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mc:AlternateContent xmlns:mc="http://schemas.openxmlformats.org/markup-compatibility/2006">
    <mc:Choice Requires="x15">
      <x15ac:absPath xmlns:x15ac="http://schemas.microsoft.com/office/spreadsheetml/2010/11/ac" url="E:\Excel\Spielpläne\2022 WM\"/>
    </mc:Choice>
  </mc:AlternateContent>
  <xr:revisionPtr revIDLastSave="0" documentId="13_ncr:1_{47F88523-F18A-4B04-9007-F128F3569D05}" xr6:coauthVersionLast="47" xr6:coauthVersionMax="47" xr10:uidLastSave="{00000000-0000-0000-0000-000000000000}"/>
  <bookViews>
    <workbookView xWindow="-120" yWindow="-120" windowWidth="29040" windowHeight="15750" tabRatio="637" xr2:uid="{00000000-000D-0000-FFFF-FFFF00000000}"/>
  </bookViews>
  <sheets>
    <sheet name="World Cup" sheetId="33" r:id="rId1"/>
    <sheet name="Predictions_1" sheetId="28" state="hidden" r:id="rId2"/>
    <sheet name="Predictions_Ranking_1" sheetId="29" state="hidden" r:id="rId3"/>
    <sheet name="Predictions_2" sheetId="31" state="hidden" r:id="rId4"/>
    <sheet name="Predictions_Ranking_2" sheetId="32" state="hidden" r:id="rId5"/>
    <sheet name="PrSettings" sheetId="30" state="hidden" r:id="rId6"/>
    <sheet name="Fair play and lot" sheetId="3" r:id="rId7"/>
    <sheet name="Direct comparisons" sheetId="23" r:id="rId8"/>
    <sheet name="TimeZone" sheetId="19" r:id="rId9"/>
    <sheet name="Language" sheetId="18" r:id="rId10"/>
    <sheet name="Groups" sheetId="26" state="hidden" r:id="rId11"/>
    <sheet name="Matches" sheetId="22" state="hidden" r:id="rId12"/>
    <sheet name="Help" sheetId="17" r:id="rId13"/>
    <sheet name="Factors" sheetId="6" state="hidden" r:id="rId14"/>
    <sheet name="Distinctness" sheetId="16" state="hidden" r:id="rId15"/>
    <sheet name="References" sheetId="24" state="hidden" r:id="rId16"/>
    <sheet name="GrpA" sheetId="8" state="hidden" r:id="rId17"/>
    <sheet name="GrpB" sheetId="10" state="hidden" r:id="rId18"/>
    <sheet name="GrpC" sheetId="11" state="hidden" r:id="rId19"/>
    <sheet name="GrpD" sheetId="12" state="hidden" r:id="rId20"/>
    <sheet name="GrpE" sheetId="13" state="hidden" r:id="rId21"/>
    <sheet name="GrpF" sheetId="14" state="hidden" r:id="rId22"/>
    <sheet name="GrpG" sheetId="20" state="hidden" r:id="rId23"/>
    <sheet name="GrpH" sheetId="21" state="hidden" r:id="rId24"/>
  </sheets>
  <definedNames>
    <definedName name="FactorDirC2">Factors!$B$8</definedName>
    <definedName name="FactorDirC3">Factors!$B$7</definedName>
    <definedName name="FactorFairPlay">Factors!$B$9</definedName>
    <definedName name="FactorFor">Factors!$B$6</definedName>
    <definedName name="FactorGD">Factors!$B$5</definedName>
    <definedName name="FactorPts">Factors!$B$4</definedName>
    <definedName name="FactorRow">Factors!$B$10</definedName>
    <definedName name="FairPlayPoints1">'Fair play and lot'!$C$6:$C$27</definedName>
    <definedName name="FairPlayPoints2">'Fair play and lot'!$F$6:$F$27</definedName>
    <definedName name="FairPlayTeams1">'Fair play and lot'!$B$6:$B$27</definedName>
    <definedName name="FairPlayTeams2">'Fair play and lot'!$E$6:$E$27</definedName>
    <definedName name="GDzero">Factors!$D$5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W83" i="28" l="1"/>
  <c r="LW81" i="28"/>
  <c r="MG79" i="28"/>
  <c r="LY79" i="28"/>
  <c r="LW79" i="28"/>
  <c r="MG77" i="28"/>
  <c r="ME77" i="28"/>
  <c r="MD77" i="28"/>
  <c r="LY77" i="28"/>
  <c r="LW77" i="28"/>
  <c r="MG76" i="28"/>
  <c r="ME76" i="28"/>
  <c r="MD76" i="28"/>
  <c r="LY76" i="28"/>
  <c r="LW76" i="28"/>
  <c r="MG74" i="28"/>
  <c r="ME74" i="28"/>
  <c r="MD74" i="28"/>
  <c r="LY74" i="28"/>
  <c r="LW74" i="28"/>
  <c r="MG73" i="28"/>
  <c r="ME73" i="28"/>
  <c r="MD73" i="28"/>
  <c r="LY73" i="28"/>
  <c r="LW73" i="28"/>
  <c r="MG72" i="28"/>
  <c r="ME72" i="28"/>
  <c r="MD72" i="28"/>
  <c r="LY72" i="28"/>
  <c r="LW72" i="28"/>
  <c r="MG71" i="28"/>
  <c r="ME71" i="28"/>
  <c r="MD71" i="28"/>
  <c r="LY71" i="28"/>
  <c r="LW71" i="28"/>
  <c r="MG69" i="28"/>
  <c r="ME69" i="28"/>
  <c r="MD69" i="28"/>
  <c r="LY69" i="28"/>
  <c r="LW69" i="28"/>
  <c r="MG68" i="28"/>
  <c r="ME68" i="28"/>
  <c r="MD68" i="28"/>
  <c r="LY68" i="28"/>
  <c r="LW68" i="28"/>
  <c r="MG67" i="28"/>
  <c r="ME67" i="28"/>
  <c r="MD67" i="28"/>
  <c r="LY67" i="28"/>
  <c r="LW67" i="28"/>
  <c r="MG66" i="28"/>
  <c r="ME66" i="28"/>
  <c r="MD66" i="28"/>
  <c r="LY66" i="28"/>
  <c r="LW66" i="28"/>
  <c r="MG65" i="28"/>
  <c r="ME65" i="28"/>
  <c r="MD65" i="28"/>
  <c r="LY65" i="28"/>
  <c r="LW65" i="28"/>
  <c r="MG64" i="28"/>
  <c r="ME64" i="28"/>
  <c r="MD64" i="28"/>
  <c r="LY64" i="28"/>
  <c r="LW64" i="28"/>
  <c r="MG63" i="28"/>
  <c r="ME63" i="28"/>
  <c r="MD63" i="28"/>
  <c r="LY63" i="28"/>
  <c r="LW63" i="28"/>
  <c r="MG62" i="28"/>
  <c r="ME62" i="28"/>
  <c r="MD62" i="28"/>
  <c r="LY62" i="28"/>
  <c r="LW62" i="28"/>
  <c r="LJ83" i="28"/>
  <c r="KW83" i="28"/>
  <c r="KJ83" i="28"/>
  <c r="JW83" i="28"/>
  <c r="JJ83" i="28"/>
  <c r="IW83" i="28"/>
  <c r="IJ83" i="28"/>
  <c r="HW83" i="28"/>
  <c r="LJ81" i="28"/>
  <c r="KW81" i="28"/>
  <c r="KJ81" i="28"/>
  <c r="JW81" i="28"/>
  <c r="JJ81" i="28"/>
  <c r="IW81" i="28"/>
  <c r="IJ81" i="28"/>
  <c r="HW81" i="28"/>
  <c r="LT79" i="28"/>
  <c r="LL79" i="28"/>
  <c r="LJ79" i="28"/>
  <c r="LG79" i="28"/>
  <c r="KY79" i="28"/>
  <c r="KW79" i="28"/>
  <c r="KT79" i="28"/>
  <c r="KL79" i="28"/>
  <c r="KJ79" i="28"/>
  <c r="KG79" i="28"/>
  <c r="JY79" i="28"/>
  <c r="JW79" i="28"/>
  <c r="JT79" i="28"/>
  <c r="JL79" i="28"/>
  <c r="JJ79" i="28"/>
  <c r="JG79" i="28"/>
  <c r="IY79" i="28"/>
  <c r="IW79" i="28"/>
  <c r="IT79" i="28"/>
  <c r="IL79" i="28"/>
  <c r="IJ79" i="28"/>
  <c r="IG79" i="28"/>
  <c r="HY79" i="28"/>
  <c r="HW79" i="28"/>
  <c r="LT77" i="28"/>
  <c r="LR77" i="28"/>
  <c r="LQ77" i="28"/>
  <c r="LL77" i="28"/>
  <c r="LJ77" i="28"/>
  <c r="LG77" i="28"/>
  <c r="LE77" i="28"/>
  <c r="LD77" i="28"/>
  <c r="KY77" i="28"/>
  <c r="KW77" i="28"/>
  <c r="KT77" i="28"/>
  <c r="KR77" i="28"/>
  <c r="KQ77" i="28"/>
  <c r="KL77" i="28"/>
  <c r="KJ77" i="28"/>
  <c r="KG77" i="28"/>
  <c r="KE77" i="28"/>
  <c r="KD77" i="28"/>
  <c r="JY77" i="28"/>
  <c r="JW77" i="28"/>
  <c r="JT77" i="28"/>
  <c r="JR77" i="28"/>
  <c r="JQ77" i="28"/>
  <c r="JL77" i="28"/>
  <c r="JJ77" i="28"/>
  <c r="JG77" i="28"/>
  <c r="JE77" i="28"/>
  <c r="JD77" i="28"/>
  <c r="IY77" i="28"/>
  <c r="IW77" i="28"/>
  <c r="IT77" i="28"/>
  <c r="IR77" i="28"/>
  <c r="IQ77" i="28"/>
  <c r="IL77" i="28"/>
  <c r="IJ77" i="28"/>
  <c r="IG77" i="28"/>
  <c r="IE77" i="28"/>
  <c r="ID77" i="28"/>
  <c r="HY77" i="28"/>
  <c r="HW77" i="28"/>
  <c r="LT76" i="28"/>
  <c r="LR76" i="28"/>
  <c r="LQ76" i="28"/>
  <c r="LL76" i="28"/>
  <c r="LJ76" i="28"/>
  <c r="LG76" i="28"/>
  <c r="LE76" i="28"/>
  <c r="LD76" i="28"/>
  <c r="KY76" i="28"/>
  <c r="KW76" i="28"/>
  <c r="KT76" i="28"/>
  <c r="KR76" i="28"/>
  <c r="KQ76" i="28"/>
  <c r="KL76" i="28"/>
  <c r="KJ76" i="28"/>
  <c r="KG76" i="28"/>
  <c r="KE76" i="28"/>
  <c r="KD76" i="28"/>
  <c r="JY76" i="28"/>
  <c r="JW76" i="28"/>
  <c r="JT76" i="28"/>
  <c r="JR76" i="28"/>
  <c r="JQ76" i="28"/>
  <c r="JL76" i="28"/>
  <c r="JJ76" i="28"/>
  <c r="JG76" i="28"/>
  <c r="JE76" i="28"/>
  <c r="JD76" i="28"/>
  <c r="IY76" i="28"/>
  <c r="IW76" i="28"/>
  <c r="IT76" i="28"/>
  <c r="IR76" i="28"/>
  <c r="IQ76" i="28"/>
  <c r="IL76" i="28"/>
  <c r="IJ76" i="28"/>
  <c r="IG76" i="28"/>
  <c r="IE76" i="28"/>
  <c r="ID76" i="28"/>
  <c r="HY76" i="28"/>
  <c r="HW76" i="28"/>
  <c r="LT74" i="28"/>
  <c r="LR74" i="28"/>
  <c r="LQ74" i="28"/>
  <c r="LL74" i="28"/>
  <c r="LJ74" i="28"/>
  <c r="LG74" i="28"/>
  <c r="LE74" i="28"/>
  <c r="LD74" i="28"/>
  <c r="KY74" i="28"/>
  <c r="KW74" i="28"/>
  <c r="KT74" i="28"/>
  <c r="KR74" i="28"/>
  <c r="KQ74" i="28"/>
  <c r="KL74" i="28"/>
  <c r="KJ74" i="28"/>
  <c r="KG74" i="28"/>
  <c r="KE74" i="28"/>
  <c r="KD74" i="28"/>
  <c r="JY74" i="28"/>
  <c r="JW74" i="28"/>
  <c r="JT74" i="28"/>
  <c r="JR74" i="28"/>
  <c r="JQ74" i="28"/>
  <c r="JL74" i="28"/>
  <c r="JJ74" i="28"/>
  <c r="JG74" i="28"/>
  <c r="JE74" i="28"/>
  <c r="JD74" i="28"/>
  <c r="IY74" i="28"/>
  <c r="IW74" i="28"/>
  <c r="IT74" i="28"/>
  <c r="IR74" i="28"/>
  <c r="IQ74" i="28"/>
  <c r="IL74" i="28"/>
  <c r="IJ74" i="28"/>
  <c r="IG74" i="28"/>
  <c r="IE74" i="28"/>
  <c r="ID74" i="28"/>
  <c r="HY74" i="28"/>
  <c r="HW74" i="28"/>
  <c r="LT73" i="28"/>
  <c r="LR73" i="28"/>
  <c r="LQ73" i="28"/>
  <c r="LL73" i="28"/>
  <c r="LJ73" i="28"/>
  <c r="LG73" i="28"/>
  <c r="LE73" i="28"/>
  <c r="LD73" i="28"/>
  <c r="KY73" i="28"/>
  <c r="KW73" i="28"/>
  <c r="KT73" i="28"/>
  <c r="KR73" i="28"/>
  <c r="KQ73" i="28"/>
  <c r="KL73" i="28"/>
  <c r="KJ73" i="28"/>
  <c r="KG73" i="28"/>
  <c r="KE73" i="28"/>
  <c r="KD73" i="28"/>
  <c r="JY73" i="28"/>
  <c r="JW73" i="28"/>
  <c r="JT73" i="28"/>
  <c r="JR73" i="28"/>
  <c r="JQ73" i="28"/>
  <c r="JL73" i="28"/>
  <c r="JJ73" i="28"/>
  <c r="JG73" i="28"/>
  <c r="JE73" i="28"/>
  <c r="JD73" i="28"/>
  <c r="IY73" i="28"/>
  <c r="IW73" i="28"/>
  <c r="IT73" i="28"/>
  <c r="IR73" i="28"/>
  <c r="IQ73" i="28"/>
  <c r="IL73" i="28"/>
  <c r="IJ73" i="28"/>
  <c r="IG73" i="28"/>
  <c r="IE73" i="28"/>
  <c r="ID73" i="28"/>
  <c r="HY73" i="28"/>
  <c r="HW73" i="28"/>
  <c r="LT72" i="28"/>
  <c r="LR72" i="28"/>
  <c r="LQ72" i="28"/>
  <c r="LL72" i="28"/>
  <c r="LJ72" i="28"/>
  <c r="LG72" i="28"/>
  <c r="LE72" i="28"/>
  <c r="LD72" i="28"/>
  <c r="KY72" i="28"/>
  <c r="KW72" i="28"/>
  <c r="KT72" i="28"/>
  <c r="KR72" i="28"/>
  <c r="KQ72" i="28"/>
  <c r="KL72" i="28"/>
  <c r="KJ72" i="28"/>
  <c r="KG72" i="28"/>
  <c r="KE72" i="28"/>
  <c r="KD72" i="28"/>
  <c r="JY72" i="28"/>
  <c r="JW72" i="28"/>
  <c r="JT72" i="28"/>
  <c r="JR72" i="28"/>
  <c r="JQ72" i="28"/>
  <c r="JL72" i="28"/>
  <c r="JJ72" i="28"/>
  <c r="JG72" i="28"/>
  <c r="JE72" i="28"/>
  <c r="JD72" i="28"/>
  <c r="IY72" i="28"/>
  <c r="IW72" i="28"/>
  <c r="IT72" i="28"/>
  <c r="IR72" i="28"/>
  <c r="IQ72" i="28"/>
  <c r="IL72" i="28"/>
  <c r="IJ72" i="28"/>
  <c r="IG72" i="28"/>
  <c r="IE72" i="28"/>
  <c r="ID72" i="28"/>
  <c r="HY72" i="28"/>
  <c r="HW72" i="28"/>
  <c r="LT71" i="28"/>
  <c r="LR71" i="28"/>
  <c r="LQ71" i="28"/>
  <c r="LL71" i="28"/>
  <c r="LJ71" i="28"/>
  <c r="LG71" i="28"/>
  <c r="LE71" i="28"/>
  <c r="LD71" i="28"/>
  <c r="KY71" i="28"/>
  <c r="KW71" i="28"/>
  <c r="KT71" i="28"/>
  <c r="KR71" i="28"/>
  <c r="KQ71" i="28"/>
  <c r="KL71" i="28"/>
  <c r="KJ71" i="28"/>
  <c r="KG71" i="28"/>
  <c r="KE71" i="28"/>
  <c r="KD71" i="28"/>
  <c r="JY71" i="28"/>
  <c r="JW71" i="28"/>
  <c r="JT71" i="28"/>
  <c r="JR71" i="28"/>
  <c r="JQ71" i="28"/>
  <c r="JL71" i="28"/>
  <c r="JJ71" i="28"/>
  <c r="JG71" i="28"/>
  <c r="JE71" i="28"/>
  <c r="JD71" i="28"/>
  <c r="IY71" i="28"/>
  <c r="IW71" i="28"/>
  <c r="IT71" i="28"/>
  <c r="IR71" i="28"/>
  <c r="IQ71" i="28"/>
  <c r="IL71" i="28"/>
  <c r="IJ71" i="28"/>
  <c r="IG71" i="28"/>
  <c r="IE71" i="28"/>
  <c r="ID71" i="28"/>
  <c r="HY71" i="28"/>
  <c r="HW71" i="28"/>
  <c r="LT69" i="28"/>
  <c r="LR69" i="28"/>
  <c r="LQ69" i="28"/>
  <c r="LL69" i="28"/>
  <c r="LJ69" i="28"/>
  <c r="LG69" i="28"/>
  <c r="LE69" i="28"/>
  <c r="LD69" i="28"/>
  <c r="KY69" i="28"/>
  <c r="KW69" i="28"/>
  <c r="KT69" i="28"/>
  <c r="KR69" i="28"/>
  <c r="KQ69" i="28"/>
  <c r="KL69" i="28"/>
  <c r="KJ69" i="28"/>
  <c r="KG69" i="28"/>
  <c r="KE69" i="28"/>
  <c r="KD69" i="28"/>
  <c r="JY69" i="28"/>
  <c r="JW69" i="28"/>
  <c r="JT69" i="28"/>
  <c r="JR69" i="28"/>
  <c r="JQ69" i="28"/>
  <c r="JL69" i="28"/>
  <c r="JJ69" i="28"/>
  <c r="JG69" i="28"/>
  <c r="JE69" i="28"/>
  <c r="JD69" i="28"/>
  <c r="IY69" i="28"/>
  <c r="IW69" i="28"/>
  <c r="IT69" i="28"/>
  <c r="IR69" i="28"/>
  <c r="IQ69" i="28"/>
  <c r="IL69" i="28"/>
  <c r="IJ69" i="28"/>
  <c r="IG69" i="28"/>
  <c r="IE69" i="28"/>
  <c r="ID69" i="28"/>
  <c r="HY69" i="28"/>
  <c r="HW69" i="28"/>
  <c r="LT68" i="28"/>
  <c r="LR68" i="28"/>
  <c r="LQ68" i="28"/>
  <c r="LL68" i="28"/>
  <c r="LJ68" i="28"/>
  <c r="LG68" i="28"/>
  <c r="LE68" i="28"/>
  <c r="LD68" i="28"/>
  <c r="KY68" i="28"/>
  <c r="KW68" i="28"/>
  <c r="KT68" i="28"/>
  <c r="KR68" i="28"/>
  <c r="KQ68" i="28"/>
  <c r="KL68" i="28"/>
  <c r="KJ68" i="28"/>
  <c r="KG68" i="28"/>
  <c r="KE68" i="28"/>
  <c r="KD68" i="28"/>
  <c r="JY68" i="28"/>
  <c r="JW68" i="28"/>
  <c r="JT68" i="28"/>
  <c r="JR68" i="28"/>
  <c r="JQ68" i="28"/>
  <c r="JL68" i="28"/>
  <c r="JJ68" i="28"/>
  <c r="JG68" i="28"/>
  <c r="JE68" i="28"/>
  <c r="JD68" i="28"/>
  <c r="IY68" i="28"/>
  <c r="IW68" i="28"/>
  <c r="IT68" i="28"/>
  <c r="IR68" i="28"/>
  <c r="IQ68" i="28"/>
  <c r="IL68" i="28"/>
  <c r="IJ68" i="28"/>
  <c r="IG68" i="28"/>
  <c r="IE68" i="28"/>
  <c r="ID68" i="28"/>
  <c r="HY68" i="28"/>
  <c r="HW68" i="28"/>
  <c r="LT67" i="28"/>
  <c r="LR67" i="28"/>
  <c r="LQ67" i="28"/>
  <c r="LL67" i="28"/>
  <c r="LJ67" i="28"/>
  <c r="LG67" i="28"/>
  <c r="LE67" i="28"/>
  <c r="LD67" i="28"/>
  <c r="KY67" i="28"/>
  <c r="KW67" i="28"/>
  <c r="KT67" i="28"/>
  <c r="KR67" i="28"/>
  <c r="KQ67" i="28"/>
  <c r="KL67" i="28"/>
  <c r="KJ67" i="28"/>
  <c r="KG67" i="28"/>
  <c r="KE67" i="28"/>
  <c r="KD67" i="28"/>
  <c r="JY67" i="28"/>
  <c r="JW67" i="28"/>
  <c r="JT67" i="28"/>
  <c r="JR67" i="28"/>
  <c r="JQ67" i="28"/>
  <c r="JL67" i="28"/>
  <c r="JJ67" i="28"/>
  <c r="JG67" i="28"/>
  <c r="JE67" i="28"/>
  <c r="JD67" i="28"/>
  <c r="IY67" i="28"/>
  <c r="IW67" i="28"/>
  <c r="IT67" i="28"/>
  <c r="IR67" i="28"/>
  <c r="IQ67" i="28"/>
  <c r="IL67" i="28"/>
  <c r="IJ67" i="28"/>
  <c r="IG67" i="28"/>
  <c r="IE67" i="28"/>
  <c r="ID67" i="28"/>
  <c r="HY67" i="28"/>
  <c r="HW67" i="28"/>
  <c r="LT66" i="28"/>
  <c r="LR66" i="28"/>
  <c r="LQ66" i="28"/>
  <c r="LL66" i="28"/>
  <c r="LJ66" i="28"/>
  <c r="LG66" i="28"/>
  <c r="LE66" i="28"/>
  <c r="LD66" i="28"/>
  <c r="KY66" i="28"/>
  <c r="KW66" i="28"/>
  <c r="KT66" i="28"/>
  <c r="KR66" i="28"/>
  <c r="KQ66" i="28"/>
  <c r="KL66" i="28"/>
  <c r="KJ66" i="28"/>
  <c r="KG66" i="28"/>
  <c r="KE66" i="28"/>
  <c r="KD66" i="28"/>
  <c r="JY66" i="28"/>
  <c r="JW66" i="28"/>
  <c r="JT66" i="28"/>
  <c r="JR66" i="28"/>
  <c r="JQ66" i="28"/>
  <c r="JL66" i="28"/>
  <c r="JJ66" i="28"/>
  <c r="JG66" i="28"/>
  <c r="JE66" i="28"/>
  <c r="JD66" i="28"/>
  <c r="IY66" i="28"/>
  <c r="IW66" i="28"/>
  <c r="IT66" i="28"/>
  <c r="IR66" i="28"/>
  <c r="IQ66" i="28"/>
  <c r="IL66" i="28"/>
  <c r="IJ66" i="28"/>
  <c r="IG66" i="28"/>
  <c r="IE66" i="28"/>
  <c r="ID66" i="28"/>
  <c r="HY66" i="28"/>
  <c r="HW66" i="28"/>
  <c r="LT65" i="28"/>
  <c r="LR65" i="28"/>
  <c r="LQ65" i="28"/>
  <c r="LL65" i="28"/>
  <c r="LJ65" i="28"/>
  <c r="LG65" i="28"/>
  <c r="LE65" i="28"/>
  <c r="LD65" i="28"/>
  <c r="KY65" i="28"/>
  <c r="KW65" i="28"/>
  <c r="KT65" i="28"/>
  <c r="KR65" i="28"/>
  <c r="KQ65" i="28"/>
  <c r="KL65" i="28"/>
  <c r="KJ65" i="28"/>
  <c r="KG65" i="28"/>
  <c r="KE65" i="28"/>
  <c r="KD65" i="28"/>
  <c r="JY65" i="28"/>
  <c r="JW65" i="28"/>
  <c r="JT65" i="28"/>
  <c r="JR65" i="28"/>
  <c r="JQ65" i="28"/>
  <c r="JL65" i="28"/>
  <c r="JJ65" i="28"/>
  <c r="JG65" i="28"/>
  <c r="JE65" i="28"/>
  <c r="JD65" i="28"/>
  <c r="IY65" i="28"/>
  <c r="IW65" i="28"/>
  <c r="IT65" i="28"/>
  <c r="IR65" i="28"/>
  <c r="IQ65" i="28"/>
  <c r="IL65" i="28"/>
  <c r="IJ65" i="28"/>
  <c r="IG65" i="28"/>
  <c r="IE65" i="28"/>
  <c r="ID65" i="28"/>
  <c r="HY65" i="28"/>
  <c r="HW65" i="28"/>
  <c r="LT64" i="28"/>
  <c r="LR64" i="28"/>
  <c r="LQ64" i="28"/>
  <c r="LL64" i="28"/>
  <c r="LJ64" i="28"/>
  <c r="LG64" i="28"/>
  <c r="LE64" i="28"/>
  <c r="LD64" i="28"/>
  <c r="KY64" i="28"/>
  <c r="KW64" i="28"/>
  <c r="KT64" i="28"/>
  <c r="KR64" i="28"/>
  <c r="KQ64" i="28"/>
  <c r="KL64" i="28"/>
  <c r="KJ64" i="28"/>
  <c r="KG64" i="28"/>
  <c r="KE64" i="28"/>
  <c r="KD64" i="28"/>
  <c r="JY64" i="28"/>
  <c r="JW64" i="28"/>
  <c r="JT64" i="28"/>
  <c r="JR64" i="28"/>
  <c r="JQ64" i="28"/>
  <c r="JL64" i="28"/>
  <c r="JJ64" i="28"/>
  <c r="JG64" i="28"/>
  <c r="JE64" i="28"/>
  <c r="JD64" i="28"/>
  <c r="IY64" i="28"/>
  <c r="IW64" i="28"/>
  <c r="IT64" i="28"/>
  <c r="IR64" i="28"/>
  <c r="IQ64" i="28"/>
  <c r="IL64" i="28"/>
  <c r="IJ64" i="28"/>
  <c r="IG64" i="28"/>
  <c r="IE64" i="28"/>
  <c r="ID64" i="28"/>
  <c r="HY64" i="28"/>
  <c r="HW64" i="28"/>
  <c r="LT63" i="28"/>
  <c r="LR63" i="28"/>
  <c r="LQ63" i="28"/>
  <c r="LL63" i="28"/>
  <c r="LJ63" i="28"/>
  <c r="LG63" i="28"/>
  <c r="LE63" i="28"/>
  <c r="LD63" i="28"/>
  <c r="KY63" i="28"/>
  <c r="KW63" i="28"/>
  <c r="KT63" i="28"/>
  <c r="KR63" i="28"/>
  <c r="KQ63" i="28"/>
  <c r="KL63" i="28"/>
  <c r="KJ63" i="28"/>
  <c r="KG63" i="28"/>
  <c r="KE63" i="28"/>
  <c r="KD63" i="28"/>
  <c r="JY63" i="28"/>
  <c r="JW63" i="28"/>
  <c r="JT63" i="28"/>
  <c r="JR63" i="28"/>
  <c r="JQ63" i="28"/>
  <c r="JL63" i="28"/>
  <c r="JJ63" i="28"/>
  <c r="JG63" i="28"/>
  <c r="JE63" i="28"/>
  <c r="JD63" i="28"/>
  <c r="IY63" i="28"/>
  <c r="IW63" i="28"/>
  <c r="IT63" i="28"/>
  <c r="IR63" i="28"/>
  <c r="IQ63" i="28"/>
  <c r="IL63" i="28"/>
  <c r="IJ63" i="28"/>
  <c r="IG63" i="28"/>
  <c r="IE63" i="28"/>
  <c r="ID63" i="28"/>
  <c r="HY63" i="28"/>
  <c r="HW63" i="28"/>
  <c r="LT62" i="28"/>
  <c r="LT85" i="28" s="1"/>
  <c r="LT86" i="28" s="1"/>
  <c r="LR62" i="28"/>
  <c r="LQ62" i="28"/>
  <c r="LL62" i="28"/>
  <c r="LJ62" i="28"/>
  <c r="LG62" i="28"/>
  <c r="LE62" i="28"/>
  <c r="LD62" i="28"/>
  <c r="KY62" i="28"/>
  <c r="KW62" i="28"/>
  <c r="KT62" i="28"/>
  <c r="KT85" i="28" s="1"/>
  <c r="KT86" i="28" s="1"/>
  <c r="KR62" i="28"/>
  <c r="KQ62" i="28"/>
  <c r="KL62" i="28"/>
  <c r="KJ62" i="28"/>
  <c r="KG62" i="28"/>
  <c r="KG85" i="28" s="1"/>
  <c r="KG86" i="28" s="1"/>
  <c r="KE62" i="28"/>
  <c r="KD62" i="28"/>
  <c r="JY62" i="28"/>
  <c r="JW62" i="28"/>
  <c r="JT62" i="28"/>
  <c r="JT85" i="28" s="1"/>
  <c r="JT86" i="28" s="1"/>
  <c r="JR62" i="28"/>
  <c r="JQ62" i="28"/>
  <c r="JL62" i="28"/>
  <c r="JJ62" i="28"/>
  <c r="JG62" i="28"/>
  <c r="JG85" i="28" s="1"/>
  <c r="JG86" i="28" s="1"/>
  <c r="JE62" i="28"/>
  <c r="JD62" i="28"/>
  <c r="IY62" i="28"/>
  <c r="IW62" i="28"/>
  <c r="IT62" i="28"/>
  <c r="IT85" i="28" s="1"/>
  <c r="IT86" i="28" s="1"/>
  <c r="IR62" i="28"/>
  <c r="IQ62" i="28"/>
  <c r="IL62" i="28"/>
  <c r="IJ62" i="28"/>
  <c r="IG62" i="28"/>
  <c r="IG85" i="28" s="1"/>
  <c r="IG86" i="28" s="1"/>
  <c r="IE62" i="28"/>
  <c r="ID62" i="28"/>
  <c r="HY62" i="28"/>
  <c r="HW62" i="28"/>
  <c r="HJ83" i="28"/>
  <c r="GW83" i="28"/>
  <c r="GJ83" i="28"/>
  <c r="FW83" i="28"/>
  <c r="FJ83" i="28"/>
  <c r="EW83" i="28"/>
  <c r="EJ83" i="28"/>
  <c r="DW83" i="28"/>
  <c r="HJ81" i="28"/>
  <c r="GW81" i="28"/>
  <c r="GJ81" i="28"/>
  <c r="FW81" i="28"/>
  <c r="FJ81" i="28"/>
  <c r="EW81" i="28"/>
  <c r="EJ81" i="28"/>
  <c r="DW81" i="28"/>
  <c r="HT79" i="28"/>
  <c r="HL79" i="28"/>
  <c r="HJ79" i="28"/>
  <c r="HG79" i="28"/>
  <c r="GY79" i="28"/>
  <c r="GW79" i="28"/>
  <c r="GT79" i="28"/>
  <c r="GL79" i="28"/>
  <c r="GJ79" i="28"/>
  <c r="GG79" i="28"/>
  <c r="FY79" i="28"/>
  <c r="FW79" i="28"/>
  <c r="FT79" i="28"/>
  <c r="FL79" i="28"/>
  <c r="FJ79" i="28"/>
  <c r="FG79" i="28"/>
  <c r="EY79" i="28"/>
  <c r="EW79" i="28"/>
  <c r="ET79" i="28"/>
  <c r="EL79" i="28"/>
  <c r="EJ79" i="28"/>
  <c r="EG79" i="28"/>
  <c r="DY79" i="28"/>
  <c r="DW79" i="28"/>
  <c r="HT77" i="28"/>
  <c r="HR77" i="28"/>
  <c r="HQ77" i="28"/>
  <c r="HL77" i="28"/>
  <c r="HJ77" i="28"/>
  <c r="HG77" i="28"/>
  <c r="HE77" i="28"/>
  <c r="HD77" i="28"/>
  <c r="GY77" i="28"/>
  <c r="GW77" i="28"/>
  <c r="GT77" i="28"/>
  <c r="GR77" i="28"/>
  <c r="GQ77" i="28"/>
  <c r="GL77" i="28"/>
  <c r="GJ77" i="28"/>
  <c r="GG77" i="28"/>
  <c r="GE77" i="28"/>
  <c r="GD77" i="28"/>
  <c r="FY77" i="28"/>
  <c r="FW77" i="28"/>
  <c r="FT77" i="28"/>
  <c r="FR77" i="28"/>
  <c r="FQ77" i="28"/>
  <c r="FL77" i="28"/>
  <c r="FJ77" i="28"/>
  <c r="FG77" i="28"/>
  <c r="FE77" i="28"/>
  <c r="FD77" i="28"/>
  <c r="EY77" i="28"/>
  <c r="EW77" i="28"/>
  <c r="ET77" i="28"/>
  <c r="ER77" i="28"/>
  <c r="EQ77" i="28"/>
  <c r="EL77" i="28"/>
  <c r="EJ77" i="28"/>
  <c r="EG77" i="28"/>
  <c r="EE77" i="28"/>
  <c r="ED77" i="28"/>
  <c r="DY77" i="28"/>
  <c r="DW77" i="28"/>
  <c r="HT76" i="28"/>
  <c r="HR76" i="28"/>
  <c r="HQ76" i="28"/>
  <c r="HL76" i="28"/>
  <c r="HJ76" i="28"/>
  <c r="HG76" i="28"/>
  <c r="HE76" i="28"/>
  <c r="HD76" i="28"/>
  <c r="GY76" i="28"/>
  <c r="GW76" i="28"/>
  <c r="GT76" i="28"/>
  <c r="GR76" i="28"/>
  <c r="GQ76" i="28"/>
  <c r="GL76" i="28"/>
  <c r="GJ76" i="28"/>
  <c r="GG76" i="28"/>
  <c r="GE76" i="28"/>
  <c r="GD76" i="28"/>
  <c r="FY76" i="28"/>
  <c r="FW76" i="28"/>
  <c r="FT76" i="28"/>
  <c r="FR76" i="28"/>
  <c r="FQ76" i="28"/>
  <c r="FL76" i="28"/>
  <c r="FJ76" i="28"/>
  <c r="FG76" i="28"/>
  <c r="FE76" i="28"/>
  <c r="FD76" i="28"/>
  <c r="EY76" i="28"/>
  <c r="EW76" i="28"/>
  <c r="ET76" i="28"/>
  <c r="ER76" i="28"/>
  <c r="EQ76" i="28"/>
  <c r="EL76" i="28"/>
  <c r="EJ76" i="28"/>
  <c r="EG76" i="28"/>
  <c r="EE76" i="28"/>
  <c r="ED76" i="28"/>
  <c r="DY76" i="28"/>
  <c r="DW76" i="28"/>
  <c r="HT74" i="28"/>
  <c r="HR74" i="28"/>
  <c r="HQ74" i="28"/>
  <c r="HL74" i="28"/>
  <c r="HJ74" i="28"/>
  <c r="HG74" i="28"/>
  <c r="HE74" i="28"/>
  <c r="HD74" i="28"/>
  <c r="GY74" i="28"/>
  <c r="GW74" i="28"/>
  <c r="GT74" i="28"/>
  <c r="GR74" i="28"/>
  <c r="GQ74" i="28"/>
  <c r="GL74" i="28"/>
  <c r="GJ74" i="28"/>
  <c r="GG74" i="28"/>
  <c r="GE74" i="28"/>
  <c r="GD74" i="28"/>
  <c r="FY74" i="28"/>
  <c r="FW74" i="28"/>
  <c r="FT74" i="28"/>
  <c r="FR74" i="28"/>
  <c r="FQ74" i="28"/>
  <c r="FL74" i="28"/>
  <c r="FJ74" i="28"/>
  <c r="FG74" i="28"/>
  <c r="FE74" i="28"/>
  <c r="FD74" i="28"/>
  <c r="EY74" i="28"/>
  <c r="EW74" i="28"/>
  <c r="ET74" i="28"/>
  <c r="ER74" i="28"/>
  <c r="EQ74" i="28"/>
  <c r="EL74" i="28"/>
  <c r="EJ74" i="28"/>
  <c r="EG74" i="28"/>
  <c r="EE74" i="28"/>
  <c r="ED74" i="28"/>
  <c r="DY74" i="28"/>
  <c r="DW74" i="28"/>
  <c r="HT73" i="28"/>
  <c r="HR73" i="28"/>
  <c r="HQ73" i="28"/>
  <c r="HL73" i="28"/>
  <c r="HJ73" i="28"/>
  <c r="HG73" i="28"/>
  <c r="HE73" i="28"/>
  <c r="HD73" i="28"/>
  <c r="GY73" i="28"/>
  <c r="GW73" i="28"/>
  <c r="GT73" i="28"/>
  <c r="GR73" i="28"/>
  <c r="GQ73" i="28"/>
  <c r="GL73" i="28"/>
  <c r="GJ73" i="28"/>
  <c r="GG73" i="28"/>
  <c r="GE73" i="28"/>
  <c r="GD73" i="28"/>
  <c r="FY73" i="28"/>
  <c r="FW73" i="28"/>
  <c r="FT73" i="28"/>
  <c r="FR73" i="28"/>
  <c r="FQ73" i="28"/>
  <c r="FL73" i="28"/>
  <c r="FJ73" i="28"/>
  <c r="FG73" i="28"/>
  <c r="FE73" i="28"/>
  <c r="FD73" i="28"/>
  <c r="EY73" i="28"/>
  <c r="EW73" i="28"/>
  <c r="ET73" i="28"/>
  <c r="ER73" i="28"/>
  <c r="EQ73" i="28"/>
  <c r="EL73" i="28"/>
  <c r="EJ73" i="28"/>
  <c r="EG73" i="28"/>
  <c r="EE73" i="28"/>
  <c r="ED73" i="28"/>
  <c r="DY73" i="28"/>
  <c r="DW73" i="28"/>
  <c r="HT72" i="28"/>
  <c r="HR72" i="28"/>
  <c r="HQ72" i="28"/>
  <c r="HL72" i="28"/>
  <c r="HJ72" i="28"/>
  <c r="HG72" i="28"/>
  <c r="HE72" i="28"/>
  <c r="HD72" i="28"/>
  <c r="GY72" i="28"/>
  <c r="GW72" i="28"/>
  <c r="GT72" i="28"/>
  <c r="GR72" i="28"/>
  <c r="GQ72" i="28"/>
  <c r="GL72" i="28"/>
  <c r="GJ72" i="28"/>
  <c r="GG72" i="28"/>
  <c r="GE72" i="28"/>
  <c r="GD72" i="28"/>
  <c r="FY72" i="28"/>
  <c r="FW72" i="28"/>
  <c r="FT72" i="28"/>
  <c r="FR72" i="28"/>
  <c r="FQ72" i="28"/>
  <c r="FL72" i="28"/>
  <c r="FJ72" i="28"/>
  <c r="FG72" i="28"/>
  <c r="FE72" i="28"/>
  <c r="FD72" i="28"/>
  <c r="EY72" i="28"/>
  <c r="EW72" i="28"/>
  <c r="ET72" i="28"/>
  <c r="ER72" i="28"/>
  <c r="EQ72" i="28"/>
  <c r="EL72" i="28"/>
  <c r="EJ72" i="28"/>
  <c r="EG72" i="28"/>
  <c r="EE72" i="28"/>
  <c r="ED72" i="28"/>
  <c r="DY72" i="28"/>
  <c r="DW72" i="28"/>
  <c r="HT71" i="28"/>
  <c r="HR71" i="28"/>
  <c r="HQ71" i="28"/>
  <c r="HL71" i="28"/>
  <c r="HJ71" i="28"/>
  <c r="HG71" i="28"/>
  <c r="HE71" i="28"/>
  <c r="HD71" i="28"/>
  <c r="GY71" i="28"/>
  <c r="GW71" i="28"/>
  <c r="GT71" i="28"/>
  <c r="GR71" i="28"/>
  <c r="GQ71" i="28"/>
  <c r="GL71" i="28"/>
  <c r="GJ71" i="28"/>
  <c r="GG71" i="28"/>
  <c r="GE71" i="28"/>
  <c r="GD71" i="28"/>
  <c r="FY71" i="28"/>
  <c r="FW71" i="28"/>
  <c r="FT71" i="28"/>
  <c r="FR71" i="28"/>
  <c r="FQ71" i="28"/>
  <c r="FL71" i="28"/>
  <c r="FJ71" i="28"/>
  <c r="FG71" i="28"/>
  <c r="FE71" i="28"/>
  <c r="FD71" i="28"/>
  <c r="EY71" i="28"/>
  <c r="EW71" i="28"/>
  <c r="ET71" i="28"/>
  <c r="ER71" i="28"/>
  <c r="EQ71" i="28"/>
  <c r="EL71" i="28"/>
  <c r="EJ71" i="28"/>
  <c r="EG71" i="28"/>
  <c r="EE71" i="28"/>
  <c r="ED71" i="28"/>
  <c r="DY71" i="28"/>
  <c r="DW71" i="28"/>
  <c r="HT69" i="28"/>
  <c r="HR69" i="28"/>
  <c r="HQ69" i="28"/>
  <c r="HL69" i="28"/>
  <c r="HJ69" i="28"/>
  <c r="HG69" i="28"/>
  <c r="HE69" i="28"/>
  <c r="HD69" i="28"/>
  <c r="GY69" i="28"/>
  <c r="GW69" i="28"/>
  <c r="GT69" i="28"/>
  <c r="GR69" i="28"/>
  <c r="GQ69" i="28"/>
  <c r="GL69" i="28"/>
  <c r="GJ69" i="28"/>
  <c r="GG69" i="28"/>
  <c r="GE69" i="28"/>
  <c r="GD69" i="28"/>
  <c r="FY69" i="28"/>
  <c r="FW69" i="28"/>
  <c r="FT69" i="28"/>
  <c r="FR69" i="28"/>
  <c r="FQ69" i="28"/>
  <c r="FL69" i="28"/>
  <c r="FJ69" i="28"/>
  <c r="FG69" i="28"/>
  <c r="FE69" i="28"/>
  <c r="FD69" i="28"/>
  <c r="EY69" i="28"/>
  <c r="EW69" i="28"/>
  <c r="ET69" i="28"/>
  <c r="ER69" i="28"/>
  <c r="EQ69" i="28"/>
  <c r="EL69" i="28"/>
  <c r="EJ69" i="28"/>
  <c r="EG69" i="28"/>
  <c r="EE69" i="28"/>
  <c r="ED69" i="28"/>
  <c r="DY69" i="28"/>
  <c r="DW69" i="28"/>
  <c r="HT68" i="28"/>
  <c r="HR68" i="28"/>
  <c r="HQ68" i="28"/>
  <c r="HL68" i="28"/>
  <c r="HJ68" i="28"/>
  <c r="HG68" i="28"/>
  <c r="HE68" i="28"/>
  <c r="HD68" i="28"/>
  <c r="GY68" i="28"/>
  <c r="GW68" i="28"/>
  <c r="GT68" i="28"/>
  <c r="GR68" i="28"/>
  <c r="GQ68" i="28"/>
  <c r="GL68" i="28"/>
  <c r="GJ68" i="28"/>
  <c r="GG68" i="28"/>
  <c r="GE68" i="28"/>
  <c r="GD68" i="28"/>
  <c r="FY68" i="28"/>
  <c r="FW68" i="28"/>
  <c r="FT68" i="28"/>
  <c r="FR68" i="28"/>
  <c r="FQ68" i="28"/>
  <c r="FL68" i="28"/>
  <c r="FJ68" i="28"/>
  <c r="FG68" i="28"/>
  <c r="FE68" i="28"/>
  <c r="FD68" i="28"/>
  <c r="EY68" i="28"/>
  <c r="EW68" i="28"/>
  <c r="ET68" i="28"/>
  <c r="ER68" i="28"/>
  <c r="EQ68" i="28"/>
  <c r="EL68" i="28"/>
  <c r="EJ68" i="28"/>
  <c r="EG68" i="28"/>
  <c r="EE68" i="28"/>
  <c r="ED68" i="28"/>
  <c r="DY68" i="28"/>
  <c r="DW68" i="28"/>
  <c r="HT67" i="28"/>
  <c r="HR67" i="28"/>
  <c r="HQ67" i="28"/>
  <c r="HL67" i="28"/>
  <c r="HJ67" i="28"/>
  <c r="HG67" i="28"/>
  <c r="HE67" i="28"/>
  <c r="HD67" i="28"/>
  <c r="GY67" i="28"/>
  <c r="GW67" i="28"/>
  <c r="GT67" i="28"/>
  <c r="GR67" i="28"/>
  <c r="GQ67" i="28"/>
  <c r="GL67" i="28"/>
  <c r="GJ67" i="28"/>
  <c r="GG67" i="28"/>
  <c r="GE67" i="28"/>
  <c r="GD67" i="28"/>
  <c r="FY67" i="28"/>
  <c r="FW67" i="28"/>
  <c r="FT67" i="28"/>
  <c r="FR67" i="28"/>
  <c r="FQ67" i="28"/>
  <c r="FL67" i="28"/>
  <c r="FJ67" i="28"/>
  <c r="FG67" i="28"/>
  <c r="FE67" i="28"/>
  <c r="FD67" i="28"/>
  <c r="EY67" i="28"/>
  <c r="EW67" i="28"/>
  <c r="ET67" i="28"/>
  <c r="ER67" i="28"/>
  <c r="EQ67" i="28"/>
  <c r="EL67" i="28"/>
  <c r="EJ67" i="28"/>
  <c r="EG67" i="28"/>
  <c r="EE67" i="28"/>
  <c r="ED67" i="28"/>
  <c r="DY67" i="28"/>
  <c r="DW67" i="28"/>
  <c r="HT66" i="28"/>
  <c r="HR66" i="28"/>
  <c r="HQ66" i="28"/>
  <c r="HL66" i="28"/>
  <c r="HJ66" i="28"/>
  <c r="HG66" i="28"/>
  <c r="HE66" i="28"/>
  <c r="HD66" i="28"/>
  <c r="GY66" i="28"/>
  <c r="GW66" i="28"/>
  <c r="GT66" i="28"/>
  <c r="GR66" i="28"/>
  <c r="GQ66" i="28"/>
  <c r="GL66" i="28"/>
  <c r="GJ66" i="28"/>
  <c r="GG66" i="28"/>
  <c r="GE66" i="28"/>
  <c r="GD66" i="28"/>
  <c r="FY66" i="28"/>
  <c r="FW66" i="28"/>
  <c r="FT66" i="28"/>
  <c r="FR66" i="28"/>
  <c r="FQ66" i="28"/>
  <c r="FL66" i="28"/>
  <c r="FJ66" i="28"/>
  <c r="FG66" i="28"/>
  <c r="FE66" i="28"/>
  <c r="FD66" i="28"/>
  <c r="EY66" i="28"/>
  <c r="EW66" i="28"/>
  <c r="ET66" i="28"/>
  <c r="ER66" i="28"/>
  <c r="EQ66" i="28"/>
  <c r="EL66" i="28"/>
  <c r="EJ66" i="28"/>
  <c r="EG66" i="28"/>
  <c r="EE66" i="28"/>
  <c r="ED66" i="28"/>
  <c r="DY66" i="28"/>
  <c r="DW66" i="28"/>
  <c r="HT65" i="28"/>
  <c r="HR65" i="28"/>
  <c r="HQ65" i="28"/>
  <c r="HL65" i="28"/>
  <c r="HJ65" i="28"/>
  <c r="HG65" i="28"/>
  <c r="HE65" i="28"/>
  <c r="HD65" i="28"/>
  <c r="GY65" i="28"/>
  <c r="GW65" i="28"/>
  <c r="GT65" i="28"/>
  <c r="GR65" i="28"/>
  <c r="GQ65" i="28"/>
  <c r="GL65" i="28"/>
  <c r="GJ65" i="28"/>
  <c r="GG65" i="28"/>
  <c r="GE65" i="28"/>
  <c r="GD65" i="28"/>
  <c r="FY65" i="28"/>
  <c r="FW65" i="28"/>
  <c r="FT65" i="28"/>
  <c r="FR65" i="28"/>
  <c r="FQ65" i="28"/>
  <c r="FL65" i="28"/>
  <c r="FJ65" i="28"/>
  <c r="FG65" i="28"/>
  <c r="FE65" i="28"/>
  <c r="FD65" i="28"/>
  <c r="EY65" i="28"/>
  <c r="EW65" i="28"/>
  <c r="ET65" i="28"/>
  <c r="ER65" i="28"/>
  <c r="EQ65" i="28"/>
  <c r="EL65" i="28"/>
  <c r="EJ65" i="28"/>
  <c r="EG65" i="28"/>
  <c r="EE65" i="28"/>
  <c r="ED65" i="28"/>
  <c r="DY65" i="28"/>
  <c r="DW65" i="28"/>
  <c r="HT64" i="28"/>
  <c r="HR64" i="28"/>
  <c r="HQ64" i="28"/>
  <c r="HL64" i="28"/>
  <c r="HJ64" i="28"/>
  <c r="HG64" i="28"/>
  <c r="HE64" i="28"/>
  <c r="HD64" i="28"/>
  <c r="GY64" i="28"/>
  <c r="GW64" i="28"/>
  <c r="GT64" i="28"/>
  <c r="GR64" i="28"/>
  <c r="GQ64" i="28"/>
  <c r="GL64" i="28"/>
  <c r="GJ64" i="28"/>
  <c r="GG64" i="28"/>
  <c r="GE64" i="28"/>
  <c r="GD64" i="28"/>
  <c r="FY64" i="28"/>
  <c r="FW64" i="28"/>
  <c r="FT64" i="28"/>
  <c r="FR64" i="28"/>
  <c r="FQ64" i="28"/>
  <c r="FL64" i="28"/>
  <c r="FJ64" i="28"/>
  <c r="FG64" i="28"/>
  <c r="FE64" i="28"/>
  <c r="FD64" i="28"/>
  <c r="EY64" i="28"/>
  <c r="EW64" i="28"/>
  <c r="ET64" i="28"/>
  <c r="ER64" i="28"/>
  <c r="EQ64" i="28"/>
  <c r="EL64" i="28"/>
  <c r="EJ64" i="28"/>
  <c r="EG64" i="28"/>
  <c r="EE64" i="28"/>
  <c r="ED64" i="28"/>
  <c r="DY64" i="28"/>
  <c r="DW64" i="28"/>
  <c r="HT63" i="28"/>
  <c r="HR63" i="28"/>
  <c r="HQ63" i="28"/>
  <c r="HL63" i="28"/>
  <c r="HJ63" i="28"/>
  <c r="HG63" i="28"/>
  <c r="HE63" i="28"/>
  <c r="HD63" i="28"/>
  <c r="GY63" i="28"/>
  <c r="GW63" i="28"/>
  <c r="GT63" i="28"/>
  <c r="GR63" i="28"/>
  <c r="GQ63" i="28"/>
  <c r="GL63" i="28"/>
  <c r="GJ63" i="28"/>
  <c r="GG63" i="28"/>
  <c r="GE63" i="28"/>
  <c r="GD63" i="28"/>
  <c r="FY63" i="28"/>
  <c r="FW63" i="28"/>
  <c r="FT63" i="28"/>
  <c r="FR63" i="28"/>
  <c r="FQ63" i="28"/>
  <c r="FL63" i="28"/>
  <c r="FJ63" i="28"/>
  <c r="FG63" i="28"/>
  <c r="FE63" i="28"/>
  <c r="FD63" i="28"/>
  <c r="EY63" i="28"/>
  <c r="EW63" i="28"/>
  <c r="ET63" i="28"/>
  <c r="ER63" i="28"/>
  <c r="EQ63" i="28"/>
  <c r="EL63" i="28"/>
  <c r="EJ63" i="28"/>
  <c r="EG63" i="28"/>
  <c r="EE63" i="28"/>
  <c r="ED63" i="28"/>
  <c r="DY63" i="28"/>
  <c r="DW63" i="28"/>
  <c r="HT62" i="28"/>
  <c r="HT85" i="28" s="1"/>
  <c r="HT86" i="28" s="1"/>
  <c r="HR62" i="28"/>
  <c r="HQ62" i="28"/>
  <c r="HL62" i="28"/>
  <c r="HJ62" i="28"/>
  <c r="HG62" i="28"/>
  <c r="HE62" i="28"/>
  <c r="HD62" i="28"/>
  <c r="GY62" i="28"/>
  <c r="GW62" i="28"/>
  <c r="GT62" i="28"/>
  <c r="GT85" i="28" s="1"/>
  <c r="GT86" i="28" s="1"/>
  <c r="GR62" i="28"/>
  <c r="GQ62" i="28"/>
  <c r="GL62" i="28"/>
  <c r="GJ62" i="28"/>
  <c r="GG62" i="28"/>
  <c r="GG85" i="28" s="1"/>
  <c r="GG86" i="28" s="1"/>
  <c r="GE62" i="28"/>
  <c r="GD62" i="28"/>
  <c r="FY62" i="28"/>
  <c r="FW62" i="28"/>
  <c r="FT62" i="28"/>
  <c r="FT85" i="28" s="1"/>
  <c r="FT86" i="28" s="1"/>
  <c r="FR62" i="28"/>
  <c r="FQ62" i="28"/>
  <c r="FL62" i="28"/>
  <c r="FJ62" i="28"/>
  <c r="FG62" i="28"/>
  <c r="FE62" i="28"/>
  <c r="FD62" i="28"/>
  <c r="EY62" i="28"/>
  <c r="EW62" i="28"/>
  <c r="ET62" i="28"/>
  <c r="ET85" i="28" s="1"/>
  <c r="ET86" i="28" s="1"/>
  <c r="ER62" i="28"/>
  <c r="EQ62" i="28"/>
  <c r="EL62" i="28"/>
  <c r="EJ62" i="28"/>
  <c r="EG62" i="28"/>
  <c r="EG85" i="28" s="1"/>
  <c r="EG86" i="28" s="1"/>
  <c r="EE62" i="28"/>
  <c r="ED62" i="28"/>
  <c r="DY62" i="28"/>
  <c r="DW62" i="28"/>
  <c r="DJ83" i="28"/>
  <c r="CW83" i="28"/>
  <c r="CJ83" i="28"/>
  <c r="BW83" i="28"/>
  <c r="DJ81" i="28"/>
  <c r="CW81" i="28"/>
  <c r="CJ81" i="28"/>
  <c r="BW81" i="28"/>
  <c r="DT79" i="28"/>
  <c r="DL79" i="28"/>
  <c r="DJ79" i="28"/>
  <c r="DG79" i="28"/>
  <c r="CY79" i="28"/>
  <c r="CW79" i="28"/>
  <c r="CT79" i="28"/>
  <c r="CL79" i="28"/>
  <c r="CJ79" i="28"/>
  <c r="CG79" i="28"/>
  <c r="BY79" i="28"/>
  <c r="BW79" i="28"/>
  <c r="DT77" i="28"/>
  <c r="DR77" i="28"/>
  <c r="DQ77" i="28"/>
  <c r="DL77" i="28"/>
  <c r="DJ77" i="28"/>
  <c r="DG77" i="28"/>
  <c r="DE77" i="28"/>
  <c r="DD77" i="28"/>
  <c r="CY77" i="28"/>
  <c r="CW77" i="28"/>
  <c r="CT77" i="28"/>
  <c r="CR77" i="28"/>
  <c r="CQ77" i="28"/>
  <c r="CL77" i="28"/>
  <c r="CJ77" i="28"/>
  <c r="CG77" i="28"/>
  <c r="CE77" i="28"/>
  <c r="CD77" i="28"/>
  <c r="BY77" i="28"/>
  <c r="BW77" i="28"/>
  <c r="DT76" i="28"/>
  <c r="DR76" i="28"/>
  <c r="DQ76" i="28"/>
  <c r="DL76" i="28"/>
  <c r="DJ76" i="28"/>
  <c r="DG76" i="28"/>
  <c r="DE76" i="28"/>
  <c r="DD76" i="28"/>
  <c r="CY76" i="28"/>
  <c r="CW76" i="28"/>
  <c r="CT76" i="28"/>
  <c r="CR76" i="28"/>
  <c r="CQ76" i="28"/>
  <c r="CL76" i="28"/>
  <c r="CJ76" i="28"/>
  <c r="CG76" i="28"/>
  <c r="CE76" i="28"/>
  <c r="CD76" i="28"/>
  <c r="BY76" i="28"/>
  <c r="BW76" i="28"/>
  <c r="DT74" i="28"/>
  <c r="DR74" i="28"/>
  <c r="DQ74" i="28"/>
  <c r="DL74" i="28"/>
  <c r="DJ74" i="28"/>
  <c r="DG74" i="28"/>
  <c r="DE74" i="28"/>
  <c r="DD74" i="28"/>
  <c r="CY74" i="28"/>
  <c r="CW74" i="28"/>
  <c r="CT74" i="28"/>
  <c r="CR74" i="28"/>
  <c r="CQ74" i="28"/>
  <c r="CL74" i="28"/>
  <c r="CJ74" i="28"/>
  <c r="CG74" i="28"/>
  <c r="CE74" i="28"/>
  <c r="CD74" i="28"/>
  <c r="BY74" i="28"/>
  <c r="BW74" i="28"/>
  <c r="DT73" i="28"/>
  <c r="DR73" i="28"/>
  <c r="DQ73" i="28"/>
  <c r="DL73" i="28"/>
  <c r="DJ73" i="28"/>
  <c r="DG73" i="28"/>
  <c r="DE73" i="28"/>
  <c r="DD73" i="28"/>
  <c r="CY73" i="28"/>
  <c r="CW73" i="28"/>
  <c r="CT73" i="28"/>
  <c r="CR73" i="28"/>
  <c r="CQ73" i="28"/>
  <c r="CL73" i="28"/>
  <c r="CJ73" i="28"/>
  <c r="CG73" i="28"/>
  <c r="CE73" i="28"/>
  <c r="CD73" i="28"/>
  <c r="BY73" i="28"/>
  <c r="BW73" i="28"/>
  <c r="DT72" i="28"/>
  <c r="DR72" i="28"/>
  <c r="DQ72" i="28"/>
  <c r="DL72" i="28"/>
  <c r="DJ72" i="28"/>
  <c r="DG72" i="28"/>
  <c r="DE72" i="28"/>
  <c r="DD72" i="28"/>
  <c r="CY72" i="28"/>
  <c r="CW72" i="28"/>
  <c r="CT72" i="28"/>
  <c r="CR72" i="28"/>
  <c r="CQ72" i="28"/>
  <c r="CL72" i="28"/>
  <c r="CJ72" i="28"/>
  <c r="CG72" i="28"/>
  <c r="CE72" i="28"/>
  <c r="CD72" i="28"/>
  <c r="BY72" i="28"/>
  <c r="BW72" i="28"/>
  <c r="DT71" i="28"/>
  <c r="DR71" i="28"/>
  <c r="DQ71" i="28"/>
  <c r="DL71" i="28"/>
  <c r="DJ71" i="28"/>
  <c r="DG71" i="28"/>
  <c r="DE71" i="28"/>
  <c r="DD71" i="28"/>
  <c r="CY71" i="28"/>
  <c r="CW71" i="28"/>
  <c r="CT71" i="28"/>
  <c r="CR71" i="28"/>
  <c r="CQ71" i="28"/>
  <c r="CL71" i="28"/>
  <c r="CJ71" i="28"/>
  <c r="CG71" i="28"/>
  <c r="CE71" i="28"/>
  <c r="CD71" i="28"/>
  <c r="BY71" i="28"/>
  <c r="BW71" i="28"/>
  <c r="DT69" i="28"/>
  <c r="DR69" i="28"/>
  <c r="DQ69" i="28"/>
  <c r="DL69" i="28"/>
  <c r="DJ69" i="28"/>
  <c r="DG69" i="28"/>
  <c r="DE69" i="28"/>
  <c r="DD69" i="28"/>
  <c r="CY69" i="28"/>
  <c r="CW69" i="28"/>
  <c r="CT69" i="28"/>
  <c r="CR69" i="28"/>
  <c r="CQ69" i="28"/>
  <c r="CL69" i="28"/>
  <c r="CJ69" i="28"/>
  <c r="CG69" i="28"/>
  <c r="CE69" i="28"/>
  <c r="CD69" i="28"/>
  <c r="BY69" i="28"/>
  <c r="BW69" i="28"/>
  <c r="DT68" i="28"/>
  <c r="DR68" i="28"/>
  <c r="DQ68" i="28"/>
  <c r="DL68" i="28"/>
  <c r="DJ68" i="28"/>
  <c r="DG68" i="28"/>
  <c r="DE68" i="28"/>
  <c r="DD68" i="28"/>
  <c r="CY68" i="28"/>
  <c r="CW68" i="28"/>
  <c r="CT68" i="28"/>
  <c r="CR68" i="28"/>
  <c r="CQ68" i="28"/>
  <c r="CL68" i="28"/>
  <c r="CJ68" i="28"/>
  <c r="CG68" i="28"/>
  <c r="CE68" i="28"/>
  <c r="CD68" i="28"/>
  <c r="BY68" i="28"/>
  <c r="BW68" i="28"/>
  <c r="DT67" i="28"/>
  <c r="DR67" i="28"/>
  <c r="DQ67" i="28"/>
  <c r="DL67" i="28"/>
  <c r="DJ67" i="28"/>
  <c r="DG67" i="28"/>
  <c r="DE67" i="28"/>
  <c r="DD67" i="28"/>
  <c r="CY67" i="28"/>
  <c r="CW67" i="28"/>
  <c r="CT67" i="28"/>
  <c r="CR67" i="28"/>
  <c r="CQ67" i="28"/>
  <c r="CL67" i="28"/>
  <c r="CJ67" i="28"/>
  <c r="CG67" i="28"/>
  <c r="CE67" i="28"/>
  <c r="CD67" i="28"/>
  <c r="BY67" i="28"/>
  <c r="BW67" i="28"/>
  <c r="DT66" i="28"/>
  <c r="DR66" i="28"/>
  <c r="DQ66" i="28"/>
  <c r="DL66" i="28"/>
  <c r="DJ66" i="28"/>
  <c r="DG66" i="28"/>
  <c r="DE66" i="28"/>
  <c r="DD66" i="28"/>
  <c r="CY66" i="28"/>
  <c r="CW66" i="28"/>
  <c r="CT66" i="28"/>
  <c r="CR66" i="28"/>
  <c r="CQ66" i="28"/>
  <c r="CL66" i="28"/>
  <c r="CJ66" i="28"/>
  <c r="CG66" i="28"/>
  <c r="CE66" i="28"/>
  <c r="CD66" i="28"/>
  <c r="BY66" i="28"/>
  <c r="BW66" i="28"/>
  <c r="DT65" i="28"/>
  <c r="DR65" i="28"/>
  <c r="DQ65" i="28"/>
  <c r="DL65" i="28"/>
  <c r="DJ65" i="28"/>
  <c r="DG65" i="28"/>
  <c r="DE65" i="28"/>
  <c r="DD65" i="28"/>
  <c r="CY65" i="28"/>
  <c r="CW65" i="28"/>
  <c r="CT65" i="28"/>
  <c r="CR65" i="28"/>
  <c r="CQ65" i="28"/>
  <c r="CL65" i="28"/>
  <c r="CJ65" i="28"/>
  <c r="CG65" i="28"/>
  <c r="CE65" i="28"/>
  <c r="CD65" i="28"/>
  <c r="BY65" i="28"/>
  <c r="BW65" i="28"/>
  <c r="DT64" i="28"/>
  <c r="DR64" i="28"/>
  <c r="DQ64" i="28"/>
  <c r="DL64" i="28"/>
  <c r="DJ64" i="28"/>
  <c r="DG64" i="28"/>
  <c r="DE64" i="28"/>
  <c r="DD64" i="28"/>
  <c r="CY64" i="28"/>
  <c r="CW64" i="28"/>
  <c r="CT64" i="28"/>
  <c r="CR64" i="28"/>
  <c r="CQ64" i="28"/>
  <c r="CL64" i="28"/>
  <c r="CJ64" i="28"/>
  <c r="CG64" i="28"/>
  <c r="CE64" i="28"/>
  <c r="CD64" i="28"/>
  <c r="BY64" i="28"/>
  <c r="BW64" i="28"/>
  <c r="DT63" i="28"/>
  <c r="DR63" i="28"/>
  <c r="DQ63" i="28"/>
  <c r="DL63" i="28"/>
  <c r="DJ63" i="28"/>
  <c r="DG63" i="28"/>
  <c r="DE63" i="28"/>
  <c r="DD63" i="28"/>
  <c r="CY63" i="28"/>
  <c r="CW63" i="28"/>
  <c r="CT63" i="28"/>
  <c r="CR63" i="28"/>
  <c r="CQ63" i="28"/>
  <c r="CL63" i="28"/>
  <c r="CJ63" i="28"/>
  <c r="CG63" i="28"/>
  <c r="CE63" i="28"/>
  <c r="CD63" i="28"/>
  <c r="BY63" i="28"/>
  <c r="BW63" i="28"/>
  <c r="DT62" i="28"/>
  <c r="DR62" i="28"/>
  <c r="DQ62" i="28"/>
  <c r="DL62" i="28"/>
  <c r="DJ62" i="28"/>
  <c r="DG62" i="28"/>
  <c r="DE62" i="28"/>
  <c r="DD62" i="28"/>
  <c r="CY62" i="28"/>
  <c r="CW62" i="28"/>
  <c r="CT62" i="28"/>
  <c r="CR62" i="28"/>
  <c r="CQ62" i="28"/>
  <c r="CL62" i="28"/>
  <c r="CJ62" i="28"/>
  <c r="CG62" i="28"/>
  <c r="CE62" i="28"/>
  <c r="CD62" i="28"/>
  <c r="BY62" i="28"/>
  <c r="BW62" i="28"/>
  <c r="BJ83" i="28"/>
  <c r="AW83" i="28"/>
  <c r="BJ81" i="28"/>
  <c r="AW81" i="28"/>
  <c r="BT79" i="28"/>
  <c r="BL79" i="28"/>
  <c r="BJ79" i="28"/>
  <c r="BG79" i="28"/>
  <c r="AY79" i="28"/>
  <c r="AW79" i="28"/>
  <c r="BT77" i="28"/>
  <c r="BR77" i="28"/>
  <c r="BQ77" i="28"/>
  <c r="BL77" i="28"/>
  <c r="BJ77" i="28"/>
  <c r="BG77" i="28"/>
  <c r="BE77" i="28"/>
  <c r="BD77" i="28"/>
  <c r="AY77" i="28"/>
  <c r="AW77" i="28"/>
  <c r="BT76" i="28"/>
  <c r="BR76" i="28"/>
  <c r="BQ76" i="28"/>
  <c r="BL76" i="28"/>
  <c r="BJ76" i="28"/>
  <c r="BG76" i="28"/>
  <c r="BE76" i="28"/>
  <c r="BD76" i="28"/>
  <c r="AY76" i="28"/>
  <c r="AW76" i="28"/>
  <c r="BT74" i="28"/>
  <c r="BR74" i="28"/>
  <c r="BQ74" i="28"/>
  <c r="BL74" i="28"/>
  <c r="BJ74" i="28"/>
  <c r="BG74" i="28"/>
  <c r="BE74" i="28"/>
  <c r="BD74" i="28"/>
  <c r="AY74" i="28"/>
  <c r="AW74" i="28"/>
  <c r="BT73" i="28"/>
  <c r="BR73" i="28"/>
  <c r="BQ73" i="28"/>
  <c r="BL73" i="28"/>
  <c r="BJ73" i="28"/>
  <c r="BG73" i="28"/>
  <c r="BE73" i="28"/>
  <c r="BD73" i="28"/>
  <c r="AY73" i="28"/>
  <c r="AW73" i="28"/>
  <c r="BT72" i="28"/>
  <c r="BR72" i="28"/>
  <c r="BQ72" i="28"/>
  <c r="BL72" i="28"/>
  <c r="BJ72" i="28"/>
  <c r="BG72" i="28"/>
  <c r="BE72" i="28"/>
  <c r="BD72" i="28"/>
  <c r="AY72" i="28"/>
  <c r="AW72" i="28"/>
  <c r="BT71" i="28"/>
  <c r="BR71" i="28"/>
  <c r="BQ71" i="28"/>
  <c r="BL71" i="28"/>
  <c r="BJ71" i="28"/>
  <c r="BG71" i="28"/>
  <c r="BE71" i="28"/>
  <c r="BD71" i="28"/>
  <c r="AY71" i="28"/>
  <c r="AW71" i="28"/>
  <c r="BT69" i="28"/>
  <c r="BR69" i="28"/>
  <c r="BQ69" i="28"/>
  <c r="BL69" i="28"/>
  <c r="BJ69" i="28"/>
  <c r="BG69" i="28"/>
  <c r="BE69" i="28"/>
  <c r="BD69" i="28"/>
  <c r="AY69" i="28"/>
  <c r="AW69" i="28"/>
  <c r="BT68" i="28"/>
  <c r="BR68" i="28"/>
  <c r="BQ68" i="28"/>
  <c r="BL68" i="28"/>
  <c r="BJ68" i="28"/>
  <c r="BG68" i="28"/>
  <c r="BE68" i="28"/>
  <c r="BD68" i="28"/>
  <c r="AY68" i="28"/>
  <c r="AW68" i="28"/>
  <c r="BT67" i="28"/>
  <c r="BR67" i="28"/>
  <c r="BQ67" i="28"/>
  <c r="BL67" i="28"/>
  <c r="BJ67" i="28"/>
  <c r="BG67" i="28"/>
  <c r="BE67" i="28"/>
  <c r="BD67" i="28"/>
  <c r="AY67" i="28"/>
  <c r="AW67" i="28"/>
  <c r="BT66" i="28"/>
  <c r="BR66" i="28"/>
  <c r="BQ66" i="28"/>
  <c r="BL66" i="28"/>
  <c r="BJ66" i="28"/>
  <c r="BG66" i="28"/>
  <c r="BE66" i="28"/>
  <c r="BD66" i="28"/>
  <c r="AY66" i="28"/>
  <c r="AW66" i="28"/>
  <c r="BT65" i="28"/>
  <c r="BR65" i="28"/>
  <c r="BQ65" i="28"/>
  <c r="BL65" i="28"/>
  <c r="BJ65" i="28"/>
  <c r="BG65" i="28"/>
  <c r="BE65" i="28"/>
  <c r="BD65" i="28"/>
  <c r="AY65" i="28"/>
  <c r="AW65" i="28"/>
  <c r="BT64" i="28"/>
  <c r="BR64" i="28"/>
  <c r="BQ64" i="28"/>
  <c r="BL64" i="28"/>
  <c r="BJ64" i="28"/>
  <c r="BG64" i="28"/>
  <c r="BE64" i="28"/>
  <c r="BD64" i="28"/>
  <c r="AY64" i="28"/>
  <c r="AW64" i="28"/>
  <c r="BT63" i="28"/>
  <c r="BR63" i="28"/>
  <c r="BQ63" i="28"/>
  <c r="BL63" i="28"/>
  <c r="BJ63" i="28"/>
  <c r="BG63" i="28"/>
  <c r="BE63" i="28"/>
  <c r="BD63" i="28"/>
  <c r="AY63" i="28"/>
  <c r="AW63" i="28"/>
  <c r="BT62" i="28"/>
  <c r="BR62" i="28"/>
  <c r="BQ62" i="28"/>
  <c r="BL62" i="28"/>
  <c r="BJ62" i="28"/>
  <c r="BG62" i="28"/>
  <c r="BE62" i="28"/>
  <c r="BD62" i="28"/>
  <c r="AY62" i="28"/>
  <c r="AW62" i="28"/>
  <c r="AJ83" i="28"/>
  <c r="AJ81" i="28"/>
  <c r="AT79" i="28"/>
  <c r="AL79" i="28"/>
  <c r="AJ79" i="28"/>
  <c r="AT77" i="28"/>
  <c r="AR77" i="28"/>
  <c r="AQ77" i="28"/>
  <c r="AL77" i="28"/>
  <c r="AJ77" i="28"/>
  <c r="AT76" i="28"/>
  <c r="AR76" i="28"/>
  <c r="AQ76" i="28"/>
  <c r="AL76" i="28"/>
  <c r="AJ76" i="28"/>
  <c r="AT74" i="28"/>
  <c r="AR74" i="28"/>
  <c r="AQ74" i="28"/>
  <c r="AL74" i="28"/>
  <c r="AJ74" i="28"/>
  <c r="AT73" i="28"/>
  <c r="AR73" i="28"/>
  <c r="AQ73" i="28"/>
  <c r="AL73" i="28"/>
  <c r="AJ73" i="28"/>
  <c r="AT72" i="28"/>
  <c r="AR72" i="28"/>
  <c r="AQ72" i="28"/>
  <c r="AL72" i="28"/>
  <c r="AJ72" i="28"/>
  <c r="AT71" i="28"/>
  <c r="AR71" i="28"/>
  <c r="AQ71" i="28"/>
  <c r="AL71" i="28"/>
  <c r="AJ71" i="28"/>
  <c r="AT69" i="28"/>
  <c r="AR69" i="28"/>
  <c r="AQ69" i="28"/>
  <c r="AL69" i="28"/>
  <c r="AJ69" i="28"/>
  <c r="AT68" i="28"/>
  <c r="AR68" i="28"/>
  <c r="AQ68" i="28"/>
  <c r="AL68" i="28"/>
  <c r="AJ68" i="28"/>
  <c r="AT67" i="28"/>
  <c r="AR67" i="28"/>
  <c r="AQ67" i="28"/>
  <c r="AL67" i="28"/>
  <c r="AJ67" i="28"/>
  <c r="AT66" i="28"/>
  <c r="AR66" i="28"/>
  <c r="AQ66" i="28"/>
  <c r="AL66" i="28"/>
  <c r="AJ66" i="28"/>
  <c r="AT65" i="28"/>
  <c r="AR65" i="28"/>
  <c r="AQ65" i="28"/>
  <c r="AL65" i="28"/>
  <c r="AJ65" i="28"/>
  <c r="AT64" i="28"/>
  <c r="AR64" i="28"/>
  <c r="AQ64" i="28"/>
  <c r="AL64" i="28"/>
  <c r="AJ64" i="28"/>
  <c r="AT63" i="28"/>
  <c r="AR63" i="28"/>
  <c r="AQ63" i="28"/>
  <c r="AL63" i="28"/>
  <c r="AJ63" i="28"/>
  <c r="AT62" i="28"/>
  <c r="AR62" i="28"/>
  <c r="AQ62" i="28"/>
  <c r="AL62" i="28"/>
  <c r="AJ62" i="28"/>
  <c r="W83" i="28"/>
  <c r="W81" i="28"/>
  <c r="Y79" i="28"/>
  <c r="W79" i="28"/>
  <c r="AG77" i="28"/>
  <c r="AE77" i="28"/>
  <c r="AD77" i="28"/>
  <c r="Y77" i="28"/>
  <c r="W77" i="28"/>
  <c r="AE76" i="28"/>
  <c r="AD76" i="28"/>
  <c r="Y76" i="28"/>
  <c r="W76" i="28"/>
  <c r="AG74" i="28"/>
  <c r="AE74" i="28"/>
  <c r="AD74" i="28"/>
  <c r="Y74" i="28"/>
  <c r="W74" i="28"/>
  <c r="AG73" i="28"/>
  <c r="AE73" i="28"/>
  <c r="AD73" i="28"/>
  <c r="Y73" i="28"/>
  <c r="W73" i="28"/>
  <c r="AG72" i="28"/>
  <c r="AE72" i="28"/>
  <c r="AD72" i="28"/>
  <c r="Y72" i="28"/>
  <c r="W72" i="28"/>
  <c r="AG71" i="28"/>
  <c r="AE71" i="28"/>
  <c r="AD71" i="28"/>
  <c r="Y71" i="28"/>
  <c r="W71" i="28"/>
  <c r="AG69" i="28"/>
  <c r="AE69" i="28"/>
  <c r="AD69" i="28"/>
  <c r="Y69" i="28"/>
  <c r="W69" i="28"/>
  <c r="AG68" i="28"/>
  <c r="AE68" i="28"/>
  <c r="AD68" i="28"/>
  <c r="Y68" i="28"/>
  <c r="W68" i="28"/>
  <c r="AG67" i="28"/>
  <c r="AE67" i="28"/>
  <c r="AD67" i="28"/>
  <c r="Y67" i="28"/>
  <c r="W67" i="28"/>
  <c r="AG66" i="28"/>
  <c r="AE66" i="28"/>
  <c r="AD66" i="28"/>
  <c r="Y66" i="28"/>
  <c r="W66" i="28"/>
  <c r="AG65" i="28"/>
  <c r="AE65" i="28"/>
  <c r="AD65" i="28"/>
  <c r="Y65" i="28"/>
  <c r="W65" i="28"/>
  <c r="AG64" i="28"/>
  <c r="AE64" i="28"/>
  <c r="AD64" i="28"/>
  <c r="Y64" i="28"/>
  <c r="W64" i="28"/>
  <c r="AG63" i="28"/>
  <c r="AE63" i="28"/>
  <c r="AD63" i="28"/>
  <c r="Y63" i="28"/>
  <c r="W63" i="28"/>
  <c r="AG62" i="28"/>
  <c r="AE62" i="28"/>
  <c r="AD62" i="28"/>
  <c r="Y62" i="28"/>
  <c r="W62" i="28"/>
  <c r="J83" i="28"/>
  <c r="HG85" i="28" l="1"/>
  <c r="HG86" i="28" s="1"/>
  <c r="LG85" i="28"/>
  <c r="LG86" i="28" s="1"/>
  <c r="AT85" i="28"/>
  <c r="AT86" i="28" s="1"/>
  <c r="DT85" i="28"/>
  <c r="DT86" i="28" s="1"/>
  <c r="FG85" i="28"/>
  <c r="FG86" i="28" s="1"/>
  <c r="DG85" i="28"/>
  <c r="DG86" i="28" s="1"/>
  <c r="CG85" i="28"/>
  <c r="CG86" i="28" s="1"/>
  <c r="MG85" i="28"/>
  <c r="MG86" i="28" s="1"/>
  <c r="CT85" i="28"/>
  <c r="CT86" i="28" s="1"/>
  <c r="BT85" i="28"/>
  <c r="BT86" i="28" s="1"/>
  <c r="BG85" i="28"/>
  <c r="BG86" i="28" s="1"/>
  <c r="B1" i="8"/>
  <c r="D1" i="8"/>
  <c r="B1" i="10"/>
  <c r="D1" i="10"/>
  <c r="B1" i="11"/>
  <c r="D1" i="11"/>
  <c r="B1" i="12"/>
  <c r="D1" i="12"/>
  <c r="B1" i="13"/>
  <c r="D1" i="13"/>
  <c r="B1" i="14"/>
  <c r="D1" i="14"/>
  <c r="B1" i="20"/>
  <c r="D1" i="20"/>
  <c r="B1" i="21"/>
  <c r="D1" i="21"/>
  <c r="C3" i="18"/>
  <c r="C4" i="18"/>
  <c r="C5" i="18"/>
  <c r="C6" i="18"/>
  <c r="E134" i="18" s="1"/>
  <c r="T41" i="33" s="1"/>
  <c r="C7" i="18"/>
  <c r="LY81" i="31"/>
  <c r="LW81" i="31"/>
  <c r="LL81" i="31"/>
  <c r="LJ81" i="31"/>
  <c r="KY81" i="31"/>
  <c r="KW81" i="31"/>
  <c r="KL81" i="31"/>
  <c r="KJ81" i="31"/>
  <c r="JY81" i="31"/>
  <c r="JW81" i="31"/>
  <c r="JL81" i="31"/>
  <c r="JJ81" i="31"/>
  <c r="IY81" i="31"/>
  <c r="IW81" i="31"/>
  <c r="IL81" i="31"/>
  <c r="IJ81" i="31"/>
  <c r="HY81" i="31"/>
  <c r="HW81" i="31"/>
  <c r="HL81" i="31"/>
  <c r="HJ81" i="31"/>
  <c r="LY79" i="31"/>
  <c r="LW79" i="31"/>
  <c r="LL79" i="31"/>
  <c r="LJ79" i="31"/>
  <c r="KY79" i="31"/>
  <c r="KW79" i="31"/>
  <c r="KL79" i="31"/>
  <c r="KJ79" i="31"/>
  <c r="JY79" i="31"/>
  <c r="JW79" i="31"/>
  <c r="JL79" i="31"/>
  <c r="JJ79" i="31"/>
  <c r="IY79" i="31"/>
  <c r="IW79" i="31"/>
  <c r="IL79" i="31"/>
  <c r="IJ79" i="31"/>
  <c r="HY79" i="31"/>
  <c r="HW79" i="31"/>
  <c r="HL79" i="31"/>
  <c r="HJ79" i="31"/>
  <c r="MB77" i="31"/>
  <c r="LY77" i="31"/>
  <c r="LW77" i="31"/>
  <c r="LO77" i="31"/>
  <c r="LL77" i="31"/>
  <c r="LJ77" i="31"/>
  <c r="LB77" i="31"/>
  <c r="KY77" i="31"/>
  <c r="KW77" i="31"/>
  <c r="KO77" i="31"/>
  <c r="KL77" i="31"/>
  <c r="KJ77" i="31"/>
  <c r="KB77" i="31"/>
  <c r="JY77" i="31"/>
  <c r="JW77" i="31"/>
  <c r="JO77" i="31"/>
  <c r="JL77" i="31"/>
  <c r="JJ77" i="31"/>
  <c r="JB77" i="31"/>
  <c r="IY77" i="31"/>
  <c r="IW77" i="31"/>
  <c r="IO77" i="31"/>
  <c r="IL77" i="31"/>
  <c r="IJ77" i="31"/>
  <c r="IB77" i="31"/>
  <c r="HY77" i="31"/>
  <c r="HW77" i="31"/>
  <c r="HO77" i="31"/>
  <c r="HL77" i="31"/>
  <c r="HJ77" i="31"/>
  <c r="MB76" i="31"/>
  <c r="LY76" i="31"/>
  <c r="LW76" i="31"/>
  <c r="LO76" i="31"/>
  <c r="LL76" i="31"/>
  <c r="LJ76" i="31"/>
  <c r="LB76" i="31"/>
  <c r="KY76" i="31"/>
  <c r="KW76" i="31"/>
  <c r="KO76" i="31"/>
  <c r="KL76" i="31"/>
  <c r="KJ76" i="31"/>
  <c r="KB76" i="31"/>
  <c r="JY76" i="31"/>
  <c r="JW76" i="31"/>
  <c r="JO76" i="31"/>
  <c r="JL76" i="31"/>
  <c r="JJ76" i="31"/>
  <c r="JB76" i="31"/>
  <c r="IY76" i="31"/>
  <c r="IW76" i="31"/>
  <c r="IO76" i="31"/>
  <c r="IL76" i="31"/>
  <c r="IJ76" i="31"/>
  <c r="IB76" i="31"/>
  <c r="HY76" i="31"/>
  <c r="HW76" i="31"/>
  <c r="HO76" i="31"/>
  <c r="HL76" i="31"/>
  <c r="HJ76" i="31"/>
  <c r="MB74" i="31"/>
  <c r="LY74" i="31"/>
  <c r="LW74" i="31"/>
  <c r="LO74" i="31"/>
  <c r="LL74" i="31"/>
  <c r="LJ74" i="31"/>
  <c r="LB74" i="31"/>
  <c r="KY74" i="31"/>
  <c r="KW74" i="31"/>
  <c r="KO74" i="31"/>
  <c r="KL74" i="31"/>
  <c r="KJ74" i="31"/>
  <c r="KB74" i="31"/>
  <c r="JY74" i="31"/>
  <c r="JW74" i="31"/>
  <c r="JO74" i="31"/>
  <c r="JL74" i="31"/>
  <c r="JJ74" i="31"/>
  <c r="JB74" i="31"/>
  <c r="IY74" i="31"/>
  <c r="IW74" i="31"/>
  <c r="IO74" i="31"/>
  <c r="IL74" i="31"/>
  <c r="IJ74" i="31"/>
  <c r="IB74" i="31"/>
  <c r="HY74" i="31"/>
  <c r="HW74" i="31"/>
  <c r="HO74" i="31"/>
  <c r="HL74" i="31"/>
  <c r="HJ74" i="31"/>
  <c r="MB73" i="31"/>
  <c r="LY73" i="31"/>
  <c r="LW73" i="31"/>
  <c r="LO73" i="31"/>
  <c r="LL73" i="31"/>
  <c r="LJ73" i="31"/>
  <c r="LB73" i="31"/>
  <c r="KY73" i="31"/>
  <c r="KW73" i="31"/>
  <c r="KO73" i="31"/>
  <c r="KL73" i="31"/>
  <c r="KJ73" i="31"/>
  <c r="KB73" i="31"/>
  <c r="JY73" i="31"/>
  <c r="JW73" i="31"/>
  <c r="JO73" i="31"/>
  <c r="JL73" i="31"/>
  <c r="JJ73" i="31"/>
  <c r="JB73" i="31"/>
  <c r="IY73" i="31"/>
  <c r="IW73" i="31"/>
  <c r="IO73" i="31"/>
  <c r="IL73" i="31"/>
  <c r="IJ73" i="31"/>
  <c r="IB73" i="31"/>
  <c r="HY73" i="31"/>
  <c r="HW73" i="31"/>
  <c r="HO73" i="31"/>
  <c r="HL73" i="31"/>
  <c r="HJ73" i="31"/>
  <c r="MB72" i="31"/>
  <c r="LY72" i="31"/>
  <c r="LW72" i="31"/>
  <c r="LO72" i="31"/>
  <c r="LL72" i="31"/>
  <c r="LJ72" i="31"/>
  <c r="LB72" i="31"/>
  <c r="KY72" i="31"/>
  <c r="KW72" i="31"/>
  <c r="KO72" i="31"/>
  <c r="KL72" i="31"/>
  <c r="KJ72" i="31"/>
  <c r="KB72" i="31"/>
  <c r="JY72" i="31"/>
  <c r="JW72" i="31"/>
  <c r="JO72" i="31"/>
  <c r="JL72" i="31"/>
  <c r="JJ72" i="31"/>
  <c r="JB72" i="31"/>
  <c r="IY72" i="31"/>
  <c r="IW72" i="31"/>
  <c r="IO72" i="31"/>
  <c r="IL72" i="31"/>
  <c r="IJ72" i="31"/>
  <c r="IB72" i="31"/>
  <c r="HY72" i="31"/>
  <c r="HW72" i="31"/>
  <c r="HO72" i="31"/>
  <c r="HL72" i="31"/>
  <c r="HJ72" i="31"/>
  <c r="MB71" i="31"/>
  <c r="LY71" i="31"/>
  <c r="LW71" i="31"/>
  <c r="LO71" i="31"/>
  <c r="LL71" i="31"/>
  <c r="LJ71" i="31"/>
  <c r="LB71" i="31"/>
  <c r="KY71" i="31"/>
  <c r="KW71" i="31"/>
  <c r="KO71" i="31"/>
  <c r="KL71" i="31"/>
  <c r="KJ71" i="31"/>
  <c r="KB71" i="31"/>
  <c r="JY71" i="31"/>
  <c r="JW71" i="31"/>
  <c r="JO71" i="31"/>
  <c r="JL71" i="31"/>
  <c r="JJ71" i="31"/>
  <c r="JB71" i="31"/>
  <c r="IY71" i="31"/>
  <c r="IW71" i="31"/>
  <c r="IO71" i="31"/>
  <c r="IL71" i="31"/>
  <c r="IJ71" i="31"/>
  <c r="IB71" i="31"/>
  <c r="HY71" i="31"/>
  <c r="HW71" i="31"/>
  <c r="HO71" i="31"/>
  <c r="HL71" i="31"/>
  <c r="HJ71" i="31"/>
  <c r="N92" i="33"/>
  <c r="Q68" i="33" s="1"/>
  <c r="R74" i="33" s="1"/>
  <c r="N58" i="33" s="1"/>
  <c r="MB69" i="31"/>
  <c r="LO69" i="31"/>
  <c r="LB69" i="31"/>
  <c r="KO69" i="31"/>
  <c r="KB69" i="31"/>
  <c r="JO69" i="31"/>
  <c r="JB69" i="31"/>
  <c r="IO69" i="31"/>
  <c r="IB69" i="31"/>
  <c r="HO69" i="31"/>
  <c r="MB68" i="31"/>
  <c r="LO68" i="31"/>
  <c r="LB68" i="31"/>
  <c r="KO68" i="31"/>
  <c r="KB68" i="31"/>
  <c r="JO68" i="31"/>
  <c r="JB68" i="31"/>
  <c r="IO68" i="31"/>
  <c r="IB68" i="31"/>
  <c r="HO68" i="31"/>
  <c r="MB67" i="31"/>
  <c r="LO67" i="31"/>
  <c r="LB67" i="31"/>
  <c r="KO67" i="31"/>
  <c r="KB67" i="31"/>
  <c r="JO67" i="31"/>
  <c r="JB67" i="31"/>
  <c r="IO67" i="31"/>
  <c r="IB67" i="31"/>
  <c r="HO67" i="31"/>
  <c r="E20" i="18"/>
  <c r="D35" i="26" s="1"/>
  <c r="MB66" i="31"/>
  <c r="LO66" i="31"/>
  <c r="LB66" i="31"/>
  <c r="KO66" i="31"/>
  <c r="KB66" i="31"/>
  <c r="JO66" i="31"/>
  <c r="JB66" i="31"/>
  <c r="IO66" i="31"/>
  <c r="IB66" i="31"/>
  <c r="HO66" i="31"/>
  <c r="L92" i="33"/>
  <c r="E68" i="33" s="1"/>
  <c r="MB65" i="31"/>
  <c r="LO65" i="31"/>
  <c r="LB65" i="31"/>
  <c r="KO65" i="31"/>
  <c r="KB65" i="31"/>
  <c r="JO65" i="31"/>
  <c r="JB65" i="31"/>
  <c r="IO65" i="31"/>
  <c r="IB65" i="31"/>
  <c r="HO65" i="31"/>
  <c r="MB64" i="31"/>
  <c r="LO64" i="31"/>
  <c r="LB64" i="31"/>
  <c r="KO64" i="31"/>
  <c r="KB64" i="31"/>
  <c r="JO64" i="31"/>
  <c r="JB64" i="31"/>
  <c r="IO64" i="31"/>
  <c r="IB64" i="31"/>
  <c r="HO64" i="31"/>
  <c r="GY81" i="31"/>
  <c r="GW81" i="31"/>
  <c r="GL81" i="31"/>
  <c r="GJ81" i="31"/>
  <c r="FY81" i="31"/>
  <c r="FW81" i="31"/>
  <c r="FL81" i="31"/>
  <c r="FJ81" i="31"/>
  <c r="EY81" i="31"/>
  <c r="EW81" i="31"/>
  <c r="EL81" i="31"/>
  <c r="EJ81" i="31"/>
  <c r="DY81" i="31"/>
  <c r="DW81" i="31"/>
  <c r="DL81" i="31"/>
  <c r="DJ81" i="31"/>
  <c r="GY79" i="31"/>
  <c r="GW79" i="31"/>
  <c r="GL79" i="31"/>
  <c r="GJ79" i="31"/>
  <c r="FY79" i="31"/>
  <c r="FW79" i="31"/>
  <c r="FL79" i="31"/>
  <c r="FJ79" i="31"/>
  <c r="EY79" i="31"/>
  <c r="EW79" i="31"/>
  <c r="EL79" i="31"/>
  <c r="EJ79" i="31"/>
  <c r="DY79" i="31"/>
  <c r="DW79" i="31"/>
  <c r="DL79" i="31"/>
  <c r="DJ79" i="31"/>
  <c r="HB77" i="31"/>
  <c r="GY77" i="31"/>
  <c r="GW77" i="31"/>
  <c r="GO77" i="31"/>
  <c r="GL77" i="31"/>
  <c r="GJ77" i="31"/>
  <c r="GB77" i="31"/>
  <c r="FY77" i="31"/>
  <c r="FW77" i="31"/>
  <c r="FO77" i="31"/>
  <c r="FL77" i="31"/>
  <c r="FJ77" i="31"/>
  <c r="FB77" i="31"/>
  <c r="EY77" i="31"/>
  <c r="EW77" i="31"/>
  <c r="EO77" i="31"/>
  <c r="EL77" i="31"/>
  <c r="EJ77" i="31"/>
  <c r="EB77" i="31"/>
  <c r="DY77" i="31"/>
  <c r="DW77" i="31"/>
  <c r="DO77" i="31"/>
  <c r="DL77" i="31"/>
  <c r="DJ77" i="31"/>
  <c r="HB76" i="31"/>
  <c r="GY76" i="31"/>
  <c r="GW76" i="31"/>
  <c r="GO76" i="31"/>
  <c r="GL76" i="31"/>
  <c r="GJ76" i="31"/>
  <c r="GB76" i="31"/>
  <c r="FY76" i="31"/>
  <c r="FW76" i="31"/>
  <c r="FO76" i="31"/>
  <c r="FL76" i="31"/>
  <c r="FJ76" i="31"/>
  <c r="FB76" i="31"/>
  <c r="EY76" i="31"/>
  <c r="EW76" i="31"/>
  <c r="EO76" i="31"/>
  <c r="EL76" i="31"/>
  <c r="EJ76" i="31"/>
  <c r="EB76" i="31"/>
  <c r="DY76" i="31"/>
  <c r="DW76" i="31"/>
  <c r="DO76" i="31"/>
  <c r="DL76" i="31"/>
  <c r="DJ76" i="31"/>
  <c r="HB74" i="31"/>
  <c r="GY74" i="31"/>
  <c r="GW74" i="31"/>
  <c r="GO74" i="31"/>
  <c r="GL74" i="31"/>
  <c r="GJ74" i="31"/>
  <c r="GB74" i="31"/>
  <c r="FY74" i="31"/>
  <c r="FW74" i="31"/>
  <c r="FO74" i="31"/>
  <c r="FL74" i="31"/>
  <c r="FJ74" i="31"/>
  <c r="FB74" i="31"/>
  <c r="EY74" i="31"/>
  <c r="EW74" i="31"/>
  <c r="EO74" i="31"/>
  <c r="EL74" i="31"/>
  <c r="EJ74" i="31"/>
  <c r="EB74" i="31"/>
  <c r="DY74" i="31"/>
  <c r="DW74" i="31"/>
  <c r="DO74" i="31"/>
  <c r="DL74" i="31"/>
  <c r="DJ74" i="31"/>
  <c r="HB73" i="31"/>
  <c r="GY73" i="31"/>
  <c r="GW73" i="31"/>
  <c r="GO73" i="31"/>
  <c r="GL73" i="31"/>
  <c r="GJ73" i="31"/>
  <c r="GB73" i="31"/>
  <c r="FY73" i="31"/>
  <c r="FW73" i="31"/>
  <c r="FO73" i="31"/>
  <c r="FL73" i="31"/>
  <c r="FJ73" i="31"/>
  <c r="FB73" i="31"/>
  <c r="EY73" i="31"/>
  <c r="EW73" i="31"/>
  <c r="EO73" i="31"/>
  <c r="EL73" i="31"/>
  <c r="EJ73" i="31"/>
  <c r="EB73" i="31"/>
  <c r="DY73" i="31"/>
  <c r="DW73" i="31"/>
  <c r="DO73" i="31"/>
  <c r="DL73" i="31"/>
  <c r="DJ73" i="31"/>
  <c r="HB72" i="31"/>
  <c r="GY72" i="31"/>
  <c r="GW72" i="31"/>
  <c r="GO72" i="31"/>
  <c r="GL72" i="31"/>
  <c r="GJ72" i="31"/>
  <c r="GB72" i="31"/>
  <c r="FY72" i="31"/>
  <c r="FW72" i="31"/>
  <c r="FO72" i="31"/>
  <c r="FL72" i="31"/>
  <c r="FJ72" i="31"/>
  <c r="FB72" i="31"/>
  <c r="EY72" i="31"/>
  <c r="EW72" i="31"/>
  <c r="EO72" i="31"/>
  <c r="EL72" i="31"/>
  <c r="EJ72" i="31"/>
  <c r="EB72" i="31"/>
  <c r="DY72" i="31"/>
  <c r="DW72" i="31"/>
  <c r="DO72" i="31"/>
  <c r="DL72" i="31"/>
  <c r="DJ72" i="31"/>
  <c r="HB71" i="31"/>
  <c r="GY71" i="31"/>
  <c r="GW71" i="31"/>
  <c r="GO71" i="31"/>
  <c r="GL71" i="31"/>
  <c r="GJ71" i="31"/>
  <c r="GB71" i="31"/>
  <c r="FY71" i="31"/>
  <c r="FW71" i="31"/>
  <c r="FO71" i="31"/>
  <c r="FL71" i="31"/>
  <c r="FJ71" i="31"/>
  <c r="FB71" i="31"/>
  <c r="EY71" i="31"/>
  <c r="EW71" i="31"/>
  <c r="EO71" i="31"/>
  <c r="EL71" i="31"/>
  <c r="EJ71" i="31"/>
  <c r="EB71" i="31"/>
  <c r="DY71" i="31"/>
  <c r="DW71" i="31"/>
  <c r="DO71" i="31"/>
  <c r="DL71" i="31"/>
  <c r="DJ71" i="31"/>
  <c r="HB69" i="31"/>
  <c r="GO69" i="31"/>
  <c r="GB69" i="31"/>
  <c r="FO69" i="31"/>
  <c r="FB69" i="31"/>
  <c r="EO69" i="31"/>
  <c r="EB69" i="31"/>
  <c r="DO69" i="31"/>
  <c r="HB68" i="31"/>
  <c r="GO68" i="31"/>
  <c r="GB68" i="31"/>
  <c r="FO68" i="31"/>
  <c r="FB68" i="31"/>
  <c r="EO68" i="31"/>
  <c r="EB68" i="31"/>
  <c r="DO68" i="31"/>
  <c r="HB67" i="31"/>
  <c r="GO67" i="31"/>
  <c r="GB67" i="31"/>
  <c r="FO67" i="31"/>
  <c r="FB67" i="31"/>
  <c r="EO67" i="31"/>
  <c r="EB67" i="31"/>
  <c r="DO67" i="31"/>
  <c r="HB66" i="31"/>
  <c r="GO66" i="31"/>
  <c r="GB66" i="31"/>
  <c r="FO66" i="31"/>
  <c r="FB66" i="31"/>
  <c r="EO66" i="31"/>
  <c r="EB66" i="31"/>
  <c r="DO66" i="31"/>
  <c r="HB65" i="31"/>
  <c r="GO65" i="31"/>
  <c r="GB65" i="31"/>
  <c r="FO65" i="31"/>
  <c r="FB65" i="31"/>
  <c r="EO65" i="31"/>
  <c r="EB65" i="31"/>
  <c r="DO65" i="31"/>
  <c r="HB64" i="31"/>
  <c r="GO64" i="31"/>
  <c r="GB64" i="31"/>
  <c r="FO64" i="31"/>
  <c r="FB64" i="31"/>
  <c r="EO64" i="31"/>
  <c r="EB64" i="31"/>
  <c r="DO64" i="31"/>
  <c r="CY81" i="31"/>
  <c r="CW81" i="31"/>
  <c r="CL81" i="31"/>
  <c r="CJ81" i="31"/>
  <c r="CY79" i="31"/>
  <c r="CW79" i="31"/>
  <c r="CL79" i="31"/>
  <c r="CJ79" i="31"/>
  <c r="DB77" i="31"/>
  <c r="CY77" i="31"/>
  <c r="CW77" i="31"/>
  <c r="CO77" i="31"/>
  <c r="CL77" i="31"/>
  <c r="CJ77" i="31"/>
  <c r="DB76" i="31"/>
  <c r="CY76" i="31"/>
  <c r="CW76" i="31"/>
  <c r="CO76" i="31"/>
  <c r="CL76" i="31"/>
  <c r="CJ76" i="31"/>
  <c r="DB74" i="31"/>
  <c r="CY74" i="31"/>
  <c r="CW74" i="31"/>
  <c r="CO74" i="31"/>
  <c r="CL74" i="31"/>
  <c r="CJ74" i="31"/>
  <c r="DB73" i="31"/>
  <c r="CY73" i="31"/>
  <c r="CW73" i="31"/>
  <c r="CO73" i="31"/>
  <c r="CL73" i="31"/>
  <c r="CJ73" i="31"/>
  <c r="DB72" i="31"/>
  <c r="CY72" i="31"/>
  <c r="CW72" i="31"/>
  <c r="CO72" i="31"/>
  <c r="CL72" i="31"/>
  <c r="CJ72" i="31"/>
  <c r="DB71" i="31"/>
  <c r="CY71" i="31"/>
  <c r="CW71" i="31"/>
  <c r="CO71" i="31"/>
  <c r="CL71" i="31"/>
  <c r="CJ71" i="31"/>
  <c r="DB69" i="31"/>
  <c r="CO69" i="31"/>
  <c r="DB68" i="31"/>
  <c r="CO68" i="31"/>
  <c r="DB67" i="31"/>
  <c r="CO67" i="31"/>
  <c r="DB66" i="31"/>
  <c r="CO66" i="31"/>
  <c r="DB65" i="31"/>
  <c r="CO65" i="31"/>
  <c r="DB64" i="31"/>
  <c r="CO64" i="31"/>
  <c r="BY81" i="31"/>
  <c r="BW81" i="31"/>
  <c r="BL81" i="31"/>
  <c r="BJ81" i="31"/>
  <c r="BY79" i="31"/>
  <c r="BW79" i="31"/>
  <c r="BL79" i="31"/>
  <c r="BJ79" i="31"/>
  <c r="CB77" i="31"/>
  <c r="BY77" i="31"/>
  <c r="BW77" i="31"/>
  <c r="BO77" i="31"/>
  <c r="BL77" i="31"/>
  <c r="BJ77" i="31"/>
  <c r="CB76" i="31"/>
  <c r="BY76" i="31"/>
  <c r="BW76" i="31"/>
  <c r="BO76" i="31"/>
  <c r="BL76" i="31"/>
  <c r="BJ76" i="31"/>
  <c r="CB74" i="31"/>
  <c r="BY74" i="31"/>
  <c r="BW74" i="31"/>
  <c r="BO74" i="31"/>
  <c r="BL74" i="31"/>
  <c r="BJ74" i="31"/>
  <c r="CB73" i="31"/>
  <c r="BY73" i="31"/>
  <c r="BW73" i="31"/>
  <c r="BO73" i="31"/>
  <c r="BL73" i="31"/>
  <c r="BJ73" i="31"/>
  <c r="CB72" i="31"/>
  <c r="BY72" i="31"/>
  <c r="BW72" i="31"/>
  <c r="BO72" i="31"/>
  <c r="BL72" i="31"/>
  <c r="BJ72" i="31"/>
  <c r="CB71" i="31"/>
  <c r="BY71" i="31"/>
  <c r="BW71" i="31"/>
  <c r="BO71" i="31"/>
  <c r="BL71" i="31"/>
  <c r="BJ71" i="31"/>
  <c r="CB69" i="31"/>
  <c r="BO69" i="31"/>
  <c r="CB68" i="31"/>
  <c r="BO68" i="31"/>
  <c r="CB67" i="31"/>
  <c r="BO67" i="31"/>
  <c r="CB66" i="31"/>
  <c r="BO66" i="31"/>
  <c r="CB65" i="31"/>
  <c r="BO65" i="31"/>
  <c r="CB64" i="31"/>
  <c r="BO64" i="31"/>
  <c r="AY81" i="31"/>
  <c r="AW81" i="31"/>
  <c r="AY79" i="31"/>
  <c r="AW79" i="31"/>
  <c r="BB77" i="31"/>
  <c r="AY77" i="31"/>
  <c r="AW77" i="31"/>
  <c r="BB76" i="31"/>
  <c r="AY76" i="31"/>
  <c r="AW76" i="31"/>
  <c r="BB74" i="31"/>
  <c r="AY74" i="31"/>
  <c r="AW74" i="31"/>
  <c r="BB73" i="31"/>
  <c r="AY73" i="31"/>
  <c r="AW73" i="31"/>
  <c r="BB72" i="31"/>
  <c r="AY72" i="31"/>
  <c r="AW72" i="31"/>
  <c r="BB71" i="31"/>
  <c r="AY71" i="31"/>
  <c r="AW71" i="31"/>
  <c r="BB69" i="31"/>
  <c r="BB68" i="31"/>
  <c r="BB67" i="31"/>
  <c r="BB66" i="31"/>
  <c r="BB65" i="31"/>
  <c r="BB64" i="31"/>
  <c r="AL81" i="31"/>
  <c r="AJ81" i="31"/>
  <c r="AL79" i="31"/>
  <c r="AJ79" i="31"/>
  <c r="AO77" i="31"/>
  <c r="AL77" i="31"/>
  <c r="AJ77" i="31"/>
  <c r="AO76" i="31"/>
  <c r="AL76" i="31"/>
  <c r="AJ76" i="31"/>
  <c r="AO74" i="31"/>
  <c r="AL74" i="31"/>
  <c r="AJ74" i="31"/>
  <c r="AO73" i="31"/>
  <c r="AL73" i="31"/>
  <c r="AJ73" i="31"/>
  <c r="AO72" i="31"/>
  <c r="AL72" i="31"/>
  <c r="AJ72" i="31"/>
  <c r="AO71" i="31"/>
  <c r="AL71" i="31"/>
  <c r="AJ71" i="31"/>
  <c r="AO69" i="31"/>
  <c r="AO68" i="31"/>
  <c r="AO67" i="31"/>
  <c r="AO66" i="31"/>
  <c r="AO65" i="31"/>
  <c r="AO64" i="31"/>
  <c r="AB71" i="31"/>
  <c r="AB66" i="31"/>
  <c r="Y81" i="31"/>
  <c r="W81" i="31"/>
  <c r="Y79" i="31"/>
  <c r="W79" i="31"/>
  <c r="AB77" i="31"/>
  <c r="Y77" i="31"/>
  <c r="W77" i="31"/>
  <c r="AB76" i="31"/>
  <c r="Y76" i="31"/>
  <c r="W76" i="31"/>
  <c r="AB74" i="31"/>
  <c r="Y74" i="31"/>
  <c r="W74" i="31"/>
  <c r="AB73" i="31"/>
  <c r="Y73" i="31"/>
  <c r="W73" i="31"/>
  <c r="AB72" i="31"/>
  <c r="Y72" i="31"/>
  <c r="W72" i="31"/>
  <c r="Y71" i="31"/>
  <c r="W71" i="31"/>
  <c r="AB69" i="31"/>
  <c r="AB68" i="31"/>
  <c r="AB67" i="31"/>
  <c r="AB65" i="31"/>
  <c r="AB64" i="31"/>
  <c r="O77" i="31"/>
  <c r="O65" i="31"/>
  <c r="O76" i="31"/>
  <c r="O64" i="31"/>
  <c r="O74" i="31"/>
  <c r="O69" i="31"/>
  <c r="O73" i="31"/>
  <c r="O68" i="31"/>
  <c r="O72" i="31"/>
  <c r="O67" i="31"/>
  <c r="O71" i="31"/>
  <c r="O66" i="31"/>
  <c r="L93" i="33"/>
  <c r="E20" i="19"/>
  <c r="F22" i="22" s="1"/>
  <c r="B27" i="33" s="1"/>
  <c r="E18" i="19"/>
  <c r="L83" i="33"/>
  <c r="N82" i="33"/>
  <c r="L82" i="33"/>
  <c r="R75" i="33"/>
  <c r="F75" i="33"/>
  <c r="U65" i="33"/>
  <c r="O65" i="33"/>
  <c r="I65" i="33"/>
  <c r="C65" i="33"/>
  <c r="F63" i="22"/>
  <c r="W55" i="33"/>
  <c r="T55" i="33"/>
  <c r="Q55" i="33"/>
  <c r="N55" i="33"/>
  <c r="K55" i="33"/>
  <c r="H55" i="33"/>
  <c r="E55" i="33"/>
  <c r="B55" i="33"/>
  <c r="F54" i="22"/>
  <c r="F50" i="22"/>
  <c r="T32" i="33" s="1"/>
  <c r="F42" i="22"/>
  <c r="H32" i="33" s="1"/>
  <c r="F31" i="22"/>
  <c r="N27" i="33" s="1"/>
  <c r="F28" i="22"/>
  <c r="N22" i="33" s="1"/>
  <c r="F21" i="22"/>
  <c r="B22" i="33" s="1"/>
  <c r="F19" i="22"/>
  <c r="T17" i="33" s="1"/>
  <c r="F10" i="22"/>
  <c r="H17" i="33" s="1"/>
  <c r="F15" i="22"/>
  <c r="Q12" i="33" s="1"/>
  <c r="F6" i="22"/>
  <c r="E12" i="33" s="1"/>
  <c r="C9" i="18"/>
  <c r="H4" i="32"/>
  <c r="T73" i="28"/>
  <c r="J81" i="28"/>
  <c r="J79" i="28"/>
  <c r="R77" i="28"/>
  <c r="Q77" i="28"/>
  <c r="L77" i="28"/>
  <c r="J77" i="28"/>
  <c r="R76" i="28"/>
  <c r="Q76" i="28"/>
  <c r="L76" i="28"/>
  <c r="J76" i="28"/>
  <c r="R74" i="28"/>
  <c r="Q74" i="28"/>
  <c r="L74" i="28"/>
  <c r="J74" i="28"/>
  <c r="R73" i="28"/>
  <c r="Q73" i="28"/>
  <c r="L73" i="28"/>
  <c r="J73" i="28"/>
  <c r="R72" i="28"/>
  <c r="Q72" i="28"/>
  <c r="L72" i="28"/>
  <c r="J72" i="28"/>
  <c r="R71" i="28"/>
  <c r="Q71" i="28"/>
  <c r="L71" i="28"/>
  <c r="J71" i="28"/>
  <c r="R69" i="28"/>
  <c r="Q69" i="28"/>
  <c r="L69" i="28"/>
  <c r="J69" i="28"/>
  <c r="R68" i="28"/>
  <c r="Q68" i="28"/>
  <c r="L68" i="28"/>
  <c r="J68" i="28"/>
  <c r="R67" i="28"/>
  <c r="Q67" i="28"/>
  <c r="L67" i="28"/>
  <c r="J67" i="28"/>
  <c r="R66" i="28"/>
  <c r="Q66" i="28"/>
  <c r="L66" i="28"/>
  <c r="J66" i="28"/>
  <c r="R65" i="28"/>
  <c r="Q65" i="28"/>
  <c r="L65" i="28"/>
  <c r="J65" i="28"/>
  <c r="R64" i="28"/>
  <c r="Q64" i="28"/>
  <c r="L64" i="28"/>
  <c r="J64" i="28"/>
  <c r="R63" i="28"/>
  <c r="Q63" i="28"/>
  <c r="L63" i="28"/>
  <c r="J63" i="28"/>
  <c r="R62" i="28"/>
  <c r="Q62" i="28"/>
  <c r="L62" i="28"/>
  <c r="J62" i="28"/>
  <c r="H4" i="29"/>
  <c r="E16" i="19"/>
  <c r="C8" i="18"/>
  <c r="E5" i="19"/>
  <c r="E6" i="19"/>
  <c r="E7" i="19"/>
  <c r="E8" i="19"/>
  <c r="E9" i="19"/>
  <c r="E10" i="19"/>
  <c r="E11" i="19"/>
  <c r="E12" i="19"/>
  <c r="E13" i="19"/>
  <c r="E14" i="19"/>
  <c r="E15" i="19"/>
  <c r="E17" i="19"/>
  <c r="E19" i="19"/>
  <c r="E21" i="19"/>
  <c r="E22" i="19"/>
  <c r="E23" i="19"/>
  <c r="E24" i="19"/>
  <c r="E25" i="19"/>
  <c r="E26" i="19"/>
  <c r="E27" i="19"/>
  <c r="E28" i="19"/>
  <c r="E29" i="19"/>
  <c r="E30" i="19"/>
  <c r="E31" i="19"/>
  <c r="E32" i="19"/>
  <c r="E33" i="19"/>
  <c r="E34" i="19"/>
  <c r="E35" i="19"/>
  <c r="E36" i="19"/>
  <c r="E37" i="19"/>
  <c r="E38" i="19"/>
  <c r="E39" i="19"/>
  <c r="E4" i="19"/>
  <c r="J72" i="31"/>
  <c r="T62" i="28"/>
  <c r="T65" i="28"/>
  <c r="T66" i="28"/>
  <c r="T67" i="28"/>
  <c r="T68" i="28"/>
  <c r="T69" i="28"/>
  <c r="T63" i="28"/>
  <c r="T64" i="28"/>
  <c r="T74" i="28"/>
  <c r="T72" i="28"/>
  <c r="T71" i="28"/>
  <c r="T77" i="28"/>
  <c r="E69" i="18"/>
  <c r="E75" i="18"/>
  <c r="E160" i="18"/>
  <c r="B3" i="3" s="1"/>
  <c r="E209" i="18"/>
  <c r="E163" i="18"/>
  <c r="L1" i="18" s="1"/>
  <c r="E202" i="18"/>
  <c r="E194" i="18"/>
  <c r="B90" i="28" s="1"/>
  <c r="E40" i="18"/>
  <c r="I21" i="32"/>
  <c r="I95" i="29"/>
  <c r="E7" i="8"/>
  <c r="H16" i="32"/>
  <c r="I47" i="29"/>
  <c r="I88" i="29"/>
  <c r="I22" i="32"/>
  <c r="I8" i="32"/>
  <c r="I43" i="29"/>
  <c r="F72" i="28"/>
  <c r="G72" i="28"/>
  <c r="H46" i="32"/>
  <c r="H51" i="29"/>
  <c r="E6" i="11"/>
  <c r="H15" i="32"/>
  <c r="G5" i="13"/>
  <c r="I80" i="29"/>
  <c r="H74" i="32"/>
  <c r="H33" i="29"/>
  <c r="H68" i="29"/>
  <c r="H57" i="29"/>
  <c r="H34" i="29"/>
  <c r="H48" i="32"/>
  <c r="H37" i="29"/>
  <c r="G4" i="21"/>
  <c r="H19" i="32"/>
  <c r="H66" i="29"/>
  <c r="I85" i="29"/>
  <c r="I15" i="29"/>
  <c r="E7" i="13"/>
  <c r="I8" i="29"/>
  <c r="H60" i="32"/>
  <c r="H63" i="32"/>
  <c r="H19" i="29"/>
  <c r="F62" i="31"/>
  <c r="I83" i="32"/>
  <c r="I42" i="32"/>
  <c r="I47" i="32"/>
  <c r="H41" i="29"/>
  <c r="I25" i="32"/>
  <c r="H39" i="29"/>
  <c r="G79" i="28"/>
  <c r="H40" i="32"/>
  <c r="I46" i="29"/>
  <c r="H97" i="32"/>
  <c r="I84" i="32"/>
  <c r="H96" i="29"/>
  <c r="H17" i="29"/>
  <c r="I80" i="32"/>
  <c r="E6" i="8"/>
  <c r="I94" i="32"/>
  <c r="I20" i="32"/>
  <c r="H75" i="32"/>
  <c r="H49" i="29"/>
  <c r="H65" i="32"/>
  <c r="F69" i="28"/>
  <c r="I34" i="29"/>
  <c r="G65" i="31"/>
  <c r="H78" i="29"/>
  <c r="H83" i="32"/>
  <c r="F76" i="31"/>
  <c r="I56" i="32"/>
  <c r="I78" i="32"/>
  <c r="F66" i="31"/>
  <c r="I7" i="32"/>
  <c r="I73" i="29"/>
  <c r="G5" i="12"/>
  <c r="I93" i="29"/>
  <c r="I44" i="32"/>
  <c r="I100" i="29"/>
  <c r="H88" i="32"/>
  <c r="I10" i="29"/>
  <c r="E5" i="21"/>
  <c r="G64" i="28"/>
  <c r="I61" i="29"/>
  <c r="H35" i="29"/>
  <c r="G65" i="28"/>
  <c r="I45" i="32"/>
  <c r="H102" i="29"/>
  <c r="I10" i="32"/>
  <c r="G9" i="12"/>
  <c r="H24" i="32"/>
  <c r="I30" i="29"/>
  <c r="I69" i="32"/>
  <c r="I28" i="32"/>
  <c r="I50" i="29"/>
  <c r="H82" i="32"/>
  <c r="H5" i="29"/>
  <c r="G6" i="8"/>
  <c r="H24" i="29"/>
  <c r="G4" i="10"/>
  <c r="I45" i="29"/>
  <c r="I18" i="32"/>
  <c r="I99" i="32"/>
  <c r="G62" i="28"/>
  <c r="H26" i="32"/>
  <c r="I37" i="32"/>
  <c r="H90" i="32"/>
  <c r="E5" i="14"/>
  <c r="H82" i="29"/>
  <c r="I60" i="32"/>
  <c r="F62" i="28"/>
  <c r="H54" i="32"/>
  <c r="I82" i="32"/>
  <c r="I75" i="32"/>
  <c r="I27" i="29"/>
  <c r="F77" i="28"/>
  <c r="H91" i="29"/>
  <c r="I97" i="32"/>
  <c r="I17" i="29"/>
  <c r="H39" i="32"/>
  <c r="E8" i="20"/>
  <c r="H79" i="29"/>
  <c r="H93" i="32"/>
  <c r="I63" i="32"/>
  <c r="G76" i="28"/>
  <c r="I24" i="32"/>
  <c r="E9" i="21"/>
  <c r="H100" i="32"/>
  <c r="H50" i="29"/>
  <c r="E4" i="20"/>
  <c r="G8" i="10"/>
  <c r="F63" i="31"/>
  <c r="H55" i="29"/>
  <c r="H99" i="32"/>
  <c r="G6" i="13"/>
  <c r="I101" i="32"/>
  <c r="I91" i="32"/>
  <c r="I72" i="29"/>
  <c r="H15" i="29"/>
  <c r="G9" i="21"/>
  <c r="I33" i="32"/>
  <c r="I39" i="29"/>
  <c r="H51" i="32"/>
  <c r="I51" i="29"/>
  <c r="I98" i="32"/>
  <c r="G9" i="11"/>
  <c r="H6" i="32"/>
  <c r="H33" i="32"/>
  <c r="I85" i="32"/>
  <c r="G8" i="11"/>
  <c r="H56" i="32"/>
  <c r="G4" i="13"/>
  <c r="I66" i="29"/>
  <c r="H49" i="32"/>
  <c r="H98" i="32"/>
  <c r="H88" i="29"/>
  <c r="I73" i="32"/>
  <c r="E9" i="8"/>
  <c r="E8" i="14"/>
  <c r="I83" i="29"/>
  <c r="H55" i="32"/>
  <c r="E4" i="13"/>
  <c r="F64" i="28"/>
  <c r="G9" i="14"/>
  <c r="I64" i="29"/>
  <c r="F64" i="31"/>
  <c r="E9" i="20"/>
  <c r="I13" i="29"/>
  <c r="H63" i="29"/>
  <c r="G7" i="11"/>
  <c r="H89" i="29"/>
  <c r="H34" i="32"/>
  <c r="H74" i="29"/>
  <c r="G6" i="20"/>
  <c r="H23" i="29"/>
  <c r="I101" i="29"/>
  <c r="G76" i="31"/>
  <c r="I103" i="32"/>
  <c r="G68" i="28"/>
  <c r="H18" i="32"/>
  <c r="I97" i="29"/>
  <c r="I90" i="32"/>
  <c r="E9" i="11"/>
  <c r="I95" i="32"/>
  <c r="I76" i="29"/>
  <c r="I87" i="32"/>
  <c r="I16" i="29"/>
  <c r="H93" i="29"/>
  <c r="H21" i="32"/>
  <c r="I68" i="32"/>
  <c r="I29" i="29"/>
  <c r="H18" i="29"/>
  <c r="H62" i="29"/>
  <c r="I76" i="32"/>
  <c r="I46" i="32"/>
  <c r="I51" i="32"/>
  <c r="I21" i="29"/>
  <c r="H77" i="29"/>
  <c r="F72" i="31"/>
  <c r="G5" i="11"/>
  <c r="I93" i="32"/>
  <c r="H11" i="32"/>
  <c r="I19" i="29"/>
  <c r="G5" i="8"/>
  <c r="H96" i="32"/>
  <c r="H62" i="32"/>
  <c r="H42" i="32"/>
  <c r="I72" i="32"/>
  <c r="E9" i="12"/>
  <c r="I58" i="29"/>
  <c r="H17" i="32"/>
  <c r="I17" i="32"/>
  <c r="H91" i="32"/>
  <c r="I27" i="32"/>
  <c r="G6" i="12"/>
  <c r="G67" i="31"/>
  <c r="G6" i="21"/>
  <c r="G77" i="28"/>
  <c r="G66" i="31"/>
  <c r="H47" i="29"/>
  <c r="E8" i="21"/>
  <c r="I56" i="29"/>
  <c r="I57" i="29"/>
  <c r="F65" i="28"/>
  <c r="I62" i="32"/>
  <c r="I88" i="32"/>
  <c r="H45" i="29"/>
  <c r="F73" i="31"/>
  <c r="E4" i="10"/>
  <c r="H67" i="32"/>
  <c r="F71" i="31"/>
  <c r="I70" i="29"/>
  <c r="H70" i="29"/>
  <c r="H70" i="32"/>
  <c r="I62" i="29"/>
  <c r="H95" i="29"/>
  <c r="F77" i="31"/>
  <c r="I36" i="32"/>
  <c r="F68" i="31"/>
  <c r="I54" i="32"/>
  <c r="F74" i="31"/>
  <c r="I48" i="32"/>
  <c r="H94" i="29"/>
  <c r="H20" i="32"/>
  <c r="E4" i="21"/>
  <c r="H12" i="29"/>
  <c r="I74" i="29"/>
  <c r="G8" i="20"/>
  <c r="I53" i="29"/>
  <c r="H9" i="32"/>
  <c r="H8" i="32"/>
  <c r="E4" i="11"/>
  <c r="I65" i="29"/>
  <c r="H38" i="32"/>
  <c r="I40" i="32"/>
  <c r="F63" i="28"/>
  <c r="G73" i="31"/>
  <c r="I29" i="32"/>
  <c r="H90" i="29"/>
  <c r="I41" i="32"/>
  <c r="E9" i="10"/>
  <c r="H60" i="29"/>
  <c r="I77" i="29"/>
  <c r="H80" i="29"/>
  <c r="H14" i="32"/>
  <c r="I57" i="32"/>
  <c r="H13" i="29"/>
  <c r="E5" i="11"/>
  <c r="H85" i="32"/>
  <c r="I79" i="29"/>
  <c r="H52" i="29"/>
  <c r="H53" i="29"/>
  <c r="H8" i="29"/>
  <c r="H29" i="29"/>
  <c r="H77" i="32"/>
  <c r="H76" i="29"/>
  <c r="H61" i="29"/>
  <c r="E5" i="12"/>
  <c r="H84" i="29"/>
  <c r="I66" i="32"/>
  <c r="I6" i="32"/>
  <c r="G4" i="8"/>
  <c r="H84" i="32"/>
  <c r="H103" i="32"/>
  <c r="I34" i="32"/>
  <c r="H6" i="29"/>
  <c r="I22" i="29"/>
  <c r="I18" i="29"/>
  <c r="I103" i="29"/>
  <c r="I19" i="32"/>
  <c r="H61" i="32"/>
  <c r="H47" i="32"/>
  <c r="G8" i="13"/>
  <c r="H25" i="32"/>
  <c r="G5" i="20"/>
  <c r="H57" i="32"/>
  <c r="I20" i="29"/>
  <c r="H13" i="32"/>
  <c r="I38" i="29"/>
  <c r="I25" i="29"/>
  <c r="G4" i="14"/>
  <c r="H14" i="29"/>
  <c r="H75" i="29"/>
  <c r="H7" i="29"/>
  <c r="E6" i="10"/>
  <c r="E7" i="11"/>
  <c r="G7" i="21"/>
  <c r="G74" i="28"/>
  <c r="I41" i="29"/>
  <c r="I37" i="29"/>
  <c r="I12" i="32"/>
  <c r="I61" i="32"/>
  <c r="F69" i="31"/>
  <c r="G9" i="8"/>
  <c r="H9" i="29"/>
  <c r="H37" i="32"/>
  <c r="G9" i="10"/>
  <c r="I11" i="32"/>
  <c r="H32" i="29"/>
  <c r="E7" i="21"/>
  <c r="I54" i="29"/>
  <c r="E5" i="10"/>
  <c r="H64" i="32"/>
  <c r="G7" i="12"/>
  <c r="E4" i="12"/>
  <c r="H85" i="29"/>
  <c r="H73" i="32"/>
  <c r="G64" i="31"/>
  <c r="I92" i="29"/>
  <c r="I55" i="29"/>
  <c r="G7" i="20"/>
  <c r="I52" i="29"/>
  <c r="I30" i="32"/>
  <c r="H92" i="29"/>
  <c r="I52" i="32"/>
  <c r="G7" i="14"/>
  <c r="H83" i="29"/>
  <c r="H22" i="29"/>
  <c r="H69" i="32"/>
  <c r="G4" i="11"/>
  <c r="H59" i="32"/>
  <c r="H103" i="29"/>
  <c r="I102" i="29"/>
  <c r="I32" i="29"/>
  <c r="H68" i="32"/>
  <c r="I11" i="29"/>
  <c r="I43" i="32"/>
  <c r="H87" i="32"/>
  <c r="H16" i="29"/>
  <c r="H23" i="32"/>
  <c r="I78" i="29"/>
  <c r="I31" i="32"/>
  <c r="H30" i="32"/>
  <c r="H31" i="29"/>
  <c r="F74" i="28"/>
  <c r="I89" i="32"/>
  <c r="E6" i="20"/>
  <c r="H54" i="29"/>
  <c r="F67" i="28"/>
  <c r="F81" i="28"/>
  <c r="E4" i="8"/>
  <c r="G6" i="10"/>
  <c r="F65" i="31"/>
  <c r="G5" i="10"/>
  <c r="H20" i="29"/>
  <c r="H50" i="32"/>
  <c r="I12" i="29"/>
  <c r="G68" i="31"/>
  <c r="I71" i="29"/>
  <c r="G62" i="31"/>
  <c r="I67" i="32"/>
  <c r="I69" i="29"/>
  <c r="H48" i="29"/>
  <c r="I36" i="29"/>
  <c r="H71" i="29"/>
  <c r="G72" i="31"/>
  <c r="I90" i="29"/>
  <c r="I35" i="29"/>
  <c r="G4" i="12"/>
  <c r="F73" i="28"/>
  <c r="E7" i="14"/>
  <c r="G63" i="31"/>
  <c r="H5" i="32"/>
  <c r="I75" i="29"/>
  <c r="H101" i="32"/>
  <c r="I32" i="32"/>
  <c r="H58" i="29"/>
  <c r="I59" i="32"/>
  <c r="I64" i="32"/>
  <c r="I82" i="29"/>
  <c r="H31" i="32"/>
  <c r="G5" i="14"/>
  <c r="I49" i="29"/>
  <c r="I63" i="29"/>
  <c r="E5" i="20"/>
  <c r="I38" i="32"/>
  <c r="I44" i="29"/>
  <c r="I28" i="29"/>
  <c r="H43" i="32"/>
  <c r="E6" i="12"/>
  <c r="G8" i="21"/>
  <c r="I59" i="29"/>
  <c r="I23" i="29"/>
  <c r="I24" i="29"/>
  <c r="I14" i="29"/>
  <c r="I40" i="29"/>
  <c r="G73" i="28"/>
  <c r="I31" i="29"/>
  <c r="I13" i="32"/>
  <c r="I9" i="29"/>
  <c r="H44" i="29"/>
  <c r="I81" i="29"/>
  <c r="H79" i="32"/>
  <c r="I7" i="29"/>
  <c r="E8" i="8"/>
  <c r="H27" i="29"/>
  <c r="I48" i="29"/>
  <c r="I92" i="32"/>
  <c r="H97" i="29"/>
  <c r="I91" i="29"/>
  <c r="H43" i="29"/>
  <c r="G5" i="21"/>
  <c r="H72" i="32"/>
  <c r="H38" i="29"/>
  <c r="G7" i="13"/>
  <c r="G79" i="31"/>
  <c r="H66" i="32"/>
  <c r="H65" i="29"/>
  <c r="G8" i="12"/>
  <c r="I99" i="29"/>
  <c r="I86" i="29"/>
  <c r="H89" i="32"/>
  <c r="E8" i="11"/>
  <c r="I86" i="32"/>
  <c r="I94" i="29"/>
  <c r="I23" i="32"/>
  <c r="I98" i="29"/>
  <c r="H102" i="32"/>
  <c r="E8" i="10"/>
  <c r="H35" i="32"/>
  <c r="F79" i="31"/>
  <c r="H81" i="32"/>
  <c r="I9" i="32"/>
  <c r="I87" i="29"/>
  <c r="H99" i="29"/>
  <c r="I81" i="32"/>
  <c r="I26" i="32"/>
  <c r="H42" i="29"/>
  <c r="H78" i="32"/>
  <c r="E8" i="12"/>
  <c r="H86" i="32"/>
  <c r="E6" i="21"/>
  <c r="G7" i="8"/>
  <c r="G9" i="20"/>
  <c r="F68" i="28"/>
  <c r="E7" i="12"/>
  <c r="H86" i="29"/>
  <c r="G66" i="28"/>
  <c r="H58" i="32"/>
  <c r="H7" i="32"/>
  <c r="I77" i="32"/>
  <c r="I100" i="32"/>
  <c r="F66" i="28"/>
  <c r="H12" i="32"/>
  <c r="I16" i="32"/>
  <c r="I39" i="32"/>
  <c r="I35" i="32"/>
  <c r="F71" i="28"/>
  <c r="I70" i="32"/>
  <c r="H53" i="32"/>
  <c r="I84" i="29"/>
  <c r="I89" i="29"/>
  <c r="G67" i="28"/>
  <c r="H36" i="29"/>
  <c r="I55" i="32"/>
  <c r="I26" i="29"/>
  <c r="H44" i="32"/>
  <c r="H25" i="29"/>
  <c r="H36" i="32"/>
  <c r="G6" i="14"/>
  <c r="I67" i="29"/>
  <c r="H71" i="32"/>
  <c r="G69" i="28"/>
  <c r="I49" i="32"/>
  <c r="H59" i="29"/>
  <c r="G7" i="10"/>
  <c r="H76" i="32"/>
  <c r="H28" i="32"/>
  <c r="I68" i="29"/>
  <c r="I14" i="32"/>
  <c r="F81" i="31"/>
  <c r="I96" i="32"/>
  <c r="G77" i="31"/>
  <c r="I60" i="29"/>
  <c r="H27" i="32"/>
  <c r="E8" i="13"/>
  <c r="H22" i="32"/>
  <c r="I65" i="32"/>
  <c r="F79" i="28"/>
  <c r="G81" i="28"/>
  <c r="E5" i="8"/>
  <c r="E7" i="20"/>
  <c r="I33" i="29"/>
  <c r="H100" i="29"/>
  <c r="E4" i="14"/>
  <c r="H40" i="29"/>
  <c r="H52" i="32"/>
  <c r="H81" i="29"/>
  <c r="H46" i="29"/>
  <c r="E6" i="14"/>
  <c r="H95" i="32"/>
  <c r="H10" i="32"/>
  <c r="I74" i="32"/>
  <c r="E7" i="10"/>
  <c r="I15" i="32"/>
  <c r="H80" i="32"/>
  <c r="H94" i="32"/>
  <c r="H64" i="29"/>
  <c r="H26" i="29"/>
  <c r="G71" i="31"/>
  <c r="G71" i="28"/>
  <c r="H10" i="29"/>
  <c r="G74" i="31"/>
  <c r="H30" i="29"/>
  <c r="G81" i="31"/>
  <c r="H98" i="29"/>
  <c r="I96" i="29"/>
  <c r="H28" i="29"/>
  <c r="E9" i="14"/>
  <c r="H87" i="29"/>
  <c r="G4" i="20"/>
  <c r="H56" i="29"/>
  <c r="I58" i="32"/>
  <c r="I6" i="29"/>
  <c r="H73" i="29"/>
  <c r="H69" i="29"/>
  <c r="G63" i="28"/>
  <c r="G69" i="31"/>
  <c r="H21" i="29"/>
  <c r="H45" i="32"/>
  <c r="I79" i="32"/>
  <c r="I50" i="32"/>
  <c r="F76" i="28"/>
  <c r="H32" i="32"/>
  <c r="H41" i="32"/>
  <c r="I42" i="29"/>
  <c r="I53" i="32"/>
  <c r="G6" i="11"/>
  <c r="H72" i="29"/>
  <c r="H29" i="32"/>
  <c r="H11" i="29"/>
  <c r="G8" i="8"/>
  <c r="H101" i="29"/>
  <c r="F67" i="31"/>
  <c r="G8" i="14"/>
  <c r="I71" i="32"/>
  <c r="H67" i="29"/>
  <c r="I102" i="32"/>
  <c r="H92" i="32"/>
  <c r="E70" i="18" l="1"/>
  <c r="E38" i="18"/>
  <c r="E111" i="18"/>
  <c r="E189" i="18"/>
  <c r="B4" i="30" s="1"/>
  <c r="E57" i="18"/>
  <c r="E66" i="18"/>
  <c r="E143" i="18"/>
  <c r="E97" i="18"/>
  <c r="H23" i="22" s="1"/>
  <c r="E26" i="33" s="1"/>
  <c r="E63" i="18"/>
  <c r="E191" i="18"/>
  <c r="B7" i="30" s="1"/>
  <c r="E52" i="18"/>
  <c r="E201" i="18"/>
  <c r="O4" i="30" s="1"/>
  <c r="E144" i="18"/>
  <c r="E16" i="18"/>
  <c r="D29" i="26" s="1"/>
  <c r="E53" i="18"/>
  <c r="D18" i="26" s="1"/>
  <c r="E211" i="18"/>
  <c r="E84" i="18"/>
  <c r="E9" i="18"/>
  <c r="E23" i="18"/>
  <c r="E112" i="18"/>
  <c r="E60" i="18"/>
  <c r="E89" i="18"/>
  <c r="E49" i="18"/>
  <c r="E54" i="18"/>
  <c r="E151" i="18"/>
  <c r="K72" i="22" s="1"/>
  <c r="L85" i="33" s="1"/>
  <c r="E78" i="18"/>
  <c r="E170" i="18"/>
  <c r="E118" i="18"/>
  <c r="A1" i="19" s="1"/>
  <c r="B19" i="3"/>
  <c r="J11" i="22"/>
  <c r="I13" i="33" s="1"/>
  <c r="I43" i="22"/>
  <c r="H38" i="33" s="1"/>
  <c r="J25" i="22"/>
  <c r="I23" i="33" s="1"/>
  <c r="O5" i="11"/>
  <c r="E14" i="18"/>
  <c r="E6" i="18"/>
  <c r="D32" i="26" s="1"/>
  <c r="E29" i="18"/>
  <c r="D38" i="26" s="1"/>
  <c r="O5" i="20" s="1"/>
  <c r="D19" i="20" s="1"/>
  <c r="E17" i="18"/>
  <c r="D44" i="26" s="1"/>
  <c r="E149" i="18"/>
  <c r="K68" i="22" s="1"/>
  <c r="R67" i="33" s="1"/>
  <c r="E102" i="18"/>
  <c r="E139" i="18"/>
  <c r="E158" i="18"/>
  <c r="E115" i="18"/>
  <c r="E1" i="33" s="1"/>
  <c r="E61" i="18"/>
  <c r="E80" i="18"/>
  <c r="E56" i="18"/>
  <c r="E77" i="18"/>
  <c r="E87" i="18"/>
  <c r="E68" i="18"/>
  <c r="E208" i="18"/>
  <c r="B91" i="31" s="1"/>
  <c r="E85" i="18"/>
  <c r="E109" i="18"/>
  <c r="E132" i="18"/>
  <c r="E171" i="18"/>
  <c r="E71" i="18"/>
  <c r="E116" i="18"/>
  <c r="B1" i="23" s="1"/>
  <c r="E74" i="18"/>
  <c r="E129" i="18"/>
  <c r="E30" i="18"/>
  <c r="D20" i="26" s="1"/>
  <c r="E174" i="18"/>
  <c r="E135" i="18"/>
  <c r="R86" i="33" s="1"/>
  <c r="E148" i="18"/>
  <c r="K67" i="22" s="1"/>
  <c r="E103" i="18"/>
  <c r="E104" i="18"/>
  <c r="E141" i="18"/>
  <c r="E156" i="18"/>
  <c r="E110" i="18"/>
  <c r="E207" i="18"/>
  <c r="H8" i="30" s="1"/>
  <c r="E43" i="18"/>
  <c r="E90" i="18"/>
  <c r="E205" i="18"/>
  <c r="H20" i="30" s="1"/>
  <c r="E190" i="18"/>
  <c r="B5" i="30" s="1"/>
  <c r="E196" i="18"/>
  <c r="E157" i="18"/>
  <c r="J5" i="16" s="1"/>
  <c r="E44" i="18"/>
  <c r="E117" i="18"/>
  <c r="B2" i="3" s="1"/>
  <c r="E36" i="18"/>
  <c r="E206" i="18"/>
  <c r="H14" i="30" s="1"/>
  <c r="E34" i="18"/>
  <c r="E86" i="18"/>
  <c r="E166" i="18"/>
  <c r="E152" i="18"/>
  <c r="E7" i="18"/>
  <c r="E42" i="18"/>
  <c r="D33" i="26" s="1"/>
  <c r="O5" i="14" s="1"/>
  <c r="E18" i="18"/>
  <c r="E33" i="18"/>
  <c r="D45" i="26" s="1"/>
  <c r="E179" i="18"/>
  <c r="E100" i="18"/>
  <c r="E140" i="18"/>
  <c r="E164" i="18"/>
  <c r="E159" i="18"/>
  <c r="E82" i="18"/>
  <c r="E21" i="18"/>
  <c r="E65" i="18"/>
  <c r="E185" i="18"/>
  <c r="E187" i="18"/>
  <c r="E93" i="18"/>
  <c r="E67" i="18"/>
  <c r="E119" i="18"/>
  <c r="B1" i="22" s="1"/>
  <c r="E83" i="18"/>
  <c r="E161" i="18"/>
  <c r="G1" i="19" s="1"/>
  <c r="E192" i="18"/>
  <c r="B6" i="30" s="1"/>
  <c r="E198" i="18"/>
  <c r="E199" i="18"/>
  <c r="B9" i="30" s="1"/>
  <c r="E131" i="18"/>
  <c r="E59" i="18"/>
  <c r="E46" i="18"/>
  <c r="D23" i="26" s="1"/>
  <c r="I40" i="22" s="1"/>
  <c r="K33" i="33" s="1"/>
  <c r="E11" i="18"/>
  <c r="E28" i="18"/>
  <c r="D34" i="26" s="1"/>
  <c r="I15" i="22" s="1"/>
  <c r="Q13" i="33" s="1"/>
  <c r="E41" i="18"/>
  <c r="D40" i="26" s="1"/>
  <c r="E153" i="18"/>
  <c r="E101" i="18"/>
  <c r="E146" i="18"/>
  <c r="E137" i="18"/>
  <c r="E128" i="18"/>
  <c r="E8" i="18"/>
  <c r="D17" i="26" s="1"/>
  <c r="J42" i="22" s="1"/>
  <c r="I33" i="33" s="1"/>
  <c r="E15" i="18"/>
  <c r="D24" i="26" s="1"/>
  <c r="E35" i="18"/>
  <c r="D28" i="26" s="1"/>
  <c r="E98" i="18"/>
  <c r="E147" i="18"/>
  <c r="E136" i="18"/>
  <c r="E31" i="18"/>
  <c r="E47" i="18"/>
  <c r="E122" i="18"/>
  <c r="E58" i="18"/>
  <c r="E105" i="18"/>
  <c r="E120" i="18"/>
  <c r="F1" i="18" s="1"/>
  <c r="E88" i="18"/>
  <c r="E62" i="18"/>
  <c r="E76" i="18"/>
  <c r="E79" i="18"/>
  <c r="E154" i="18"/>
  <c r="E193" i="18"/>
  <c r="B8" i="30" s="1"/>
  <c r="E32" i="18"/>
  <c r="E204" i="18"/>
  <c r="H7" i="30" s="1"/>
  <c r="E127" i="18"/>
  <c r="E55" i="18"/>
  <c r="D7" i="26" s="1"/>
  <c r="I21" i="22" s="1"/>
  <c r="B23" i="33" s="1"/>
  <c r="E27" i="18"/>
  <c r="D30" i="26" s="1"/>
  <c r="E64" i="18"/>
  <c r="D43" i="26" s="1"/>
  <c r="E150" i="18"/>
  <c r="K70" i="22" s="1"/>
  <c r="L75" i="33" s="1"/>
  <c r="E145" i="18"/>
  <c r="E142" i="18"/>
  <c r="E130" i="18"/>
  <c r="E125" i="18"/>
  <c r="E203" i="18"/>
  <c r="H6" i="30" s="1"/>
  <c r="E133" i="18"/>
  <c r="E162" i="18"/>
  <c r="K5" i="19" s="1"/>
  <c r="E197" i="18"/>
  <c r="E37" i="18"/>
  <c r="E48" i="18"/>
  <c r="E107" i="18"/>
  <c r="E108" i="18"/>
  <c r="E10" i="18"/>
  <c r="E92" i="18"/>
  <c r="E45" i="18"/>
  <c r="E210" i="18"/>
  <c r="E169" i="18"/>
  <c r="E50" i="18"/>
  <c r="D8" i="26" s="1"/>
  <c r="E13" i="18"/>
  <c r="D19" i="26" s="1"/>
  <c r="E39" i="18"/>
  <c r="D25" i="26" s="1"/>
  <c r="J9" i="22" s="1"/>
  <c r="L13" i="33" s="1"/>
  <c r="E5" i="18"/>
  <c r="D37" i="26" s="1"/>
  <c r="E99" i="18"/>
  <c r="E138" i="18"/>
  <c r="E94" i="18"/>
  <c r="E73" i="18"/>
  <c r="E91" i="18"/>
  <c r="E72" i="18"/>
  <c r="E165" i="18"/>
  <c r="G4" i="19" s="1"/>
  <c r="E26" i="18"/>
  <c r="E200" i="18"/>
  <c r="H4" i="30" s="1"/>
  <c r="E126" i="18"/>
  <c r="E195" i="18"/>
  <c r="B93" i="28" s="1"/>
  <c r="E186" i="18"/>
  <c r="B3" i="30" s="1"/>
  <c r="E106" i="18"/>
  <c r="E51" i="18"/>
  <c r="E81" i="18"/>
  <c r="E121" i="18"/>
  <c r="D12" i="26"/>
  <c r="J73" i="31"/>
  <c r="B3" i="31"/>
  <c r="B3" i="28"/>
  <c r="H55" i="22"/>
  <c r="H47" i="22"/>
  <c r="N36" i="33" s="1"/>
  <c r="H31" i="22"/>
  <c r="N26" i="33" s="1"/>
  <c r="H15" i="22"/>
  <c r="Q11" i="33" s="1"/>
  <c r="H68" i="22"/>
  <c r="H4" i="22"/>
  <c r="B11" i="33" s="1"/>
  <c r="F59" i="22"/>
  <c r="F51" i="22"/>
  <c r="T37" i="33" s="1"/>
  <c r="F43" i="22"/>
  <c r="H37" i="33" s="1"/>
  <c r="F56" i="22"/>
  <c r="F46" i="22"/>
  <c r="N32" i="33" s="1"/>
  <c r="F38" i="22"/>
  <c r="B32" i="33" s="1"/>
  <c r="F34" i="22"/>
  <c r="T27" i="33" s="1"/>
  <c r="F27" i="22"/>
  <c r="H27" i="33" s="1"/>
  <c r="F32" i="22"/>
  <c r="T22" i="33" s="1"/>
  <c r="F25" i="22"/>
  <c r="H22" i="33" s="1"/>
  <c r="F13" i="22"/>
  <c r="N17" i="33" s="1"/>
  <c r="F5" i="22"/>
  <c r="B17" i="33" s="1"/>
  <c r="F17" i="22"/>
  <c r="W12" i="33" s="1"/>
  <c r="F9" i="22"/>
  <c r="K12" i="33" s="1"/>
  <c r="F70" i="22"/>
  <c r="L77" i="33" s="1"/>
  <c r="F55" i="22"/>
  <c r="F45" i="22"/>
  <c r="Q37" i="33" s="1"/>
  <c r="F37" i="22"/>
  <c r="E37" i="33" s="1"/>
  <c r="F68" i="22"/>
  <c r="F65" i="22"/>
  <c r="F58" i="22"/>
  <c r="F48" i="22"/>
  <c r="W32" i="33" s="1"/>
  <c r="F40" i="22"/>
  <c r="K32" i="33" s="1"/>
  <c r="F30" i="22"/>
  <c r="Q27" i="33" s="1"/>
  <c r="F23" i="22"/>
  <c r="E27" i="33" s="1"/>
  <c r="F29" i="22"/>
  <c r="Q22" i="33" s="1"/>
  <c r="F20" i="22"/>
  <c r="E22" i="33" s="1"/>
  <c r="F18" i="22"/>
  <c r="W17" i="33" s="1"/>
  <c r="F8" i="22"/>
  <c r="K17" i="33" s="1"/>
  <c r="F16" i="22"/>
  <c r="T12" i="33" s="1"/>
  <c r="F11" i="22"/>
  <c r="H12" i="33" s="1"/>
  <c r="F67" i="22"/>
  <c r="F64" i="22"/>
  <c r="F57" i="22"/>
  <c r="F47" i="22"/>
  <c r="N37" i="33" s="1"/>
  <c r="F39" i="22"/>
  <c r="B37" i="33" s="1"/>
  <c r="F62" i="22"/>
  <c r="F53" i="22"/>
  <c r="F49" i="22"/>
  <c r="W37" i="33" s="1"/>
  <c r="F41" i="22"/>
  <c r="K37" i="33" s="1"/>
  <c r="F72" i="22"/>
  <c r="L87" i="33" s="1"/>
  <c r="F60" i="22"/>
  <c r="F44" i="22"/>
  <c r="Q32" i="33" s="1"/>
  <c r="F36" i="22"/>
  <c r="E32" i="33" s="1"/>
  <c r="F35" i="22"/>
  <c r="W27" i="33" s="1"/>
  <c r="F26" i="22"/>
  <c r="K27" i="33" s="1"/>
  <c r="F33" i="22"/>
  <c r="W22" i="33" s="1"/>
  <c r="F24" i="22"/>
  <c r="K22" i="33" s="1"/>
  <c r="F12" i="22"/>
  <c r="Q17" i="33" s="1"/>
  <c r="F7" i="22"/>
  <c r="E17" i="33" s="1"/>
  <c r="F14" i="22"/>
  <c r="N12" i="33" s="1"/>
  <c r="F4" i="22"/>
  <c r="B12" i="33" s="1"/>
  <c r="E12" i="18"/>
  <c r="D42" i="26" s="1"/>
  <c r="O4" i="21" s="1"/>
  <c r="O22" i="21" s="1"/>
  <c r="B88" i="31"/>
  <c r="E15" i="3"/>
  <c r="O7" i="14"/>
  <c r="O29" i="14" s="1"/>
  <c r="I44" i="22"/>
  <c r="Q33" i="33" s="1"/>
  <c r="J15" i="22"/>
  <c r="R13" i="33" s="1"/>
  <c r="E172" i="18"/>
  <c r="MB81" i="28"/>
  <c r="MB83" i="28"/>
  <c r="LO81" i="28"/>
  <c r="KO81" i="28"/>
  <c r="JO81" i="28"/>
  <c r="IO81" i="28"/>
  <c r="LB81" i="28"/>
  <c r="KB81" i="28"/>
  <c r="JB81" i="28"/>
  <c r="IB81" i="28"/>
  <c r="LO83" i="28"/>
  <c r="JO83" i="28"/>
  <c r="LB83" i="28"/>
  <c r="JB83" i="28"/>
  <c r="KO83" i="28"/>
  <c r="IO83" i="28"/>
  <c r="KB83" i="28"/>
  <c r="IB83" i="28"/>
  <c r="HO81" i="28"/>
  <c r="GO81" i="28"/>
  <c r="FO81" i="28"/>
  <c r="EO81" i="28"/>
  <c r="GB81" i="28"/>
  <c r="EB81" i="28"/>
  <c r="FB81" i="28"/>
  <c r="HB81" i="28"/>
  <c r="HO83" i="28"/>
  <c r="FO83" i="28"/>
  <c r="HB83" i="28"/>
  <c r="FB83" i="28"/>
  <c r="GO83" i="28"/>
  <c r="EO83" i="28"/>
  <c r="EB83" i="28"/>
  <c r="GB83" i="28"/>
  <c r="DO81" i="28"/>
  <c r="CO81" i="28"/>
  <c r="DB81" i="28"/>
  <c r="CB81" i="28"/>
  <c r="CO83" i="28"/>
  <c r="CB83" i="28"/>
  <c r="DO83" i="28"/>
  <c r="DB83" i="28"/>
  <c r="BO81" i="28"/>
  <c r="BB81" i="28"/>
  <c r="BO83" i="28"/>
  <c r="BB83" i="28"/>
  <c r="AO81" i="28"/>
  <c r="AO83" i="28"/>
  <c r="E27" i="3"/>
  <c r="J17" i="22"/>
  <c r="X13" i="33" s="1"/>
  <c r="O7" i="21"/>
  <c r="E8" i="3"/>
  <c r="I14" i="22"/>
  <c r="N13" i="33" s="1"/>
  <c r="J31" i="22"/>
  <c r="O28" i="33" s="1"/>
  <c r="J47" i="22"/>
  <c r="O38" i="33" s="1"/>
  <c r="O6" i="13"/>
  <c r="E7" i="3"/>
  <c r="I47" i="22"/>
  <c r="N38" i="33" s="1"/>
  <c r="O5" i="13"/>
  <c r="J28" i="22"/>
  <c r="O23" i="33" s="1"/>
  <c r="J13" i="22"/>
  <c r="O18" i="33" s="1"/>
  <c r="LY84" i="31"/>
  <c r="GY84" i="31"/>
  <c r="AL84" i="31"/>
  <c r="L86" i="28"/>
  <c r="GL84" i="31"/>
  <c r="BL84" i="31"/>
  <c r="FY84" i="31"/>
  <c r="FL84" i="31"/>
  <c r="CY84" i="31"/>
  <c r="Y84" i="31"/>
  <c r="DY84" i="31"/>
  <c r="EY84" i="31"/>
  <c r="CL84" i="31"/>
  <c r="JL84" i="31"/>
  <c r="EL84" i="31"/>
  <c r="BY84" i="31"/>
  <c r="IL84" i="31"/>
  <c r="DL84" i="31"/>
  <c r="AY84" i="31"/>
  <c r="L84" i="31"/>
  <c r="H17" i="14"/>
  <c r="N43" i="23"/>
  <c r="M4" i="31"/>
  <c r="L72" i="31"/>
  <c r="H13" i="22"/>
  <c r="N16" i="33" s="1"/>
  <c r="H29" i="22"/>
  <c r="Q21" i="33" s="1"/>
  <c r="W41" i="33"/>
  <c r="H59" i="22"/>
  <c r="H64" i="22"/>
  <c r="AZ4" i="31"/>
  <c r="O18" i="14"/>
  <c r="O18" i="11"/>
  <c r="HM4" i="31"/>
  <c r="LZ4" i="31"/>
  <c r="J16" i="22"/>
  <c r="U13" i="33" s="1"/>
  <c r="D27" i="26"/>
  <c r="N19" i="23"/>
  <c r="O5" i="21"/>
  <c r="FM4" i="31"/>
  <c r="IM4" i="31"/>
  <c r="I48" i="22"/>
  <c r="W33" i="33" s="1"/>
  <c r="J74" i="31"/>
  <c r="B41" i="33"/>
  <c r="R68" i="33"/>
  <c r="BZ4" i="31"/>
  <c r="CM4" i="31"/>
  <c r="O4" i="11"/>
  <c r="O27" i="11" s="1"/>
  <c r="JM4" i="31"/>
  <c r="C11" i="3"/>
  <c r="N59" i="23"/>
  <c r="D21" i="14"/>
  <c r="N3" i="23"/>
  <c r="L71" i="31"/>
  <c r="H41" i="33"/>
  <c r="DM4" i="31"/>
  <c r="FZ4" i="31"/>
  <c r="N35" i="23"/>
  <c r="M4" i="28"/>
  <c r="J76" i="31"/>
  <c r="H37" i="22"/>
  <c r="E36" i="33" s="1"/>
  <c r="K41" i="33"/>
  <c r="CZ4" i="31"/>
  <c r="GM4" i="31"/>
  <c r="KM4" i="31"/>
  <c r="I51" i="22"/>
  <c r="T38" i="33" s="1"/>
  <c r="N51" i="23"/>
  <c r="J79" i="31"/>
  <c r="L76" i="31"/>
  <c r="N41" i="33"/>
  <c r="R69" i="33"/>
  <c r="Z4" i="31"/>
  <c r="O23" i="14"/>
  <c r="O32" i="11"/>
  <c r="DZ4" i="31"/>
  <c r="L79" i="28"/>
  <c r="Q41" i="33"/>
  <c r="AM4" i="31"/>
  <c r="EM4" i="31"/>
  <c r="GZ4" i="31"/>
  <c r="LM4" i="31"/>
  <c r="J18" i="22"/>
  <c r="X18" i="33" s="1"/>
  <c r="E176" i="18"/>
  <c r="E184" i="18"/>
  <c r="B82" i="28" s="1"/>
  <c r="U12" i="23"/>
  <c r="U20" i="23"/>
  <c r="U36" i="23"/>
  <c r="U28" i="23"/>
  <c r="U4" i="23"/>
  <c r="U44" i="23"/>
  <c r="R2" i="33"/>
  <c r="H7" i="22"/>
  <c r="E16" i="33" s="1"/>
  <c r="H34" i="22"/>
  <c r="T26" i="33" s="1"/>
  <c r="E41" i="33"/>
  <c r="H63" i="22"/>
  <c r="O24" i="14"/>
  <c r="O23" i="13"/>
  <c r="J49" i="22"/>
  <c r="X38" i="33" s="1"/>
  <c r="E14" i="3"/>
  <c r="J29" i="22"/>
  <c r="R23" i="33" s="1"/>
  <c r="J45" i="22"/>
  <c r="R38" i="33" s="1"/>
  <c r="O6" i="14"/>
  <c r="O7" i="11"/>
  <c r="B21" i="3"/>
  <c r="I25" i="22"/>
  <c r="H23" i="33" s="1"/>
  <c r="I42" i="22"/>
  <c r="H33" i="33" s="1"/>
  <c r="H50" i="22"/>
  <c r="T31" i="33" s="1"/>
  <c r="H57" i="22"/>
  <c r="O34" i="14"/>
  <c r="O20" i="14"/>
  <c r="O30" i="21"/>
  <c r="O23" i="21"/>
  <c r="O19" i="13"/>
  <c r="O25" i="13"/>
  <c r="J10" i="22"/>
  <c r="I18" i="33" s="1"/>
  <c r="E13" i="3"/>
  <c r="I45" i="22"/>
  <c r="Q38" i="33" s="1"/>
  <c r="J12" i="22"/>
  <c r="R18" i="33" s="1"/>
  <c r="B27" i="3"/>
  <c r="O7" i="12"/>
  <c r="I41" i="22"/>
  <c r="K38" i="33" s="1"/>
  <c r="I24" i="22"/>
  <c r="K23" i="33" s="1"/>
  <c r="F2" i="33"/>
  <c r="H17" i="22"/>
  <c r="W11" i="33" s="1"/>
  <c r="H36" i="22"/>
  <c r="E31" i="33" s="1"/>
  <c r="J32" i="22"/>
  <c r="U23" i="33" s="1"/>
  <c r="I50" i="22"/>
  <c r="T33" i="33" s="1"/>
  <c r="J19" i="22"/>
  <c r="U18" i="33" s="1"/>
  <c r="E19" i="3"/>
  <c r="I2" i="33"/>
  <c r="H9" i="22"/>
  <c r="K11" i="33" s="1"/>
  <c r="H32" i="22"/>
  <c r="T21" i="33" s="1"/>
  <c r="H26" i="22"/>
  <c r="K26" i="33" s="1"/>
  <c r="H42" i="22"/>
  <c r="H31" i="33" s="1"/>
  <c r="H39" i="22"/>
  <c r="B36" i="33" s="1"/>
  <c r="O30" i="14"/>
  <c r="O30" i="13"/>
  <c r="J30" i="22"/>
  <c r="R28" i="33" s="1"/>
  <c r="J35" i="22"/>
  <c r="X28" i="33" s="1"/>
  <c r="I17" i="22"/>
  <c r="W13" i="33" s="1"/>
  <c r="I23" i="22"/>
  <c r="E28" i="33" s="1"/>
  <c r="O4" i="10"/>
  <c r="O17" i="10" s="1"/>
  <c r="I6" i="22"/>
  <c r="E13" i="33" s="1"/>
  <c r="J36" i="22"/>
  <c r="F33" i="33" s="1"/>
  <c r="B12" i="3"/>
  <c r="H49" i="22"/>
  <c r="W36" i="33" s="1"/>
  <c r="O4" i="20"/>
  <c r="E18" i="3"/>
  <c r="I34" i="22"/>
  <c r="T28" i="33" s="1"/>
  <c r="I38" i="22"/>
  <c r="B33" i="33" s="1"/>
  <c r="J22" i="22"/>
  <c r="C28" i="33" s="1"/>
  <c r="B7" i="3"/>
  <c r="J4" i="22"/>
  <c r="C13" i="33" s="1"/>
  <c r="O5" i="8"/>
  <c r="O18" i="8" s="1"/>
  <c r="H25" i="22"/>
  <c r="H21" i="33" s="1"/>
  <c r="O5" i="12"/>
  <c r="B25" i="3"/>
  <c r="J24" i="22"/>
  <c r="L23" i="33" s="1"/>
  <c r="J8" i="22"/>
  <c r="L18" i="33" s="1"/>
  <c r="B18" i="3"/>
  <c r="I11" i="22"/>
  <c r="H13" i="33" s="1"/>
  <c r="I27" i="22"/>
  <c r="H28" i="33" s="1"/>
  <c r="I4" i="22"/>
  <c r="B13" i="33" s="1"/>
  <c r="J39" i="22"/>
  <c r="C38" i="33" s="1"/>
  <c r="O4" i="8"/>
  <c r="B6" i="3"/>
  <c r="LD82" i="31"/>
  <c r="JD82" i="31"/>
  <c r="MD4" i="31"/>
  <c r="LQ4" i="31"/>
  <c r="HQ4" i="31"/>
  <c r="HD4" i="31"/>
  <c r="MD82" i="31"/>
  <c r="LQ82" i="31"/>
  <c r="JQ82" i="31"/>
  <c r="HQ82" i="31"/>
  <c r="ID4" i="31"/>
  <c r="FQ82" i="31"/>
  <c r="DQ82" i="31"/>
  <c r="IQ4" i="31"/>
  <c r="ED4" i="31"/>
  <c r="KD82" i="31"/>
  <c r="ID82" i="31"/>
  <c r="JD4" i="31"/>
  <c r="GD82" i="31"/>
  <c r="ED82" i="31"/>
  <c r="EQ4" i="31"/>
  <c r="JQ4" i="31"/>
  <c r="KQ4" i="31"/>
  <c r="GD4" i="31"/>
  <c r="IZ4" i="31"/>
  <c r="F67" i="33"/>
  <c r="E177" i="18"/>
  <c r="IY84" i="31"/>
  <c r="I33" i="22"/>
  <c r="W23" i="33" s="1"/>
  <c r="I49" i="22"/>
  <c r="W38" i="33" s="1"/>
  <c r="E22" i="18"/>
  <c r="D15" i="26" s="1"/>
  <c r="E181" i="18"/>
  <c r="E183" i="18"/>
  <c r="E188" i="18"/>
  <c r="JY84" i="31"/>
  <c r="E173" i="18"/>
  <c r="E25" i="18"/>
  <c r="D13" i="26" s="1"/>
  <c r="E182" i="18"/>
  <c r="KL84" i="31"/>
  <c r="KZ4" i="31"/>
  <c r="E124" i="18"/>
  <c r="E24" i="18"/>
  <c r="D9" i="26" s="1"/>
  <c r="E19" i="18"/>
  <c r="D14" i="26" s="1"/>
  <c r="E175" i="18"/>
  <c r="E178" i="18"/>
  <c r="KY84" i="31"/>
  <c r="E180" i="18"/>
  <c r="HL84" i="31"/>
  <c r="LL84" i="31"/>
  <c r="I30" i="22"/>
  <c r="Q28" i="33" s="1"/>
  <c r="T74" i="33"/>
  <c r="T58" i="33" s="1"/>
  <c r="HY84" i="31"/>
  <c r="O18" i="20"/>
  <c r="O30" i="20"/>
  <c r="O32" i="20"/>
  <c r="J14" i="22"/>
  <c r="O13" i="33" s="1"/>
  <c r="E9" i="3"/>
  <c r="I46" i="22"/>
  <c r="N33" i="33" s="1"/>
  <c r="I28" i="22"/>
  <c r="N23" i="33" s="1"/>
  <c r="F17" i="20"/>
  <c r="O23" i="20"/>
  <c r="H74" i="33"/>
  <c r="H58" i="33" s="1"/>
  <c r="F74" i="33"/>
  <c r="B58" i="33" s="1"/>
  <c r="F69" i="33"/>
  <c r="O59" i="33"/>
  <c r="Q64" i="33"/>
  <c r="P48" i="33" s="1"/>
  <c r="O58" i="33"/>
  <c r="O64" i="33"/>
  <c r="M48" i="33" s="1"/>
  <c r="O57" i="33"/>
  <c r="O7" i="13"/>
  <c r="O19" i="14"/>
  <c r="O18" i="21"/>
  <c r="O34" i="21"/>
  <c r="O24" i="21"/>
  <c r="O33" i="13"/>
  <c r="O32" i="12"/>
  <c r="O30" i="12"/>
  <c r="O20" i="21"/>
  <c r="O27" i="20"/>
  <c r="O27" i="8"/>
  <c r="G32" i="28"/>
  <c r="G32" i="31"/>
  <c r="F44" i="31"/>
  <c r="K7" i="14"/>
  <c r="F44" i="28"/>
  <c r="K7" i="21"/>
  <c r="F58" i="28"/>
  <c r="F58" i="31"/>
  <c r="G31" i="28"/>
  <c r="G31" i="31"/>
  <c r="J69" i="32"/>
  <c r="G69" i="32" s="1"/>
  <c r="J89" i="32"/>
  <c r="G89" i="32" s="1"/>
  <c r="G24" i="31"/>
  <c r="G24" i="28"/>
  <c r="J42" i="32"/>
  <c r="G42" i="32" s="1"/>
  <c r="J100" i="32"/>
  <c r="G100" i="32" s="1"/>
  <c r="K8" i="20"/>
  <c r="F52" i="28"/>
  <c r="F52" i="31"/>
  <c r="J44" i="29"/>
  <c r="G44" i="29" s="1"/>
  <c r="J16" i="32"/>
  <c r="G16" i="32" s="1"/>
  <c r="J62" i="32"/>
  <c r="G62" i="32" s="1"/>
  <c r="K7" i="12"/>
  <c r="F30" i="28"/>
  <c r="F30" i="31"/>
  <c r="J47" i="29"/>
  <c r="G47" i="29" s="1"/>
  <c r="J12" i="32"/>
  <c r="G12" i="32" s="1"/>
  <c r="J11" i="29"/>
  <c r="G11" i="29" s="1"/>
  <c r="J61" i="32"/>
  <c r="G61" i="32" s="1"/>
  <c r="G27" i="28"/>
  <c r="G27" i="31"/>
  <c r="G35" i="28"/>
  <c r="G35" i="31"/>
  <c r="AP65" i="31"/>
  <c r="GP65" i="31"/>
  <c r="JP65" i="31"/>
  <c r="CP65" i="31"/>
  <c r="KP65" i="31"/>
  <c r="IP65" i="31"/>
  <c r="IC65" i="31"/>
  <c r="FC65" i="31"/>
  <c r="DC65" i="31"/>
  <c r="AC65" i="31"/>
  <c r="KC65" i="31"/>
  <c r="LC65" i="31"/>
  <c r="LP65" i="31"/>
  <c r="GC65" i="31"/>
  <c r="HC65" i="31"/>
  <c r="FP65" i="31"/>
  <c r="EP65" i="31"/>
  <c r="DP65" i="31"/>
  <c r="JC65" i="31"/>
  <c r="EC65" i="31"/>
  <c r="MC65" i="31"/>
  <c r="BP65" i="31"/>
  <c r="CC65" i="31"/>
  <c r="HP65" i="31"/>
  <c r="BC65" i="31"/>
  <c r="G9" i="28"/>
  <c r="G9" i="31"/>
  <c r="K8" i="14"/>
  <c r="F45" i="31"/>
  <c r="F45" i="28"/>
  <c r="J33" i="32"/>
  <c r="G33" i="32" s="1"/>
  <c r="J20" i="29"/>
  <c r="G20" i="29" s="1"/>
  <c r="K8" i="11"/>
  <c r="F24" i="31"/>
  <c r="F24" i="28"/>
  <c r="F43" i="28"/>
  <c r="K6" i="14"/>
  <c r="F43" i="31"/>
  <c r="F53" i="31"/>
  <c r="F53" i="28"/>
  <c r="K9" i="20"/>
  <c r="J43" i="29"/>
  <c r="G43" i="29" s="1"/>
  <c r="J42" i="29"/>
  <c r="G42" i="29" s="1"/>
  <c r="J58" i="29"/>
  <c r="G58" i="29" s="1"/>
  <c r="G51" i="31"/>
  <c r="G51" i="28"/>
  <c r="G56" i="31"/>
  <c r="G56" i="28"/>
  <c r="F29" i="31"/>
  <c r="F29" i="28"/>
  <c r="K6" i="12"/>
  <c r="J73" i="32"/>
  <c r="G73" i="32" s="1"/>
  <c r="G57" i="28"/>
  <c r="G57" i="31"/>
  <c r="F48" i="31"/>
  <c r="K4" i="20"/>
  <c r="F48" i="28"/>
  <c r="F23" i="28"/>
  <c r="K7" i="11"/>
  <c r="F23" i="31"/>
  <c r="J80" i="32"/>
  <c r="G80" i="32" s="1"/>
  <c r="F41" i="31"/>
  <c r="K4" i="14"/>
  <c r="F41" i="28"/>
  <c r="K4" i="21"/>
  <c r="F55" i="28"/>
  <c r="F55" i="31"/>
  <c r="J80" i="29"/>
  <c r="G80" i="29" s="1"/>
  <c r="J54" i="32"/>
  <c r="G54" i="32" s="1"/>
  <c r="J83" i="32"/>
  <c r="G83" i="32" s="1"/>
  <c r="J48" i="29"/>
  <c r="G48" i="29" s="1"/>
  <c r="J22" i="32"/>
  <c r="G22" i="32" s="1"/>
  <c r="G21" i="31"/>
  <c r="G21" i="28"/>
  <c r="J52" i="29"/>
  <c r="G52" i="29" s="1"/>
  <c r="J37" i="32"/>
  <c r="G37" i="32" s="1"/>
  <c r="G45" i="31"/>
  <c r="G45" i="28"/>
  <c r="G28" i="28"/>
  <c r="G28" i="31"/>
  <c r="G53" i="28"/>
  <c r="G53" i="31"/>
  <c r="J28" i="29"/>
  <c r="G28" i="29" s="1"/>
  <c r="J103" i="32"/>
  <c r="G103" i="32" s="1"/>
  <c r="J66" i="29"/>
  <c r="G66" i="29" s="1"/>
  <c r="J85" i="29"/>
  <c r="G85" i="29" s="1"/>
  <c r="J7" i="29"/>
  <c r="G7" i="29" s="1"/>
  <c r="J95" i="29"/>
  <c r="G95" i="29" s="1"/>
  <c r="J86" i="32"/>
  <c r="G86" i="32" s="1"/>
  <c r="J87" i="29"/>
  <c r="G87" i="29" s="1"/>
  <c r="K7" i="10"/>
  <c r="F16" i="31"/>
  <c r="F16" i="28"/>
  <c r="J94" i="29"/>
  <c r="G94" i="29" s="1"/>
  <c r="J81" i="32"/>
  <c r="G81" i="32" s="1"/>
  <c r="J24" i="32"/>
  <c r="G24" i="32" s="1"/>
  <c r="G14" i="31"/>
  <c r="G14" i="28"/>
  <c r="J35" i="32"/>
  <c r="G35" i="32" s="1"/>
  <c r="J67" i="29"/>
  <c r="G67" i="29" s="1"/>
  <c r="J47" i="32"/>
  <c r="G47" i="32" s="1"/>
  <c r="J78" i="29"/>
  <c r="G78" i="29" s="1"/>
  <c r="G8" i="28"/>
  <c r="G8" i="31"/>
  <c r="J65" i="32"/>
  <c r="G65" i="32" s="1"/>
  <c r="J56" i="32"/>
  <c r="G56" i="32" s="1"/>
  <c r="J9" i="29"/>
  <c r="G9" i="29" s="1"/>
  <c r="J56" i="29"/>
  <c r="G56" i="29" s="1"/>
  <c r="G34" i="31"/>
  <c r="G34" i="28"/>
  <c r="G13" i="31"/>
  <c r="G13" i="28"/>
  <c r="G6" i="31"/>
  <c r="G6" i="28"/>
  <c r="J54" i="29"/>
  <c r="G54" i="29" s="1"/>
  <c r="F34" i="28"/>
  <c r="K4" i="13"/>
  <c r="F34" i="31"/>
  <c r="J39" i="29"/>
  <c r="G39" i="29" s="1"/>
  <c r="J45" i="29"/>
  <c r="G45" i="29" s="1"/>
  <c r="J17" i="32"/>
  <c r="G17" i="32" s="1"/>
  <c r="J99" i="32"/>
  <c r="G99" i="32" s="1"/>
  <c r="J46" i="32"/>
  <c r="G46" i="32" s="1"/>
  <c r="G20" i="31"/>
  <c r="G20" i="28"/>
  <c r="J75" i="32"/>
  <c r="G75" i="32" s="1"/>
  <c r="F51" i="28"/>
  <c r="F51" i="31"/>
  <c r="K7" i="20"/>
  <c r="G60" i="31"/>
  <c r="G60" i="28"/>
  <c r="J50" i="32"/>
  <c r="G50" i="32" s="1"/>
  <c r="J10" i="32"/>
  <c r="G10" i="32" s="1"/>
  <c r="J97" i="32"/>
  <c r="G97" i="32" s="1"/>
  <c r="J60" i="32"/>
  <c r="G60" i="32" s="1"/>
  <c r="J70" i="29"/>
  <c r="G70" i="29" s="1"/>
  <c r="J98" i="32"/>
  <c r="G98" i="32" s="1"/>
  <c r="G49" i="31"/>
  <c r="G49" i="28"/>
  <c r="J19" i="29"/>
  <c r="G19" i="29" s="1"/>
  <c r="J41" i="32"/>
  <c r="G41" i="32" s="1"/>
  <c r="J72" i="29"/>
  <c r="G72" i="29" s="1"/>
  <c r="J83" i="29"/>
  <c r="G83" i="29" s="1"/>
  <c r="J32" i="32"/>
  <c r="G32" i="32" s="1"/>
  <c r="G15" i="31"/>
  <c r="G15" i="28"/>
  <c r="IP64" i="31"/>
  <c r="DP64" i="31"/>
  <c r="EP64" i="31"/>
  <c r="HP64" i="31"/>
  <c r="GC64" i="31"/>
  <c r="BP64" i="31"/>
  <c r="FC64" i="31"/>
  <c r="JC64" i="31"/>
  <c r="BC64" i="31"/>
  <c r="GP64" i="31"/>
  <c r="AC64" i="31"/>
  <c r="LC64" i="31"/>
  <c r="HC64" i="31"/>
  <c r="KC64" i="31"/>
  <c r="IC64" i="31"/>
  <c r="FP64" i="31"/>
  <c r="CP64" i="31"/>
  <c r="CC64" i="31"/>
  <c r="MC64" i="31"/>
  <c r="EC64" i="31"/>
  <c r="AP64" i="31"/>
  <c r="JP64" i="31"/>
  <c r="DC64" i="31"/>
  <c r="LP64" i="31"/>
  <c r="KP64" i="31"/>
  <c r="F25" i="31"/>
  <c r="F25" i="28"/>
  <c r="K9" i="11"/>
  <c r="J25" i="29"/>
  <c r="G25" i="29" s="1"/>
  <c r="J96" i="29"/>
  <c r="G96" i="29" s="1"/>
  <c r="J102" i="32"/>
  <c r="G102" i="32" s="1"/>
  <c r="J31" i="32"/>
  <c r="G31" i="32" s="1"/>
  <c r="J55" i="32"/>
  <c r="G55" i="32" s="1"/>
  <c r="J36" i="29"/>
  <c r="G36" i="29" s="1"/>
  <c r="J10" i="29"/>
  <c r="G10" i="29" s="1"/>
  <c r="J68" i="32"/>
  <c r="G68" i="32" s="1"/>
  <c r="J8" i="32"/>
  <c r="G8" i="32" s="1"/>
  <c r="K4" i="12"/>
  <c r="F27" i="31"/>
  <c r="F27" i="28"/>
  <c r="J51" i="29"/>
  <c r="G51" i="29" s="1"/>
  <c r="J12" i="29"/>
  <c r="G12" i="29" s="1"/>
  <c r="J92" i="29"/>
  <c r="G92" i="29" s="1"/>
  <c r="J23" i="32"/>
  <c r="G23" i="32" s="1"/>
  <c r="J69" i="29"/>
  <c r="G69" i="29" s="1"/>
  <c r="F21" i="31"/>
  <c r="F21" i="28"/>
  <c r="K5" i="11"/>
  <c r="G36" i="28"/>
  <c r="G36" i="31"/>
  <c r="F38" i="31"/>
  <c r="K8" i="13"/>
  <c r="F38" i="28"/>
  <c r="J31" i="29"/>
  <c r="G31" i="29" s="1"/>
  <c r="G30" i="31"/>
  <c r="G30" i="28"/>
  <c r="J23" i="29"/>
  <c r="G23" i="29" s="1"/>
  <c r="J27" i="32"/>
  <c r="G27" i="32" s="1"/>
  <c r="J85" i="32"/>
  <c r="G85" i="32" s="1"/>
  <c r="K7" i="8"/>
  <c r="F9" i="31"/>
  <c r="F9" i="28"/>
  <c r="J87" i="32"/>
  <c r="G87" i="32" s="1"/>
  <c r="J61" i="29"/>
  <c r="G61" i="29" s="1"/>
  <c r="J36" i="32"/>
  <c r="G36" i="32" s="1"/>
  <c r="J74" i="29"/>
  <c r="G74" i="29" s="1"/>
  <c r="J34" i="32"/>
  <c r="G34" i="32" s="1"/>
  <c r="J49" i="29"/>
  <c r="G49" i="29" s="1"/>
  <c r="J71" i="32"/>
  <c r="G71" i="32" s="1"/>
  <c r="F18" i="28"/>
  <c r="K9" i="10"/>
  <c r="F18" i="31"/>
  <c r="J29" i="29"/>
  <c r="G29" i="29" s="1"/>
  <c r="J52" i="32"/>
  <c r="G52" i="32" s="1"/>
  <c r="J53" i="32"/>
  <c r="G53" i="32" s="1"/>
  <c r="K9" i="14"/>
  <c r="F46" i="28"/>
  <c r="F46" i="31"/>
  <c r="F31" i="28"/>
  <c r="K8" i="12"/>
  <c r="F31" i="31"/>
  <c r="G18" i="31"/>
  <c r="G18" i="28"/>
  <c r="G55" i="31"/>
  <c r="G55" i="28"/>
  <c r="CC69" i="31"/>
  <c r="KC69" i="31"/>
  <c r="IP69" i="31"/>
  <c r="JP69" i="31"/>
  <c r="MC69" i="31"/>
  <c r="BC69" i="31"/>
  <c r="GP69" i="31"/>
  <c r="LP69" i="31"/>
  <c r="AC69" i="31"/>
  <c r="AP69" i="31"/>
  <c r="HC69" i="31"/>
  <c r="BP69" i="31"/>
  <c r="HP69" i="31"/>
  <c r="JC69" i="31"/>
  <c r="IC69" i="31"/>
  <c r="EP69" i="31"/>
  <c r="DC69" i="31"/>
  <c r="LC69" i="31"/>
  <c r="CP69" i="31"/>
  <c r="FC69" i="31"/>
  <c r="GC69" i="31"/>
  <c r="DP69" i="31"/>
  <c r="KP69" i="31"/>
  <c r="EC69" i="31"/>
  <c r="FP69" i="31"/>
  <c r="G29" i="31"/>
  <c r="G29" i="28"/>
  <c r="J98" i="29"/>
  <c r="G98" i="29" s="1"/>
  <c r="J53" i="29"/>
  <c r="G53" i="29" s="1"/>
  <c r="F15" i="28"/>
  <c r="K6" i="10"/>
  <c r="F15" i="31"/>
  <c r="KP62" i="31"/>
  <c r="AC62" i="31"/>
  <c r="JP62" i="31"/>
  <c r="EP62" i="31"/>
  <c r="IP62" i="31"/>
  <c r="MC62" i="31"/>
  <c r="HC62" i="31"/>
  <c r="LP62" i="31"/>
  <c r="EC62" i="31"/>
  <c r="DC62" i="31"/>
  <c r="KC62" i="31"/>
  <c r="DP62" i="31"/>
  <c r="GP62" i="31"/>
  <c r="GC62" i="31"/>
  <c r="CC62" i="31"/>
  <c r="HP62" i="31"/>
  <c r="FC62" i="31"/>
  <c r="JC62" i="31"/>
  <c r="IC62" i="31"/>
  <c r="CP62" i="31"/>
  <c r="BC62" i="31"/>
  <c r="AP62" i="31"/>
  <c r="BP62" i="31"/>
  <c r="LC62" i="31"/>
  <c r="FP62" i="31"/>
  <c r="J19" i="32"/>
  <c r="G19" i="32" s="1"/>
  <c r="J91" i="29"/>
  <c r="G91" i="29" s="1"/>
  <c r="F49" i="28"/>
  <c r="K5" i="20"/>
  <c r="F49" i="31"/>
  <c r="F17" i="28"/>
  <c r="F17" i="31"/>
  <c r="K8" i="10"/>
  <c r="KB81" i="31"/>
  <c r="IO81" i="31"/>
  <c r="CO81" i="31"/>
  <c r="DO81" i="31"/>
  <c r="EO81" i="31"/>
  <c r="GB81" i="31"/>
  <c r="HB81" i="31"/>
  <c r="JO81" i="31"/>
  <c r="CB81" i="31"/>
  <c r="EB81" i="31"/>
  <c r="BB81" i="31"/>
  <c r="FB81" i="31"/>
  <c r="DB81" i="31"/>
  <c r="MB81" i="31"/>
  <c r="IB81" i="31"/>
  <c r="FO81" i="31"/>
  <c r="GO81" i="31"/>
  <c r="KO81" i="31"/>
  <c r="AO81" i="31"/>
  <c r="BO81" i="31"/>
  <c r="AB81" i="31"/>
  <c r="JB81" i="31"/>
  <c r="LO81" i="31"/>
  <c r="LB81" i="31"/>
  <c r="HO81" i="31"/>
  <c r="J21" i="32"/>
  <c r="G21" i="32" s="1"/>
  <c r="J17" i="29"/>
  <c r="G17" i="29" s="1"/>
  <c r="J13" i="32"/>
  <c r="G13" i="32" s="1"/>
  <c r="G43" i="31"/>
  <c r="G43" i="28"/>
  <c r="J57" i="29"/>
  <c r="G57" i="29" s="1"/>
  <c r="K5" i="10"/>
  <c r="F14" i="31"/>
  <c r="F14" i="28"/>
  <c r="J21" i="29"/>
  <c r="G21" i="29" s="1"/>
  <c r="J72" i="32"/>
  <c r="G72" i="32" s="1"/>
  <c r="J96" i="32"/>
  <c r="G96" i="32" s="1"/>
  <c r="J6" i="32"/>
  <c r="G6" i="32" s="1"/>
  <c r="J84" i="32"/>
  <c r="G84" i="32" s="1"/>
  <c r="J88" i="32"/>
  <c r="G88" i="32" s="1"/>
  <c r="J64" i="32"/>
  <c r="G64" i="32" s="1"/>
  <c r="J20" i="32"/>
  <c r="G20" i="32" s="1"/>
  <c r="J18" i="32"/>
  <c r="G18" i="32" s="1"/>
  <c r="J73" i="29"/>
  <c r="G73" i="29" s="1"/>
  <c r="J97" i="29"/>
  <c r="G97" i="29" s="1"/>
  <c r="J78" i="32"/>
  <c r="G78" i="32" s="1"/>
  <c r="G52" i="31"/>
  <c r="G52" i="28"/>
  <c r="J15" i="32"/>
  <c r="G15" i="32" s="1"/>
  <c r="J70" i="32"/>
  <c r="G70" i="32" s="1"/>
  <c r="G37" i="28"/>
  <c r="G37" i="31"/>
  <c r="G25" i="28"/>
  <c r="G25" i="31"/>
  <c r="J41" i="29"/>
  <c r="G41" i="29" s="1"/>
  <c r="J63" i="32"/>
  <c r="G63" i="32" s="1"/>
  <c r="J8" i="29"/>
  <c r="G8" i="29" s="1"/>
  <c r="F56" i="28"/>
  <c r="K5" i="21"/>
  <c r="F56" i="31"/>
  <c r="J55" i="29"/>
  <c r="G55" i="29" s="1"/>
  <c r="J92" i="32"/>
  <c r="G92" i="32" s="1"/>
  <c r="J25" i="32"/>
  <c r="G25" i="32" s="1"/>
  <c r="G10" i="28"/>
  <c r="G10" i="31"/>
  <c r="J82" i="32"/>
  <c r="G82" i="32" s="1"/>
  <c r="J39" i="32"/>
  <c r="G39" i="32" s="1"/>
  <c r="J40" i="29"/>
  <c r="G40" i="29" s="1"/>
  <c r="J35" i="29"/>
  <c r="G35" i="29" s="1"/>
  <c r="J94" i="32"/>
  <c r="G94" i="32" s="1"/>
  <c r="G59" i="31"/>
  <c r="G59" i="28"/>
  <c r="J74" i="32"/>
  <c r="G74" i="32" s="1"/>
  <c r="J15" i="29"/>
  <c r="G15" i="29" s="1"/>
  <c r="J48" i="32"/>
  <c r="G48" i="32" s="1"/>
  <c r="K6" i="20"/>
  <c r="F50" i="31"/>
  <c r="F50" i="28"/>
  <c r="J33" i="29"/>
  <c r="G33" i="29" s="1"/>
  <c r="F60" i="28"/>
  <c r="K9" i="21"/>
  <c r="F60" i="31"/>
  <c r="J82" i="29"/>
  <c r="G82" i="29" s="1"/>
  <c r="J84" i="29"/>
  <c r="G84" i="29" s="1"/>
  <c r="G38" i="28"/>
  <c r="G38" i="31"/>
  <c r="J62" i="29"/>
  <c r="G62" i="29" s="1"/>
  <c r="J68" i="29"/>
  <c r="G68" i="29" s="1"/>
  <c r="F7" i="31"/>
  <c r="F7" i="28"/>
  <c r="K5" i="8"/>
  <c r="G11" i="31"/>
  <c r="G11" i="28"/>
  <c r="BP67" i="31"/>
  <c r="HC67" i="31"/>
  <c r="FP67" i="31"/>
  <c r="KP67" i="31"/>
  <c r="DC67" i="31"/>
  <c r="IP67" i="31"/>
  <c r="KC67" i="31"/>
  <c r="MC67" i="31"/>
  <c r="IC67" i="31"/>
  <c r="CP67" i="31"/>
  <c r="JC67" i="31"/>
  <c r="CC67" i="31"/>
  <c r="JP67" i="31"/>
  <c r="DP67" i="31"/>
  <c r="AP67" i="31"/>
  <c r="GP67" i="31"/>
  <c r="AC67" i="31"/>
  <c r="LC67" i="31"/>
  <c r="EP67" i="31"/>
  <c r="EC67" i="31"/>
  <c r="HP67" i="31"/>
  <c r="BC67" i="31"/>
  <c r="GC67" i="31"/>
  <c r="LP67" i="31"/>
  <c r="FC67" i="31"/>
  <c r="J88" i="29"/>
  <c r="G88" i="29" s="1"/>
  <c r="J76" i="32"/>
  <c r="G76" i="32" s="1"/>
  <c r="J93" i="29"/>
  <c r="G93" i="29" s="1"/>
  <c r="J79" i="32"/>
  <c r="G79" i="32" s="1"/>
  <c r="F11" i="28"/>
  <c r="F11" i="31"/>
  <c r="K9" i="8"/>
  <c r="J93" i="32"/>
  <c r="G93" i="32" s="1"/>
  <c r="J13" i="29"/>
  <c r="G13" i="29" s="1"/>
  <c r="K9" i="12"/>
  <c r="F32" i="28"/>
  <c r="F32" i="31"/>
  <c r="J90" i="32"/>
  <c r="G90" i="32" s="1"/>
  <c r="J65" i="29"/>
  <c r="G65" i="29" s="1"/>
  <c r="J103" i="29"/>
  <c r="G103" i="29" s="1"/>
  <c r="J50" i="29"/>
  <c r="G50" i="29" s="1"/>
  <c r="J60" i="29"/>
  <c r="G60" i="29" s="1"/>
  <c r="J58" i="32"/>
  <c r="G58" i="32" s="1"/>
  <c r="J29" i="32"/>
  <c r="G29" i="32" s="1"/>
  <c r="J101" i="29"/>
  <c r="G101" i="29" s="1"/>
  <c r="J59" i="29"/>
  <c r="G59" i="29" s="1"/>
  <c r="G44" i="31"/>
  <c r="G44" i="28"/>
  <c r="G7" i="28"/>
  <c r="G7" i="31"/>
  <c r="F42" i="31"/>
  <c r="F42" i="28"/>
  <c r="K5" i="14"/>
  <c r="J26" i="32"/>
  <c r="G26" i="32" s="1"/>
  <c r="J30" i="32"/>
  <c r="G30" i="32" s="1"/>
  <c r="G50" i="28"/>
  <c r="G50" i="31"/>
  <c r="J37" i="29"/>
  <c r="G37" i="29" s="1"/>
  <c r="J99" i="29"/>
  <c r="G99" i="29" s="1"/>
  <c r="F10" i="31"/>
  <c r="K8" i="8"/>
  <c r="F10" i="28"/>
  <c r="J9" i="32"/>
  <c r="G9" i="32" s="1"/>
  <c r="F20" i="28"/>
  <c r="K4" i="11"/>
  <c r="F20" i="31"/>
  <c r="EP63" i="31"/>
  <c r="MC63" i="31"/>
  <c r="IC63" i="31"/>
  <c r="KP63" i="31"/>
  <c r="EC63" i="31"/>
  <c r="AP63" i="31"/>
  <c r="HC63" i="31"/>
  <c r="DP63" i="31"/>
  <c r="LP63" i="31"/>
  <c r="LC63" i="31"/>
  <c r="HP63" i="31"/>
  <c r="GC63" i="31"/>
  <c r="GP63" i="31"/>
  <c r="FP63" i="31"/>
  <c r="JP63" i="31"/>
  <c r="CC63" i="31"/>
  <c r="JC63" i="31"/>
  <c r="FC63" i="31"/>
  <c r="KC63" i="31"/>
  <c r="CP63" i="31"/>
  <c r="IP63" i="31"/>
  <c r="BC63" i="31"/>
  <c r="BP63" i="31"/>
  <c r="AC63" i="31"/>
  <c r="DC63" i="31"/>
  <c r="J14" i="32"/>
  <c r="G14" i="32" s="1"/>
  <c r="J101" i="32"/>
  <c r="G101" i="32" s="1"/>
  <c r="F37" i="28"/>
  <c r="K7" i="13"/>
  <c r="F37" i="31"/>
  <c r="J102" i="29"/>
  <c r="G102" i="29" s="1"/>
  <c r="F59" i="28"/>
  <c r="K8" i="21"/>
  <c r="F59" i="31"/>
  <c r="J95" i="32"/>
  <c r="G95" i="32" s="1"/>
  <c r="J38" i="32"/>
  <c r="G38" i="32" s="1"/>
  <c r="J76" i="29"/>
  <c r="G76" i="29" s="1"/>
  <c r="J6" i="29"/>
  <c r="G6" i="29" s="1"/>
  <c r="G16" i="28"/>
  <c r="G16" i="31"/>
  <c r="G23" i="31"/>
  <c r="G23" i="28"/>
  <c r="G42" i="31"/>
  <c r="G42" i="28"/>
  <c r="F8" i="28"/>
  <c r="F8" i="31"/>
  <c r="K6" i="8"/>
  <c r="F57" i="28"/>
  <c r="F57" i="31"/>
  <c r="K6" i="21"/>
  <c r="J81" i="29"/>
  <c r="G81" i="29" s="1"/>
  <c r="J49" i="32"/>
  <c r="G49" i="32" s="1"/>
  <c r="J89" i="29"/>
  <c r="G89" i="29" s="1"/>
  <c r="F13" i="31"/>
  <c r="F13" i="28"/>
  <c r="K4" i="10"/>
  <c r="GP68" i="31"/>
  <c r="CC68" i="31"/>
  <c r="JP68" i="31"/>
  <c r="CP68" i="31"/>
  <c r="BC68" i="31"/>
  <c r="JC68" i="31"/>
  <c r="MC68" i="31"/>
  <c r="KC68" i="31"/>
  <c r="AC68" i="31"/>
  <c r="EP68" i="31"/>
  <c r="LC68" i="31"/>
  <c r="DC68" i="31"/>
  <c r="LP68" i="31"/>
  <c r="IP68" i="31"/>
  <c r="HC68" i="31"/>
  <c r="FC68" i="31"/>
  <c r="IC68" i="31"/>
  <c r="HP68" i="31"/>
  <c r="EC68" i="31"/>
  <c r="AP68" i="31"/>
  <c r="GC68" i="31"/>
  <c r="BP68" i="31"/>
  <c r="KP68" i="31"/>
  <c r="FP68" i="31"/>
  <c r="DP68" i="31"/>
  <c r="F22" i="31"/>
  <c r="K6" i="11"/>
  <c r="F22" i="28"/>
  <c r="EC66" i="31"/>
  <c r="KP66" i="31"/>
  <c r="HP66" i="31"/>
  <c r="AP66" i="31"/>
  <c r="DP66" i="31"/>
  <c r="FP66" i="31"/>
  <c r="JP66" i="31"/>
  <c r="GP66" i="31"/>
  <c r="JC66" i="31"/>
  <c r="AC66" i="31"/>
  <c r="CC66" i="31"/>
  <c r="BP66" i="31"/>
  <c r="LC66" i="31"/>
  <c r="KC66" i="31"/>
  <c r="MC66" i="31"/>
  <c r="HC66" i="31"/>
  <c r="CP66" i="31"/>
  <c r="FC66" i="31"/>
  <c r="GC66" i="31"/>
  <c r="LP66" i="31"/>
  <c r="BC66" i="31"/>
  <c r="IP66" i="31"/>
  <c r="EP66" i="31"/>
  <c r="DC66" i="31"/>
  <c r="IC66" i="31"/>
  <c r="J16" i="29"/>
  <c r="G16" i="29" s="1"/>
  <c r="G22" i="31"/>
  <c r="G22" i="28"/>
  <c r="J75" i="29"/>
  <c r="G75" i="29" s="1"/>
  <c r="J90" i="29"/>
  <c r="G90" i="29" s="1"/>
  <c r="J43" i="32"/>
  <c r="G43" i="32" s="1"/>
  <c r="J77" i="29"/>
  <c r="G77" i="29" s="1"/>
  <c r="J59" i="32"/>
  <c r="G59" i="32" s="1"/>
  <c r="G41" i="28"/>
  <c r="G41" i="31"/>
  <c r="J91" i="32"/>
  <c r="G91" i="32" s="1"/>
  <c r="J63" i="29"/>
  <c r="G63" i="29" s="1"/>
  <c r="J64" i="29"/>
  <c r="G64" i="29" s="1"/>
  <c r="G58" i="28"/>
  <c r="G58" i="31"/>
  <c r="J27" i="29"/>
  <c r="G27" i="29" s="1"/>
  <c r="J22" i="29"/>
  <c r="G22" i="29" s="1"/>
  <c r="K5" i="12"/>
  <c r="F28" i="28"/>
  <c r="F28" i="31"/>
  <c r="J38" i="29"/>
  <c r="G38" i="29" s="1"/>
  <c r="J100" i="29"/>
  <c r="G100" i="29" s="1"/>
  <c r="J51" i="32"/>
  <c r="G51" i="32" s="1"/>
  <c r="J14" i="29"/>
  <c r="G14" i="29" s="1"/>
  <c r="G46" i="28"/>
  <c r="G46" i="31"/>
  <c r="G48" i="28"/>
  <c r="G48" i="31"/>
  <c r="J7" i="32"/>
  <c r="G7" i="32" s="1"/>
  <c r="J28" i="32"/>
  <c r="G28" i="32" s="1"/>
  <c r="J24" i="29"/>
  <c r="G24" i="29" s="1"/>
  <c r="J18" i="29"/>
  <c r="G18" i="29" s="1"/>
  <c r="F6" i="28"/>
  <c r="K4" i="8"/>
  <c r="F6" i="31"/>
  <c r="J34" i="29"/>
  <c r="G34" i="29" s="1"/>
  <c r="J44" i="32"/>
  <c r="G44" i="32" s="1"/>
  <c r="G17" i="28"/>
  <c r="G17" i="31"/>
  <c r="J67" i="32"/>
  <c r="G67" i="32" s="1"/>
  <c r="J45" i="32"/>
  <c r="G45" i="32" s="1"/>
  <c r="J79" i="29"/>
  <c r="G79" i="29" s="1"/>
  <c r="J26" i="29"/>
  <c r="G26" i="29" s="1"/>
  <c r="J77" i="32"/>
  <c r="G77" i="32" s="1"/>
  <c r="J46" i="29"/>
  <c r="G46" i="29" s="1"/>
  <c r="J71" i="29"/>
  <c r="G71" i="29" s="1"/>
  <c r="J40" i="32"/>
  <c r="G40" i="32" s="1"/>
  <c r="J86" i="29"/>
  <c r="G86" i="29" s="1"/>
  <c r="IB79" i="31"/>
  <c r="MB79" i="31"/>
  <c r="CB79" i="31"/>
  <c r="KO79" i="31"/>
  <c r="LO79" i="31"/>
  <c r="CO79" i="31"/>
  <c r="AB79" i="31"/>
  <c r="BO79" i="31"/>
  <c r="EB79" i="31"/>
  <c r="HB79" i="31"/>
  <c r="EO79" i="31"/>
  <c r="DO79" i="31"/>
  <c r="FB79" i="31"/>
  <c r="JO79" i="31"/>
  <c r="KB79" i="31"/>
  <c r="GO79" i="31"/>
  <c r="LB79" i="31"/>
  <c r="JB79" i="31"/>
  <c r="AO79" i="31"/>
  <c r="BB79" i="31"/>
  <c r="FO79" i="31"/>
  <c r="DB79" i="31"/>
  <c r="IO79" i="31"/>
  <c r="GB79" i="31"/>
  <c r="HO79" i="31"/>
  <c r="J11" i="32"/>
  <c r="G11" i="32" s="1"/>
  <c r="J32" i="29"/>
  <c r="G32" i="29" s="1"/>
  <c r="J30" i="29"/>
  <c r="G30" i="29" s="1"/>
  <c r="J57" i="32"/>
  <c r="G57" i="32" s="1"/>
  <c r="J66" i="32"/>
  <c r="G66" i="32" s="1"/>
  <c r="D4" i="13"/>
  <c r="D6" i="12"/>
  <c r="B6" i="12"/>
  <c r="B8" i="13"/>
  <c r="D5" i="21"/>
  <c r="D4" i="14"/>
  <c r="B9" i="20"/>
  <c r="B6" i="13"/>
  <c r="B8" i="21"/>
  <c r="E6" i="13"/>
  <c r="B6" i="11"/>
  <c r="D4" i="12"/>
  <c r="B8" i="20"/>
  <c r="D5" i="11"/>
  <c r="B4" i="14"/>
  <c r="B4" i="8"/>
  <c r="D7" i="21"/>
  <c r="D6" i="11"/>
  <c r="D4" i="11"/>
  <c r="D5" i="13"/>
  <c r="D7" i="14"/>
  <c r="D5" i="14"/>
  <c r="B7" i="11"/>
  <c r="B4" i="10"/>
  <c r="D6" i="14"/>
  <c r="B9" i="21"/>
  <c r="B8" i="14"/>
  <c r="G9" i="13"/>
  <c r="D6" i="13"/>
  <c r="B7" i="20"/>
  <c r="B6" i="21"/>
  <c r="D4" i="21"/>
  <c r="D9" i="13"/>
  <c r="B7" i="14"/>
  <c r="B7" i="10"/>
  <c r="D7" i="13"/>
  <c r="D4" i="20"/>
  <c r="D8" i="10"/>
  <c r="E9" i="13"/>
  <c r="D4" i="8"/>
  <c r="D9" i="8"/>
  <c r="B8" i="8"/>
  <c r="E5" i="13"/>
  <c r="B9" i="13"/>
  <c r="B8" i="12"/>
  <c r="D6" i="20"/>
  <c r="B6" i="8"/>
  <c r="D9" i="21"/>
  <c r="B8" i="11"/>
  <c r="D8" i="11"/>
  <c r="B4" i="13"/>
  <c r="B9" i="12"/>
  <c r="B4" i="21"/>
  <c r="D7" i="8"/>
  <c r="D9" i="14"/>
  <c r="B9" i="11"/>
  <c r="D5" i="12"/>
  <c r="B4" i="11"/>
  <c r="B9" i="14"/>
  <c r="D5" i="20"/>
  <c r="MC8" i="28" l="1"/>
  <c r="MC51" i="28"/>
  <c r="KY24" i="28"/>
  <c r="HL24" i="28"/>
  <c r="CY24" i="28"/>
  <c r="AY24" i="28"/>
  <c r="AL24" i="28"/>
  <c r="IY24" i="28"/>
  <c r="GY24" i="28"/>
  <c r="DL24" i="28"/>
  <c r="BL24" i="28"/>
  <c r="LL24" i="28"/>
  <c r="GL24" i="28"/>
  <c r="CL24" i="28"/>
  <c r="LY24" i="28"/>
  <c r="JL24" i="28"/>
  <c r="FY24" i="28"/>
  <c r="BY24" i="28"/>
  <c r="Y24" i="28"/>
  <c r="JY24" i="28"/>
  <c r="FL24" i="28"/>
  <c r="HY24" i="28"/>
  <c r="EY24" i="28"/>
  <c r="IL24" i="28"/>
  <c r="DY24" i="28"/>
  <c r="GL24" i="31"/>
  <c r="JY24" i="31"/>
  <c r="BL24" i="31"/>
  <c r="LL24" i="31"/>
  <c r="KL24" i="28"/>
  <c r="KY24" i="31"/>
  <c r="KL24" i="31"/>
  <c r="IY24" i="31"/>
  <c r="CL24" i="31"/>
  <c r="FL24" i="31"/>
  <c r="DY24" i="31"/>
  <c r="Y24" i="31"/>
  <c r="EY24" i="31"/>
  <c r="L24" i="28"/>
  <c r="AY24" i="31"/>
  <c r="IL24" i="31"/>
  <c r="L24" i="31"/>
  <c r="E24" i="28"/>
  <c r="HY24" i="31"/>
  <c r="CY24" i="31"/>
  <c r="LY24" i="31"/>
  <c r="EL24" i="31"/>
  <c r="DL24" i="31"/>
  <c r="HL24" i="31"/>
  <c r="EL24" i="28"/>
  <c r="AL24" i="31"/>
  <c r="JL24" i="31"/>
  <c r="E24" i="31"/>
  <c r="BY24" i="31"/>
  <c r="FY24" i="31"/>
  <c r="GY24" i="31"/>
  <c r="K9" i="13"/>
  <c r="I9" i="13" s="1"/>
  <c r="F39" i="28"/>
  <c r="F39" i="31"/>
  <c r="F35" i="28"/>
  <c r="MC35" i="28" s="1"/>
  <c r="K5" i="13"/>
  <c r="F35" i="31"/>
  <c r="DP35" i="31" s="1"/>
  <c r="LJ41" i="28"/>
  <c r="GW41" i="28"/>
  <c r="KW41" i="28"/>
  <c r="EJ41" i="28"/>
  <c r="KJ41" i="28"/>
  <c r="FJ41" i="28"/>
  <c r="JW41" i="28"/>
  <c r="FW41" i="28"/>
  <c r="AJ41" i="28"/>
  <c r="JJ41" i="28"/>
  <c r="HJ41" i="28"/>
  <c r="CW41" i="28"/>
  <c r="IW41" i="28"/>
  <c r="GJ41" i="28"/>
  <c r="DJ41" i="28"/>
  <c r="HW41" i="28"/>
  <c r="EW41" i="28"/>
  <c r="BW41" i="28"/>
  <c r="AW41" i="28"/>
  <c r="IJ41" i="28"/>
  <c r="LW41" i="28"/>
  <c r="DW41" i="28"/>
  <c r="CJ41" i="28"/>
  <c r="LW41" i="31"/>
  <c r="FW41" i="31"/>
  <c r="EJ41" i="31"/>
  <c r="DJ41" i="31"/>
  <c r="W41" i="31"/>
  <c r="LJ41" i="31"/>
  <c r="AJ41" i="31"/>
  <c r="HW41" i="31"/>
  <c r="C41" i="28"/>
  <c r="BJ41" i="28"/>
  <c r="W41" i="28"/>
  <c r="IJ41" i="31"/>
  <c r="KW41" i="31"/>
  <c r="CJ41" i="31"/>
  <c r="GW41" i="31"/>
  <c r="BJ41" i="31"/>
  <c r="BW41" i="31"/>
  <c r="J41" i="31"/>
  <c r="IW41" i="31"/>
  <c r="C41" i="31"/>
  <c r="FJ41" i="31"/>
  <c r="JJ41" i="31"/>
  <c r="CW41" i="31"/>
  <c r="EW41" i="31"/>
  <c r="AW41" i="31"/>
  <c r="J41" i="28"/>
  <c r="KJ41" i="31"/>
  <c r="GJ41" i="31"/>
  <c r="JW41" i="31"/>
  <c r="HJ41" i="31"/>
  <c r="DW41" i="31"/>
  <c r="F36" i="28"/>
  <c r="MC36" i="28" s="1"/>
  <c r="ME36" i="28" s="1"/>
  <c r="K6" i="13"/>
  <c r="F36" i="31"/>
  <c r="FC36" i="31" s="1"/>
  <c r="LJ31" i="28"/>
  <c r="GW31" i="28"/>
  <c r="KW31" i="28"/>
  <c r="EJ31" i="28"/>
  <c r="KJ31" i="28"/>
  <c r="GJ31" i="28"/>
  <c r="JW31" i="28"/>
  <c r="EW31" i="28"/>
  <c r="AJ31" i="28"/>
  <c r="JJ31" i="28"/>
  <c r="FW31" i="28"/>
  <c r="BW31" i="28"/>
  <c r="IW31" i="28"/>
  <c r="DW31" i="28"/>
  <c r="CJ31" i="28"/>
  <c r="HW31" i="28"/>
  <c r="FJ31" i="28"/>
  <c r="CW31" i="28"/>
  <c r="BJ31" i="28"/>
  <c r="W31" i="28"/>
  <c r="HJ31" i="31"/>
  <c r="JJ31" i="31"/>
  <c r="DW31" i="31"/>
  <c r="IW31" i="31"/>
  <c r="IJ31" i="28"/>
  <c r="AW31" i="28"/>
  <c r="HJ31" i="28"/>
  <c r="HW31" i="31"/>
  <c r="AW31" i="31"/>
  <c r="DJ31" i="31"/>
  <c r="LW31" i="28"/>
  <c r="AJ31" i="31"/>
  <c r="KJ31" i="31"/>
  <c r="EW31" i="31"/>
  <c r="EJ31" i="31"/>
  <c r="GJ31" i="31"/>
  <c r="W31" i="31"/>
  <c r="CJ31" i="31"/>
  <c r="J31" i="31"/>
  <c r="DJ31" i="28"/>
  <c r="J31" i="28"/>
  <c r="C31" i="28"/>
  <c r="FJ31" i="31"/>
  <c r="LW31" i="31"/>
  <c r="JW31" i="31"/>
  <c r="BW31" i="31"/>
  <c r="KW31" i="31"/>
  <c r="GW31" i="31"/>
  <c r="BJ31" i="31"/>
  <c r="FW31" i="31"/>
  <c r="IJ31" i="31"/>
  <c r="LJ31" i="31"/>
  <c r="CW31" i="31"/>
  <c r="C31" i="31"/>
  <c r="G39" i="31"/>
  <c r="G39" i="28"/>
  <c r="LL41" i="28"/>
  <c r="DY41" i="28"/>
  <c r="KY41" i="28"/>
  <c r="FL41" i="28"/>
  <c r="AL41" i="28"/>
  <c r="KL41" i="28"/>
  <c r="GL41" i="28"/>
  <c r="BL41" i="28"/>
  <c r="Y41" i="28"/>
  <c r="JY41" i="28"/>
  <c r="EY41" i="28"/>
  <c r="AY41" i="28"/>
  <c r="LY41" i="28"/>
  <c r="JL41" i="28"/>
  <c r="HL41" i="28"/>
  <c r="BY41" i="28"/>
  <c r="IY41" i="28"/>
  <c r="FY41" i="28"/>
  <c r="CL41" i="28"/>
  <c r="HY41" i="28"/>
  <c r="GY41" i="28"/>
  <c r="CY41" i="28"/>
  <c r="CY41" i="31"/>
  <c r="EL41" i="31"/>
  <c r="DY41" i="31"/>
  <c r="L41" i="31"/>
  <c r="DL41" i="28"/>
  <c r="IL41" i="31"/>
  <c r="EY41" i="31"/>
  <c r="FY41" i="31"/>
  <c r="E41" i="31"/>
  <c r="HY41" i="31"/>
  <c r="GL41" i="31"/>
  <c r="BL41" i="31"/>
  <c r="IL41" i="28"/>
  <c r="JY41" i="31"/>
  <c r="CL41" i="31"/>
  <c r="AL41" i="31"/>
  <c r="EL41" i="28"/>
  <c r="LL41" i="31"/>
  <c r="L41" i="28"/>
  <c r="DL41" i="31"/>
  <c r="LY41" i="31"/>
  <c r="IY41" i="31"/>
  <c r="Y41" i="31"/>
  <c r="BY41" i="31"/>
  <c r="KL41" i="31"/>
  <c r="AY41" i="31"/>
  <c r="KY41" i="31"/>
  <c r="GY41" i="31"/>
  <c r="E41" i="28"/>
  <c r="HL41" i="31"/>
  <c r="JL41" i="31"/>
  <c r="FL41" i="31"/>
  <c r="LJ8" i="28"/>
  <c r="HJ8" i="28"/>
  <c r="KW8" i="28"/>
  <c r="GW8" i="28"/>
  <c r="W8" i="28"/>
  <c r="LW8" i="28"/>
  <c r="KJ8" i="28"/>
  <c r="GJ8" i="28"/>
  <c r="JW8" i="28"/>
  <c r="FW8" i="28"/>
  <c r="JJ8" i="28"/>
  <c r="FJ8" i="28"/>
  <c r="DJ8" i="28"/>
  <c r="IW8" i="28"/>
  <c r="EW8" i="28"/>
  <c r="CW8" i="28"/>
  <c r="HW8" i="28"/>
  <c r="DW8" i="28"/>
  <c r="BW8" i="28"/>
  <c r="AW8" i="28"/>
  <c r="AJ8" i="28"/>
  <c r="IJ8" i="28"/>
  <c r="CJ8" i="28"/>
  <c r="BJ8" i="28"/>
  <c r="EJ8" i="28"/>
  <c r="IW8" i="31"/>
  <c r="KJ8" i="31"/>
  <c r="JJ8" i="31"/>
  <c r="JW8" i="31"/>
  <c r="J8" i="31"/>
  <c r="LJ8" i="31"/>
  <c r="GW8" i="31"/>
  <c r="AW8" i="31"/>
  <c r="EW8" i="31"/>
  <c r="HJ8" i="31"/>
  <c r="CJ8" i="31"/>
  <c r="J8" i="28"/>
  <c r="HW8" i="31"/>
  <c r="DJ8" i="31"/>
  <c r="W8" i="31"/>
  <c r="DW8" i="31"/>
  <c r="CW8" i="31"/>
  <c r="FW8" i="31"/>
  <c r="C8" i="31"/>
  <c r="B8" i="31" s="1"/>
  <c r="BV8" i="31" s="1"/>
  <c r="IJ8" i="31"/>
  <c r="C8" i="28"/>
  <c r="B8" i="28" s="1"/>
  <c r="LV8" i="28" s="1"/>
  <c r="EJ8" i="31"/>
  <c r="BJ8" i="31"/>
  <c r="BW8" i="31"/>
  <c r="LW8" i="31"/>
  <c r="KW8" i="31"/>
  <c r="AJ8" i="31"/>
  <c r="FJ8" i="31"/>
  <c r="GJ8" i="31"/>
  <c r="LL22" i="28"/>
  <c r="HL22" i="28"/>
  <c r="BY22" i="28"/>
  <c r="LY22" i="28"/>
  <c r="KY22" i="28"/>
  <c r="GY22" i="28"/>
  <c r="DL22" i="28"/>
  <c r="Y22" i="28"/>
  <c r="KL22" i="28"/>
  <c r="GL22" i="28"/>
  <c r="CL22" i="28"/>
  <c r="JY22" i="28"/>
  <c r="FY22" i="28"/>
  <c r="CY22" i="28"/>
  <c r="JL22" i="28"/>
  <c r="FL22" i="28"/>
  <c r="AY22" i="28"/>
  <c r="IY22" i="28"/>
  <c r="EY22" i="28"/>
  <c r="BL22" i="28"/>
  <c r="HY22" i="28"/>
  <c r="DY22" i="28"/>
  <c r="AL22" i="28"/>
  <c r="IL22" i="28"/>
  <c r="EL22" i="28"/>
  <c r="JL22" i="31"/>
  <c r="HL22" i="31"/>
  <c r="HY22" i="31"/>
  <c r="CY22" i="31"/>
  <c r="EY22" i="31"/>
  <c r="KL22" i="31"/>
  <c r="BL22" i="31"/>
  <c r="KY22" i="31"/>
  <c r="DL22" i="31"/>
  <c r="GL22" i="31"/>
  <c r="E22" i="28"/>
  <c r="L22" i="28"/>
  <c r="EL22" i="31"/>
  <c r="L22" i="31"/>
  <c r="LL22" i="31"/>
  <c r="Y22" i="31"/>
  <c r="AL22" i="31"/>
  <c r="FL22" i="31"/>
  <c r="AY22" i="31"/>
  <c r="LY22" i="31"/>
  <c r="IY22" i="31"/>
  <c r="DY22" i="31"/>
  <c r="JY22" i="31"/>
  <c r="CL22" i="31"/>
  <c r="FY22" i="31"/>
  <c r="BY22" i="31"/>
  <c r="E22" i="31"/>
  <c r="GY22" i="31"/>
  <c r="IL22" i="31"/>
  <c r="LJ45" i="28"/>
  <c r="HJ45" i="28"/>
  <c r="IJ45" i="28"/>
  <c r="GW45" i="28"/>
  <c r="KJ45" i="28"/>
  <c r="GJ45" i="28"/>
  <c r="HW45" i="28"/>
  <c r="FW45" i="28"/>
  <c r="AJ45" i="28"/>
  <c r="JW45" i="28"/>
  <c r="FJ45" i="28"/>
  <c r="CW45" i="28"/>
  <c r="W45" i="28"/>
  <c r="IW45" i="28"/>
  <c r="EW45" i="28"/>
  <c r="BW45" i="28"/>
  <c r="JJ45" i="28"/>
  <c r="DW45" i="28"/>
  <c r="CJ45" i="28"/>
  <c r="AW45" i="28"/>
  <c r="EJ45" i="28"/>
  <c r="DJ45" i="28"/>
  <c r="LW45" i="28"/>
  <c r="FW45" i="31"/>
  <c r="C45" i="31"/>
  <c r="KJ45" i="31"/>
  <c r="GJ45" i="31"/>
  <c r="JJ45" i="31"/>
  <c r="GW45" i="31"/>
  <c r="W45" i="31"/>
  <c r="J45" i="28"/>
  <c r="IW45" i="31"/>
  <c r="LW45" i="31"/>
  <c r="KW45" i="31"/>
  <c r="KW45" i="28"/>
  <c r="CJ45" i="31"/>
  <c r="HW45" i="31"/>
  <c r="BW45" i="31"/>
  <c r="LJ45" i="31"/>
  <c r="J45" i="31"/>
  <c r="AW45" i="31"/>
  <c r="DW45" i="31"/>
  <c r="BJ45" i="31"/>
  <c r="FJ45" i="31"/>
  <c r="AJ45" i="31"/>
  <c r="BJ45" i="28"/>
  <c r="IJ45" i="31"/>
  <c r="JW45" i="31"/>
  <c r="EW45" i="31"/>
  <c r="C45" i="28"/>
  <c r="CW45" i="31"/>
  <c r="DJ45" i="31"/>
  <c r="EJ45" i="31"/>
  <c r="HJ45" i="31"/>
  <c r="KY27" i="28"/>
  <c r="HL27" i="28"/>
  <c r="Y27" i="28"/>
  <c r="IY27" i="28"/>
  <c r="GY27" i="28"/>
  <c r="LY27" i="28"/>
  <c r="LL27" i="28"/>
  <c r="GL27" i="28"/>
  <c r="JL27" i="28"/>
  <c r="FY27" i="28"/>
  <c r="JY27" i="28"/>
  <c r="FL27" i="28"/>
  <c r="CY27" i="28"/>
  <c r="HY27" i="28"/>
  <c r="EY27" i="28"/>
  <c r="CL27" i="28"/>
  <c r="IL27" i="28"/>
  <c r="DY27" i="28"/>
  <c r="BY27" i="28"/>
  <c r="BL27" i="28"/>
  <c r="AL27" i="28"/>
  <c r="AY27" i="28"/>
  <c r="LY27" i="31"/>
  <c r="KY27" i="31"/>
  <c r="IL27" i="31"/>
  <c r="DY27" i="31"/>
  <c r="E27" i="31"/>
  <c r="EL27" i="31"/>
  <c r="FY27" i="31"/>
  <c r="KL27" i="28"/>
  <c r="EL27" i="28"/>
  <c r="DL27" i="28"/>
  <c r="JY27" i="31"/>
  <c r="HL27" i="31"/>
  <c r="E27" i="28"/>
  <c r="AY27" i="31"/>
  <c r="AL27" i="31"/>
  <c r="EY27" i="31"/>
  <c r="FL27" i="31"/>
  <c r="IY27" i="31"/>
  <c r="LL27" i="31"/>
  <c r="CY27" i="31"/>
  <c r="L27" i="31"/>
  <c r="JL27" i="31"/>
  <c r="Y27" i="31"/>
  <c r="BL27" i="31"/>
  <c r="GY27" i="31"/>
  <c r="KL27" i="31"/>
  <c r="HY27" i="31"/>
  <c r="L27" i="28"/>
  <c r="DL27" i="31"/>
  <c r="CL27" i="31"/>
  <c r="BY27" i="31"/>
  <c r="GL27" i="31"/>
  <c r="LJ25" i="28"/>
  <c r="FW25" i="28"/>
  <c r="CJ25" i="28"/>
  <c r="AW25" i="28"/>
  <c r="KW25" i="28"/>
  <c r="HJ25" i="28"/>
  <c r="CW25" i="28"/>
  <c r="BJ25" i="28"/>
  <c r="KJ25" i="28"/>
  <c r="EW25" i="28"/>
  <c r="BW25" i="28"/>
  <c r="JW25" i="28"/>
  <c r="GJ25" i="28"/>
  <c r="DJ25" i="28"/>
  <c r="JJ25" i="28"/>
  <c r="DW25" i="28"/>
  <c r="AJ25" i="28"/>
  <c r="IW25" i="28"/>
  <c r="FJ25" i="28"/>
  <c r="LW25" i="28"/>
  <c r="HW25" i="28"/>
  <c r="GW25" i="28"/>
  <c r="W25" i="28"/>
  <c r="GW25" i="31"/>
  <c r="IW25" i="31"/>
  <c r="JJ25" i="31"/>
  <c r="IJ25" i="28"/>
  <c r="BW25" i="31"/>
  <c r="AW25" i="31"/>
  <c r="J25" i="28"/>
  <c r="EJ25" i="31"/>
  <c r="EJ25" i="28"/>
  <c r="LJ25" i="31"/>
  <c r="KW25" i="31"/>
  <c r="HJ25" i="31"/>
  <c r="FW25" i="31"/>
  <c r="W25" i="31"/>
  <c r="DJ25" i="31"/>
  <c r="JW25" i="31"/>
  <c r="CJ25" i="31"/>
  <c r="FJ25" i="31"/>
  <c r="C25" i="28"/>
  <c r="LW25" i="31"/>
  <c r="BJ25" i="31"/>
  <c r="CW25" i="31"/>
  <c r="DW25" i="31"/>
  <c r="AJ25" i="31"/>
  <c r="KJ25" i="31"/>
  <c r="EW25" i="31"/>
  <c r="J25" i="31"/>
  <c r="GJ25" i="31"/>
  <c r="HW25" i="31"/>
  <c r="C25" i="31"/>
  <c r="IJ25" i="31"/>
  <c r="LL20" i="28"/>
  <c r="HL20" i="28"/>
  <c r="DL20" i="28"/>
  <c r="AY20" i="28"/>
  <c r="KY20" i="28"/>
  <c r="FY20" i="28"/>
  <c r="CY20" i="28"/>
  <c r="BL20" i="28"/>
  <c r="KL20" i="28"/>
  <c r="GL20" i="28"/>
  <c r="CL20" i="28"/>
  <c r="JY20" i="28"/>
  <c r="GY20" i="28"/>
  <c r="BY20" i="28"/>
  <c r="JL20" i="28"/>
  <c r="EL20" i="28"/>
  <c r="AL20" i="28"/>
  <c r="IY20" i="28"/>
  <c r="DY20" i="28"/>
  <c r="Y20" i="28"/>
  <c r="LY20" i="28"/>
  <c r="HY20" i="28"/>
  <c r="EY20" i="28"/>
  <c r="IL20" i="28"/>
  <c r="FL20" i="28"/>
  <c r="AY20" i="31"/>
  <c r="IY20" i="31"/>
  <c r="AL20" i="31"/>
  <c r="EY20" i="31"/>
  <c r="L20" i="31"/>
  <c r="FL20" i="31"/>
  <c r="CY20" i="31"/>
  <c r="E20" i="31"/>
  <c r="GL20" i="31"/>
  <c r="Y20" i="31"/>
  <c r="GY20" i="31"/>
  <c r="LY20" i="31"/>
  <c r="DL20" i="31"/>
  <c r="IL20" i="31"/>
  <c r="KY20" i="31"/>
  <c r="KL20" i="31"/>
  <c r="L20" i="28"/>
  <c r="HL20" i="31"/>
  <c r="EL20" i="31"/>
  <c r="DY20" i="31"/>
  <c r="HY20" i="31"/>
  <c r="BY20" i="31"/>
  <c r="JY20" i="31"/>
  <c r="CL20" i="31"/>
  <c r="BL20" i="31"/>
  <c r="JL20" i="31"/>
  <c r="FY20" i="31"/>
  <c r="E20" i="28"/>
  <c r="LL20" i="31"/>
  <c r="LG4" i="28"/>
  <c r="GT84" i="28"/>
  <c r="ET84" i="28"/>
  <c r="MG84" i="28"/>
  <c r="LG84" i="28"/>
  <c r="JG84" i="28"/>
  <c r="LT4" i="28"/>
  <c r="GT4" i="28"/>
  <c r="DG84" i="28"/>
  <c r="IG4" i="28"/>
  <c r="HG84" i="28"/>
  <c r="FG84" i="28"/>
  <c r="LT84" i="28"/>
  <c r="JT84" i="28"/>
  <c r="IT4" i="28"/>
  <c r="HT4" i="28"/>
  <c r="DT84" i="28"/>
  <c r="MG4" i="28"/>
  <c r="JG4" i="28"/>
  <c r="HT84" i="28"/>
  <c r="FT84" i="28"/>
  <c r="EG4" i="28"/>
  <c r="KG84" i="28"/>
  <c r="IG84" i="28"/>
  <c r="JT4" i="28"/>
  <c r="ET4" i="28"/>
  <c r="CG84" i="28"/>
  <c r="KG4" i="28"/>
  <c r="GG84" i="28"/>
  <c r="EG84" i="28"/>
  <c r="FG4" i="28"/>
  <c r="DG4" i="28"/>
  <c r="KT84" i="28"/>
  <c r="HG4" i="28"/>
  <c r="BG84" i="28"/>
  <c r="CT84" i="28"/>
  <c r="BG4" i="28"/>
  <c r="IT84" i="28"/>
  <c r="DT4" i="28"/>
  <c r="CG4" i="28"/>
  <c r="BT84" i="28"/>
  <c r="BT4" i="28"/>
  <c r="AT84" i="28"/>
  <c r="AT4" i="28"/>
  <c r="AG84" i="28"/>
  <c r="GG4" i="28"/>
  <c r="AG4" i="28"/>
  <c r="KT4" i="28"/>
  <c r="CT4" i="28"/>
  <c r="FT4" i="28"/>
  <c r="U59" i="33"/>
  <c r="KE4" i="28"/>
  <c r="GE84" i="28"/>
  <c r="EE84" i="28"/>
  <c r="KR84" i="28"/>
  <c r="IR84" i="28"/>
  <c r="KR4" i="28"/>
  <c r="FR4" i="28"/>
  <c r="CR84" i="28"/>
  <c r="DR4" i="28"/>
  <c r="BR84" i="28"/>
  <c r="LE4" i="28"/>
  <c r="GR84" i="28"/>
  <c r="ER84" i="28"/>
  <c r="ME84" i="28"/>
  <c r="LE84" i="28"/>
  <c r="JE84" i="28"/>
  <c r="LR4" i="28"/>
  <c r="GR4" i="28"/>
  <c r="DE84" i="28"/>
  <c r="IE4" i="28"/>
  <c r="HE84" i="28"/>
  <c r="FE84" i="28"/>
  <c r="HE4" i="28"/>
  <c r="LR84" i="28"/>
  <c r="JR84" i="28"/>
  <c r="IR4" i="28"/>
  <c r="HR4" i="28"/>
  <c r="DR84" i="28"/>
  <c r="ME4" i="28"/>
  <c r="JE4" i="28"/>
  <c r="HR84" i="28"/>
  <c r="FR84" i="28"/>
  <c r="EE4" i="28"/>
  <c r="CE4" i="28"/>
  <c r="JR4" i="28"/>
  <c r="KE84" i="28"/>
  <c r="DE4" i="28"/>
  <c r="BE84" i="28"/>
  <c r="AE4" i="28"/>
  <c r="FE4" i="28"/>
  <c r="IE84" i="28"/>
  <c r="CE84" i="28"/>
  <c r="BE4" i="28"/>
  <c r="CR4" i="28"/>
  <c r="ER4" i="28"/>
  <c r="BR4" i="28"/>
  <c r="AR84" i="28"/>
  <c r="AR4" i="28"/>
  <c r="GE4" i="28"/>
  <c r="AE84" i="28"/>
  <c r="LV82" i="28"/>
  <c r="IV82" i="28"/>
  <c r="FI82" i="28"/>
  <c r="II82" i="28"/>
  <c r="EV82" i="28"/>
  <c r="CI82" i="28"/>
  <c r="HV82" i="28"/>
  <c r="EI82" i="28"/>
  <c r="LI82" i="28"/>
  <c r="DV82" i="28"/>
  <c r="KV82" i="28"/>
  <c r="HI82" i="28"/>
  <c r="KI82" i="28"/>
  <c r="GV82" i="28"/>
  <c r="JV82" i="28"/>
  <c r="GI82" i="28"/>
  <c r="BI82" i="28"/>
  <c r="AV82" i="28"/>
  <c r="AI82" i="28"/>
  <c r="DI82" i="28"/>
  <c r="V82" i="28"/>
  <c r="I82" i="28"/>
  <c r="FV82" i="28"/>
  <c r="CV82" i="28"/>
  <c r="JI82" i="28"/>
  <c r="BV82" i="28"/>
  <c r="O17" i="11"/>
  <c r="O27" i="10"/>
  <c r="KS84" i="28"/>
  <c r="IS84" i="28"/>
  <c r="KS4" i="28"/>
  <c r="LF4" i="28"/>
  <c r="GS84" i="28"/>
  <c r="ES84" i="28"/>
  <c r="GF4" i="28"/>
  <c r="MF84" i="28"/>
  <c r="LF84" i="28"/>
  <c r="JF84" i="28"/>
  <c r="LS4" i="28"/>
  <c r="IF4" i="28"/>
  <c r="HF84" i="28"/>
  <c r="FF84" i="28"/>
  <c r="HF4" i="28"/>
  <c r="LS84" i="28"/>
  <c r="JS84" i="28"/>
  <c r="IS4" i="28"/>
  <c r="HS4" i="28"/>
  <c r="DS84" i="28"/>
  <c r="MF4" i="28"/>
  <c r="JF4" i="28"/>
  <c r="HS84" i="28"/>
  <c r="FS84" i="28"/>
  <c r="EF4" i="28"/>
  <c r="KF84" i="28"/>
  <c r="IF84" i="28"/>
  <c r="JS4" i="28"/>
  <c r="ES4" i="28"/>
  <c r="CF84" i="28"/>
  <c r="CS4" i="28"/>
  <c r="GF84" i="28"/>
  <c r="FS4" i="28"/>
  <c r="DF84" i="28"/>
  <c r="DF4" i="28"/>
  <c r="BF84" i="28"/>
  <c r="FF4" i="28"/>
  <c r="CS84" i="28"/>
  <c r="EF84" i="28"/>
  <c r="GS4" i="28"/>
  <c r="BF4" i="28"/>
  <c r="DS4" i="28"/>
  <c r="CF4" i="28"/>
  <c r="BS84" i="28"/>
  <c r="BS4" i="28"/>
  <c r="AS84" i="28"/>
  <c r="AS4" i="28"/>
  <c r="AF84" i="28"/>
  <c r="KF4" i="28"/>
  <c r="AF4" i="28"/>
  <c r="O27" i="21"/>
  <c r="C3" i="29"/>
  <c r="C3" i="32"/>
  <c r="L79" i="31"/>
  <c r="L77" i="31"/>
  <c r="O32" i="14"/>
  <c r="D19" i="14"/>
  <c r="F17" i="14"/>
  <c r="JZ4" i="31"/>
  <c r="HZ4" i="28"/>
  <c r="IM4" i="28"/>
  <c r="HM4" i="28"/>
  <c r="LZ4" i="28"/>
  <c r="IZ4" i="28"/>
  <c r="JM4" i="28"/>
  <c r="EM4" i="28"/>
  <c r="JZ4" i="28"/>
  <c r="EZ4" i="28"/>
  <c r="KM4" i="28"/>
  <c r="FM4" i="28"/>
  <c r="KZ4" i="28"/>
  <c r="FZ4" i="28"/>
  <c r="DM4" i="28"/>
  <c r="AZ4" i="28"/>
  <c r="BM4" i="28"/>
  <c r="AM4" i="28"/>
  <c r="GZ4" i="28"/>
  <c r="DZ4" i="28"/>
  <c r="CM4" i="28"/>
  <c r="BZ4" i="28"/>
  <c r="Z4" i="28"/>
  <c r="GM4" i="28"/>
  <c r="LM4" i="28"/>
  <c r="CZ4" i="28"/>
  <c r="HZ4" i="31"/>
  <c r="BM4" i="31"/>
  <c r="EZ4" i="31"/>
  <c r="E12" i="3"/>
  <c r="J44" i="22"/>
  <c r="R33" i="33" s="1"/>
  <c r="I29" i="22"/>
  <c r="Q23" i="33" s="1"/>
  <c r="O4" i="14"/>
  <c r="I12" i="22"/>
  <c r="Q18" i="33" s="1"/>
  <c r="HV33" i="28"/>
  <c r="LI33" i="28"/>
  <c r="EI33" i="28"/>
  <c r="KV33" i="28"/>
  <c r="KI33" i="28"/>
  <c r="HI33" i="28"/>
  <c r="JV33" i="28"/>
  <c r="GV33" i="28"/>
  <c r="JI33" i="28"/>
  <c r="GI33" i="28"/>
  <c r="IV33" i="28"/>
  <c r="FV33" i="28"/>
  <c r="BV33" i="28"/>
  <c r="II33" i="28"/>
  <c r="EV33" i="28"/>
  <c r="V33" i="28"/>
  <c r="DV33" i="28"/>
  <c r="BI33" i="28"/>
  <c r="AV33" i="28"/>
  <c r="LV33" i="28"/>
  <c r="DI33" i="28"/>
  <c r="CV33" i="28"/>
  <c r="CI33" i="28"/>
  <c r="AI33" i="28"/>
  <c r="FI33" i="28"/>
  <c r="LO84" i="28"/>
  <c r="JO84" i="28"/>
  <c r="IO4" i="28"/>
  <c r="MB4" i="28"/>
  <c r="JB4" i="28"/>
  <c r="HO84" i="28"/>
  <c r="FO84" i="28"/>
  <c r="EB4" i="28"/>
  <c r="CB4" i="28"/>
  <c r="KB84" i="28"/>
  <c r="IB84" i="28"/>
  <c r="JO4" i="28"/>
  <c r="KB4" i="28"/>
  <c r="GB84" i="28"/>
  <c r="EB84" i="28"/>
  <c r="FB4" i="28"/>
  <c r="KO84" i="28"/>
  <c r="IO84" i="28"/>
  <c r="KO4" i="28"/>
  <c r="FO4" i="28"/>
  <c r="CO84" i="28"/>
  <c r="LB4" i="28"/>
  <c r="GO84" i="28"/>
  <c r="EO84" i="28"/>
  <c r="GB4" i="28"/>
  <c r="MB84" i="28"/>
  <c r="LB84" i="28"/>
  <c r="JB84" i="28"/>
  <c r="LO4" i="28"/>
  <c r="GO4" i="28"/>
  <c r="DB84" i="28"/>
  <c r="BO4" i="28"/>
  <c r="AO84" i="28"/>
  <c r="AO4" i="28"/>
  <c r="HB4" i="28"/>
  <c r="CO4" i="28"/>
  <c r="AB84" i="28"/>
  <c r="FB84" i="28"/>
  <c r="AB4" i="28"/>
  <c r="IB4" i="28"/>
  <c r="DO84" i="28"/>
  <c r="DO4" i="28"/>
  <c r="BO84" i="28"/>
  <c r="DB4" i="28"/>
  <c r="BB84" i="28"/>
  <c r="HO4" i="28"/>
  <c r="CB84" i="28"/>
  <c r="HB84" i="28"/>
  <c r="EO4" i="28"/>
  <c r="BB4" i="28"/>
  <c r="I18" i="22"/>
  <c r="W18" i="33" s="1"/>
  <c r="O17" i="21"/>
  <c r="E17" i="21"/>
  <c r="D18" i="21"/>
  <c r="O35" i="21"/>
  <c r="I35" i="22"/>
  <c r="W28" i="33" s="1"/>
  <c r="KD84" i="28"/>
  <c r="ID84" i="28"/>
  <c r="JQ4" i="28"/>
  <c r="KD4" i="28"/>
  <c r="GD84" i="28"/>
  <c r="ED84" i="28"/>
  <c r="FD4" i="28"/>
  <c r="DD4" i="28"/>
  <c r="KQ84" i="28"/>
  <c r="IQ84" i="28"/>
  <c r="KQ4" i="28"/>
  <c r="LD4" i="28"/>
  <c r="GQ84" i="28"/>
  <c r="EQ84" i="28"/>
  <c r="GD4" i="28"/>
  <c r="MD84" i="28"/>
  <c r="LD84" i="28"/>
  <c r="JD84" i="28"/>
  <c r="LQ4" i="28"/>
  <c r="GQ4" i="28"/>
  <c r="DD84" i="28"/>
  <c r="ID4" i="28"/>
  <c r="HD84" i="28"/>
  <c r="FD84" i="28"/>
  <c r="HD4" i="28"/>
  <c r="LQ84" i="28"/>
  <c r="JQ84" i="28"/>
  <c r="IQ4" i="28"/>
  <c r="HQ4" i="28"/>
  <c r="DQ84" i="28"/>
  <c r="ED4" i="28"/>
  <c r="CQ4" i="28"/>
  <c r="AD4" i="28"/>
  <c r="JD4" i="28"/>
  <c r="FQ84" i="28"/>
  <c r="FQ4" i="28"/>
  <c r="CQ84" i="28"/>
  <c r="BD84" i="28"/>
  <c r="MD4" i="28"/>
  <c r="CD84" i="28"/>
  <c r="DQ4" i="28"/>
  <c r="CD4" i="28"/>
  <c r="BQ84" i="28"/>
  <c r="BD4" i="28"/>
  <c r="HQ84" i="28"/>
  <c r="EQ4" i="28"/>
  <c r="BQ4" i="28"/>
  <c r="AQ84" i="28"/>
  <c r="AQ4" i="28"/>
  <c r="AD84" i="28"/>
  <c r="E24" i="3"/>
  <c r="J81" i="31"/>
  <c r="MC4" i="28"/>
  <c r="JC4" i="28"/>
  <c r="HP84" i="28"/>
  <c r="FP84" i="28"/>
  <c r="KC84" i="28"/>
  <c r="IC84" i="28"/>
  <c r="JP4" i="28"/>
  <c r="EP4" i="28"/>
  <c r="CC84" i="28"/>
  <c r="CP4" i="28"/>
  <c r="KC4" i="28"/>
  <c r="GC84" i="28"/>
  <c r="EC84" i="28"/>
  <c r="KP84" i="28"/>
  <c r="IP84" i="28"/>
  <c r="KP4" i="28"/>
  <c r="FP4" i="28"/>
  <c r="CP84" i="28"/>
  <c r="LC4" i="28"/>
  <c r="GP84" i="28"/>
  <c r="EP84" i="28"/>
  <c r="GC4" i="28"/>
  <c r="MC84" i="28"/>
  <c r="LC84" i="28"/>
  <c r="JC84" i="28"/>
  <c r="LP4" i="28"/>
  <c r="GP4" i="28"/>
  <c r="DC84" i="28"/>
  <c r="IC4" i="28"/>
  <c r="HC84" i="28"/>
  <c r="FC84" i="28"/>
  <c r="HC4" i="28"/>
  <c r="AC84" i="28"/>
  <c r="AP84" i="28"/>
  <c r="EC4" i="28"/>
  <c r="AC4" i="28"/>
  <c r="JP84" i="28"/>
  <c r="IP4" i="28"/>
  <c r="DC4" i="28"/>
  <c r="AP4" i="28"/>
  <c r="FC4" i="28"/>
  <c r="BC84" i="28"/>
  <c r="LP84" i="28"/>
  <c r="BP4" i="28"/>
  <c r="HP4" i="28"/>
  <c r="DP84" i="28"/>
  <c r="DP4" i="28"/>
  <c r="CC4" i="28"/>
  <c r="BP84" i="28"/>
  <c r="BC4" i="28"/>
  <c r="LY87" i="28"/>
  <c r="IY87" i="28"/>
  <c r="DY87" i="28"/>
  <c r="IL87" i="28"/>
  <c r="HL87" i="28"/>
  <c r="HY87" i="28"/>
  <c r="GY87" i="28"/>
  <c r="LL87" i="28"/>
  <c r="GL87" i="28"/>
  <c r="DL87" i="28"/>
  <c r="KY87" i="28"/>
  <c r="FY87" i="28"/>
  <c r="CY87" i="28"/>
  <c r="KL87" i="28"/>
  <c r="FL87" i="28"/>
  <c r="CL87" i="28"/>
  <c r="JY87" i="28"/>
  <c r="EY87" i="28"/>
  <c r="BY87" i="28"/>
  <c r="BL87" i="28"/>
  <c r="AY87" i="28"/>
  <c r="AL87" i="28"/>
  <c r="Y87" i="28"/>
  <c r="EL87" i="28"/>
  <c r="JL87" i="28"/>
  <c r="B1" i="31"/>
  <c r="B1" i="28"/>
  <c r="J26" i="22"/>
  <c r="L28" i="33" s="1"/>
  <c r="I9" i="22"/>
  <c r="K13" i="33" s="1"/>
  <c r="O6" i="12"/>
  <c r="B26" i="3"/>
  <c r="J40" i="22"/>
  <c r="L33" i="33" s="1"/>
  <c r="D39" i="26"/>
  <c r="L74" i="31"/>
  <c r="I35" i="23"/>
  <c r="I43" i="23"/>
  <c r="I19" i="23"/>
  <c r="I11" i="23"/>
  <c r="I51" i="23"/>
  <c r="I59" i="23"/>
  <c r="I27" i="23"/>
  <c r="I3" i="23"/>
  <c r="E20" i="23"/>
  <c r="E4" i="23"/>
  <c r="E36" i="23"/>
  <c r="O20" i="23"/>
  <c r="E44" i="23"/>
  <c r="O44" i="23"/>
  <c r="E12" i="23"/>
  <c r="E60" i="23"/>
  <c r="O60" i="23"/>
  <c r="O4" i="23"/>
  <c r="O28" i="23"/>
  <c r="O52" i="23"/>
  <c r="E52" i="23"/>
  <c r="E28" i="23"/>
  <c r="O12" i="23"/>
  <c r="O36" i="23"/>
  <c r="E25" i="3"/>
  <c r="J33" i="22"/>
  <c r="X23" i="33" s="1"/>
  <c r="O2" i="33"/>
  <c r="X2" i="33"/>
  <c r="L2" i="33"/>
  <c r="C2" i="33"/>
  <c r="U2" i="33"/>
  <c r="D22" i="26"/>
  <c r="J77" i="31"/>
  <c r="L73" i="31"/>
  <c r="L81" i="31"/>
  <c r="D10" i="26"/>
  <c r="J71" i="31"/>
  <c r="LY86" i="28"/>
  <c r="IY86" i="28"/>
  <c r="EL86" i="28"/>
  <c r="IL86" i="28"/>
  <c r="HL86" i="28"/>
  <c r="DY86" i="28"/>
  <c r="CL86" i="28"/>
  <c r="HY86" i="28"/>
  <c r="GY86" i="28"/>
  <c r="LL86" i="28"/>
  <c r="KY86" i="28"/>
  <c r="GL86" i="28"/>
  <c r="KL86" i="28"/>
  <c r="FY86" i="28"/>
  <c r="JY86" i="28"/>
  <c r="FL86" i="28"/>
  <c r="AY86" i="28"/>
  <c r="AL86" i="28"/>
  <c r="BL86" i="28"/>
  <c r="DL86" i="28"/>
  <c r="Y86" i="28"/>
  <c r="CY86" i="28"/>
  <c r="EY86" i="28"/>
  <c r="BY86" i="28"/>
  <c r="JL86" i="28"/>
  <c r="H56" i="22"/>
  <c r="H65" i="22"/>
  <c r="U58" i="33" s="1"/>
  <c r="H5" i="22"/>
  <c r="B16" i="33" s="1"/>
  <c r="H21" i="22"/>
  <c r="B21" i="33" s="1"/>
  <c r="H45" i="22"/>
  <c r="Q36" i="33" s="1"/>
  <c r="N27" i="23"/>
  <c r="N11" i="23"/>
  <c r="C17" i="3"/>
  <c r="F11" i="3"/>
  <c r="F17" i="3"/>
  <c r="F23" i="3"/>
  <c r="C23" i="3"/>
  <c r="F5" i="3"/>
  <c r="C5" i="3"/>
  <c r="D3" i="32"/>
  <c r="D51" i="23"/>
  <c r="D3" i="29"/>
  <c r="D19" i="23"/>
  <c r="D11" i="23"/>
  <c r="D59" i="23"/>
  <c r="D43" i="23"/>
  <c r="D27" i="23"/>
  <c r="D35" i="23"/>
  <c r="D3" i="23"/>
  <c r="O23" i="11"/>
  <c r="O30" i="11"/>
  <c r="F17" i="11"/>
  <c r="D19" i="11"/>
  <c r="B1" i="29"/>
  <c r="B1" i="32"/>
  <c r="J51" i="22"/>
  <c r="U38" i="33" s="1"/>
  <c r="I19" i="22"/>
  <c r="T18" i="33" s="1"/>
  <c r="U52" i="23"/>
  <c r="U60" i="23"/>
  <c r="B96" i="28"/>
  <c r="B94" i="31"/>
  <c r="D12" i="23"/>
  <c r="K4" i="23"/>
  <c r="D20" i="23"/>
  <c r="D44" i="23"/>
  <c r="N12" i="23"/>
  <c r="N44" i="23"/>
  <c r="D4" i="23"/>
  <c r="K12" i="23"/>
  <c r="N28" i="23"/>
  <c r="D60" i="23"/>
  <c r="K52" i="23"/>
  <c r="N36" i="23"/>
  <c r="N52" i="23"/>
  <c r="N20" i="23"/>
  <c r="K36" i="23"/>
  <c r="K60" i="23"/>
  <c r="D52" i="23"/>
  <c r="K28" i="23"/>
  <c r="K44" i="23"/>
  <c r="K20" i="23"/>
  <c r="N4" i="23"/>
  <c r="N60" i="23"/>
  <c r="D36" i="23"/>
  <c r="D28" i="23"/>
  <c r="F4" i="23"/>
  <c r="F36" i="23"/>
  <c r="F44" i="23"/>
  <c r="P60" i="23"/>
  <c r="P36" i="23"/>
  <c r="P20" i="23"/>
  <c r="F60" i="23"/>
  <c r="P28" i="23"/>
  <c r="F52" i="23"/>
  <c r="F28" i="23"/>
  <c r="F20" i="23"/>
  <c r="P52" i="23"/>
  <c r="P4" i="23"/>
  <c r="F12" i="23"/>
  <c r="P12" i="23"/>
  <c r="P44" i="23"/>
  <c r="H62" i="22"/>
  <c r="H43" i="22"/>
  <c r="H36" i="33" s="1"/>
  <c r="H27" i="22"/>
  <c r="H26" i="33" s="1"/>
  <c r="H72" i="22"/>
  <c r="L86" i="33" s="1"/>
  <c r="H19" i="22"/>
  <c r="T16" i="33" s="1"/>
  <c r="H51" i="22"/>
  <c r="T36" i="33" s="1"/>
  <c r="H67" i="22"/>
  <c r="F68" i="33" s="1"/>
  <c r="H60" i="22"/>
  <c r="H35" i="22"/>
  <c r="W26" i="33" s="1"/>
  <c r="H11" i="22"/>
  <c r="H11" i="33" s="1"/>
  <c r="B1" i="30"/>
  <c r="H3" i="30"/>
  <c r="H12" i="22"/>
  <c r="Q16" i="33" s="1"/>
  <c r="H20" i="22"/>
  <c r="E21" i="33" s="1"/>
  <c r="H54" i="22"/>
  <c r="H44" i="22"/>
  <c r="Q31" i="33" s="1"/>
  <c r="H28" i="22"/>
  <c r="N21" i="33" s="1"/>
  <c r="H40" i="22"/>
  <c r="K31" i="33" s="1"/>
  <c r="H24" i="22"/>
  <c r="K21" i="33" s="1"/>
  <c r="H16" i="22"/>
  <c r="T11" i="33" s="1"/>
  <c r="H48" i="22"/>
  <c r="W31" i="33" s="1"/>
  <c r="H8" i="22"/>
  <c r="K16" i="33" s="1"/>
  <c r="H58" i="22"/>
  <c r="H18" i="22"/>
  <c r="W16" i="33" s="1"/>
  <c r="H10" i="22"/>
  <c r="H16" i="33" s="1"/>
  <c r="B20" i="3"/>
  <c r="O6" i="11"/>
  <c r="J43" i="22"/>
  <c r="I38" i="33" s="1"/>
  <c r="I10" i="22"/>
  <c r="H18" i="33" s="1"/>
  <c r="J27" i="22"/>
  <c r="I28" i="33" s="1"/>
  <c r="T12" i="23"/>
  <c r="T60" i="23"/>
  <c r="T44" i="23"/>
  <c r="T4" i="23"/>
  <c r="T20" i="23"/>
  <c r="T36" i="23"/>
  <c r="T52" i="23"/>
  <c r="T28" i="23"/>
  <c r="H70" i="22"/>
  <c r="L76" i="33" s="1"/>
  <c r="H30" i="22"/>
  <c r="Q26" i="33" s="1"/>
  <c r="H14" i="22"/>
  <c r="N11" i="33" s="1"/>
  <c r="H53" i="22"/>
  <c r="H38" i="22"/>
  <c r="B31" i="33" s="1"/>
  <c r="H22" i="22"/>
  <c r="B26" i="33" s="1"/>
  <c r="H6" i="22"/>
  <c r="E11" i="33" s="1"/>
  <c r="H46" i="22"/>
  <c r="N31" i="33" s="1"/>
  <c r="O62" i="33"/>
  <c r="T52" i="33"/>
  <c r="L80" i="33"/>
  <c r="R72" i="33"/>
  <c r="I62" i="33"/>
  <c r="Q52" i="33"/>
  <c r="F72" i="33"/>
  <c r="C62" i="33"/>
  <c r="N52" i="33"/>
  <c r="K52" i="33"/>
  <c r="L90" i="33"/>
  <c r="H52" i="33"/>
  <c r="B52" i="33"/>
  <c r="U62" i="33"/>
  <c r="W52" i="33"/>
  <c r="E52" i="33"/>
  <c r="B89" i="28"/>
  <c r="B87" i="31"/>
  <c r="H12" i="30"/>
  <c r="B61" i="31"/>
  <c r="B61" i="28"/>
  <c r="H33" i="22"/>
  <c r="W21" i="33" s="1"/>
  <c r="H41" i="22"/>
  <c r="K36" i="33" s="1"/>
  <c r="E21" i="3"/>
  <c r="O7" i="20"/>
  <c r="I32" i="22"/>
  <c r="T23" i="33" s="1"/>
  <c r="F4" i="28"/>
  <c r="F4" i="31"/>
  <c r="E26" i="3"/>
  <c r="J48" i="22"/>
  <c r="X33" i="33" s="1"/>
  <c r="O6" i="21"/>
  <c r="MC27" i="28"/>
  <c r="MD27" i="28" s="1"/>
  <c r="MC14" i="28"/>
  <c r="MF14" i="28" s="1"/>
  <c r="MC13" i="28"/>
  <c r="ME13" i="28" s="1"/>
  <c r="MC6" i="28"/>
  <c r="MC56" i="28"/>
  <c r="MF56" i="28" s="1"/>
  <c r="MC21" i="28"/>
  <c r="MD21" i="28" s="1"/>
  <c r="MC57" i="28"/>
  <c r="ME57" i="28" s="1"/>
  <c r="MC9" i="28"/>
  <c r="ME9" i="28" s="1"/>
  <c r="MC15" i="28"/>
  <c r="MF15" i="28" s="1"/>
  <c r="MC20" i="28"/>
  <c r="MF20" i="28" s="1"/>
  <c r="MC28" i="28"/>
  <c r="MD28" i="28" s="1"/>
  <c r="MC59" i="28"/>
  <c r="MF59" i="28" s="1"/>
  <c r="MC10" i="28"/>
  <c r="MF10" i="28" s="1"/>
  <c r="MC24" i="28"/>
  <c r="MF24" i="28" s="1"/>
  <c r="MC7" i="28"/>
  <c r="ME7" i="28" s="1"/>
  <c r="MC60" i="28"/>
  <c r="MF60" i="28" s="1"/>
  <c r="MC37" i="28"/>
  <c r="ME37" i="28" s="1"/>
  <c r="MC49" i="28"/>
  <c r="MD49" i="28" s="1"/>
  <c r="MC31" i="28"/>
  <c r="MF31" i="28" s="1"/>
  <c r="MB85" i="28"/>
  <c r="MB86" i="28" s="1"/>
  <c r="MC32" i="28"/>
  <c r="MD32" i="28" s="1"/>
  <c r="MC22" i="28"/>
  <c r="MD22" i="28" s="1"/>
  <c r="LY34" i="28"/>
  <c r="LW36" i="28"/>
  <c r="LW38" i="28"/>
  <c r="LW10" i="28"/>
  <c r="LW22" i="28"/>
  <c r="LY60" i="28"/>
  <c r="LW60" i="28"/>
  <c r="LY11" i="28"/>
  <c r="LW51" i="28"/>
  <c r="LW16" i="28"/>
  <c r="LW57" i="28"/>
  <c r="LW6" i="28"/>
  <c r="LW55" i="28"/>
  <c r="LW29" i="28"/>
  <c r="LW23" i="28"/>
  <c r="LY58" i="28"/>
  <c r="LW32" i="28"/>
  <c r="LW20" i="28"/>
  <c r="LY44" i="28"/>
  <c r="LY49" i="28"/>
  <c r="LY46" i="28"/>
  <c r="LW44" i="28"/>
  <c r="LY6" i="28"/>
  <c r="LW52" i="28"/>
  <c r="LY21" i="28"/>
  <c r="LY43" i="28"/>
  <c r="LY28" i="28"/>
  <c r="LY17" i="28"/>
  <c r="LY50" i="28"/>
  <c r="LY42" i="28"/>
  <c r="LY29" i="28"/>
  <c r="LY9" i="28"/>
  <c r="LW13" i="28"/>
  <c r="LW46" i="28"/>
  <c r="LW24" i="28"/>
  <c r="LW53" i="28"/>
  <c r="LW59" i="28"/>
  <c r="LY39" i="28"/>
  <c r="LY48" i="28"/>
  <c r="LY37" i="28"/>
  <c r="LY35" i="28"/>
  <c r="LW34" i="28"/>
  <c r="LY56" i="28"/>
  <c r="LY36" i="28"/>
  <c r="LW39" i="28"/>
  <c r="LY55" i="28"/>
  <c r="ME35" i="28"/>
  <c r="MD35" i="28"/>
  <c r="MF35" i="28"/>
  <c r="MC42" i="28"/>
  <c r="MC11" i="28"/>
  <c r="MC17" i="28"/>
  <c r="MC25" i="28"/>
  <c r="MC34" i="28"/>
  <c r="MC30" i="28"/>
  <c r="MC50" i="28"/>
  <c r="MC16" i="28"/>
  <c r="MC29" i="28"/>
  <c r="MC45" i="28"/>
  <c r="IO85" i="28"/>
  <c r="IO86" i="28" s="1"/>
  <c r="MC53" i="28"/>
  <c r="MC52" i="28"/>
  <c r="MC58" i="28"/>
  <c r="MC38" i="28"/>
  <c r="MC55" i="28"/>
  <c r="MC23" i="28"/>
  <c r="MF8" i="28"/>
  <c r="ME8" i="28"/>
  <c r="MD8" i="28"/>
  <c r="MF51" i="28"/>
  <c r="ME51" i="28"/>
  <c r="MD51" i="28"/>
  <c r="MC48" i="28"/>
  <c r="MC44" i="28"/>
  <c r="MC18" i="28"/>
  <c r="MC41" i="28"/>
  <c r="MC43" i="28"/>
  <c r="FB85" i="28"/>
  <c r="FB86" i="28" s="1"/>
  <c r="JB85" i="28"/>
  <c r="JB86" i="28" s="1"/>
  <c r="MC46" i="28"/>
  <c r="LL34" i="28"/>
  <c r="KY34" i="28"/>
  <c r="KL34" i="28"/>
  <c r="JY34" i="28"/>
  <c r="JL34" i="28"/>
  <c r="IY34" i="28"/>
  <c r="IL34" i="28"/>
  <c r="HY34" i="28"/>
  <c r="KW36" i="28"/>
  <c r="LJ36" i="28"/>
  <c r="JW36" i="28"/>
  <c r="JJ36" i="28"/>
  <c r="IW36" i="28"/>
  <c r="IJ36" i="28"/>
  <c r="HW36" i="28"/>
  <c r="KJ36" i="28"/>
  <c r="LJ38" i="28"/>
  <c r="KW38" i="28"/>
  <c r="KJ38" i="28"/>
  <c r="JW38" i="28"/>
  <c r="JJ38" i="28"/>
  <c r="IW38" i="28"/>
  <c r="HW38" i="28"/>
  <c r="IJ38" i="28"/>
  <c r="LJ10" i="28"/>
  <c r="KW10" i="28"/>
  <c r="KJ10" i="28"/>
  <c r="JW10" i="28"/>
  <c r="JJ10" i="28"/>
  <c r="IW10" i="28"/>
  <c r="IJ10" i="28"/>
  <c r="HW10" i="28"/>
  <c r="LJ22" i="28"/>
  <c r="KW22" i="28"/>
  <c r="KJ22" i="28"/>
  <c r="JW22" i="28"/>
  <c r="JJ22" i="28"/>
  <c r="IW22" i="28"/>
  <c r="IJ22" i="28"/>
  <c r="HW22" i="28"/>
  <c r="LL60" i="28"/>
  <c r="KY60" i="28"/>
  <c r="KL60" i="28"/>
  <c r="JY60" i="28"/>
  <c r="JL60" i="28"/>
  <c r="IY60" i="28"/>
  <c r="IL60" i="28"/>
  <c r="HY60" i="28"/>
  <c r="JW60" i="28"/>
  <c r="HW60" i="28"/>
  <c r="LJ60" i="28"/>
  <c r="JJ60" i="28"/>
  <c r="KW60" i="28"/>
  <c r="IW60" i="28"/>
  <c r="KJ60" i="28"/>
  <c r="IJ60" i="28"/>
  <c r="LL11" i="28"/>
  <c r="KY11" i="28"/>
  <c r="KL11" i="28"/>
  <c r="JY11" i="28"/>
  <c r="JL11" i="28"/>
  <c r="IY11" i="28"/>
  <c r="IL11" i="28"/>
  <c r="HY11" i="28"/>
  <c r="LJ51" i="28"/>
  <c r="IJ51" i="28"/>
  <c r="JJ51" i="28"/>
  <c r="HW51" i="28"/>
  <c r="KJ51" i="28"/>
  <c r="JW51" i="28"/>
  <c r="IW51" i="28"/>
  <c r="KW51" i="28"/>
  <c r="LJ16" i="28"/>
  <c r="KW16" i="28"/>
  <c r="KJ16" i="28"/>
  <c r="JW16" i="28"/>
  <c r="JJ16" i="28"/>
  <c r="IW16" i="28"/>
  <c r="IJ16" i="28"/>
  <c r="HW16" i="28"/>
  <c r="KW57" i="28"/>
  <c r="JW57" i="28"/>
  <c r="IW57" i="28"/>
  <c r="HW57" i="28"/>
  <c r="LJ57" i="28"/>
  <c r="KJ57" i="28"/>
  <c r="JJ57" i="28"/>
  <c r="IJ57" i="28"/>
  <c r="LJ6" i="28"/>
  <c r="KW6" i="28"/>
  <c r="KJ6" i="28"/>
  <c r="JW6" i="28"/>
  <c r="JJ6" i="28"/>
  <c r="IW6" i="28"/>
  <c r="IJ6" i="28"/>
  <c r="HW6" i="28"/>
  <c r="KW55" i="28"/>
  <c r="JW55" i="28"/>
  <c r="IW55" i="28"/>
  <c r="HW55" i="28"/>
  <c r="LJ55" i="28"/>
  <c r="KJ55" i="28"/>
  <c r="JJ55" i="28"/>
  <c r="IJ55" i="28"/>
  <c r="LJ29" i="28"/>
  <c r="KW29" i="28"/>
  <c r="KJ29" i="28"/>
  <c r="JW29" i="28"/>
  <c r="JJ29" i="28"/>
  <c r="IW29" i="28"/>
  <c r="IJ29" i="28"/>
  <c r="HW29" i="28"/>
  <c r="LJ23" i="28"/>
  <c r="KW23" i="28"/>
  <c r="KJ23" i="28"/>
  <c r="JW23" i="28"/>
  <c r="JJ23" i="28"/>
  <c r="IW23" i="28"/>
  <c r="IJ23" i="28"/>
  <c r="HW23" i="28"/>
  <c r="LL58" i="28"/>
  <c r="KY58" i="28"/>
  <c r="KL58" i="28"/>
  <c r="JY58" i="28"/>
  <c r="JL58" i="28"/>
  <c r="IY58" i="28"/>
  <c r="IL58" i="28"/>
  <c r="HY58" i="28"/>
  <c r="LJ32" i="28"/>
  <c r="KW32" i="28"/>
  <c r="KJ32" i="28"/>
  <c r="JW32" i="28"/>
  <c r="JJ32" i="28"/>
  <c r="IW32" i="28"/>
  <c r="IJ32" i="28"/>
  <c r="HW32" i="28"/>
  <c r="LJ20" i="28"/>
  <c r="KW20" i="28"/>
  <c r="KJ20" i="28"/>
  <c r="JW20" i="28"/>
  <c r="JJ20" i="28"/>
  <c r="IW20" i="28"/>
  <c r="IJ20" i="28"/>
  <c r="HW20" i="28"/>
  <c r="IY44" i="28"/>
  <c r="KY44" i="28"/>
  <c r="HY44" i="28"/>
  <c r="JY44" i="28"/>
  <c r="JL44" i="28"/>
  <c r="IL44" i="28"/>
  <c r="LL44" i="28"/>
  <c r="KL44" i="28"/>
  <c r="LL49" i="28"/>
  <c r="KY49" i="28"/>
  <c r="KL49" i="28"/>
  <c r="JY49" i="28"/>
  <c r="JL49" i="28"/>
  <c r="IY49" i="28"/>
  <c r="IL49" i="28"/>
  <c r="HY49" i="28"/>
  <c r="LL46" i="28"/>
  <c r="KY46" i="28"/>
  <c r="KL46" i="28"/>
  <c r="JY46" i="28"/>
  <c r="JL46" i="28"/>
  <c r="IY46" i="28"/>
  <c r="IL46" i="28"/>
  <c r="HY46" i="28"/>
  <c r="LJ44" i="28"/>
  <c r="KJ44" i="28"/>
  <c r="JJ44" i="28"/>
  <c r="KW44" i="28"/>
  <c r="IJ44" i="28"/>
  <c r="HW44" i="28"/>
  <c r="JW44" i="28"/>
  <c r="IW44" i="28"/>
  <c r="JY6" i="28"/>
  <c r="HY6" i="28"/>
  <c r="LL6" i="28"/>
  <c r="KL6" i="28"/>
  <c r="IL6" i="28"/>
  <c r="IY6" i="28"/>
  <c r="KY6" i="28"/>
  <c r="JL6" i="28"/>
  <c r="KJ52" i="28"/>
  <c r="IJ52" i="28"/>
  <c r="KW52" i="28"/>
  <c r="IW52" i="28"/>
  <c r="LJ52" i="28"/>
  <c r="JJ52" i="28"/>
  <c r="JW52" i="28"/>
  <c r="HW52" i="28"/>
  <c r="LL21" i="28"/>
  <c r="KY21" i="28"/>
  <c r="KL21" i="28"/>
  <c r="JY21" i="28"/>
  <c r="JL21" i="28"/>
  <c r="IY21" i="28"/>
  <c r="IL21" i="28"/>
  <c r="HY21" i="28"/>
  <c r="LL43" i="28"/>
  <c r="KY43" i="28"/>
  <c r="KL43" i="28"/>
  <c r="JY43" i="28"/>
  <c r="JL43" i="28"/>
  <c r="IY43" i="28"/>
  <c r="IL43" i="28"/>
  <c r="HY43" i="28"/>
  <c r="KY28" i="28"/>
  <c r="IY28" i="28"/>
  <c r="LL28" i="28"/>
  <c r="JL28" i="28"/>
  <c r="JY28" i="28"/>
  <c r="HY28" i="28"/>
  <c r="KL28" i="28"/>
  <c r="IL28" i="28"/>
  <c r="LL17" i="28"/>
  <c r="KY17" i="28"/>
  <c r="KL17" i="28"/>
  <c r="JY17" i="28"/>
  <c r="JL17" i="28"/>
  <c r="IY17" i="28"/>
  <c r="IL17" i="28"/>
  <c r="HY17" i="28"/>
  <c r="LL50" i="28"/>
  <c r="KY50" i="28"/>
  <c r="KL50" i="28"/>
  <c r="JY50" i="28"/>
  <c r="JL50" i="28"/>
  <c r="IY50" i="28"/>
  <c r="IL50" i="28"/>
  <c r="HY50" i="28"/>
  <c r="LL42" i="28"/>
  <c r="KY42" i="28"/>
  <c r="KL42" i="28"/>
  <c r="JY42" i="28"/>
  <c r="JL42" i="28"/>
  <c r="IY42" i="28"/>
  <c r="IL42" i="28"/>
  <c r="HY42" i="28"/>
  <c r="KY29" i="28"/>
  <c r="IY29" i="28"/>
  <c r="LL29" i="28"/>
  <c r="JL29" i="28"/>
  <c r="JY29" i="28"/>
  <c r="HY29" i="28"/>
  <c r="KL29" i="28"/>
  <c r="IL29" i="28"/>
  <c r="LL9" i="28"/>
  <c r="KY9" i="28"/>
  <c r="KL9" i="28"/>
  <c r="JY9" i="28"/>
  <c r="JL9" i="28"/>
  <c r="IY9" i="28"/>
  <c r="IL9" i="28"/>
  <c r="HY9" i="28"/>
  <c r="LJ13" i="28"/>
  <c r="KW13" i="28"/>
  <c r="KJ13" i="28"/>
  <c r="JW13" i="28"/>
  <c r="JJ13" i="28"/>
  <c r="IW13" i="28"/>
  <c r="IJ13" i="28"/>
  <c r="HW13" i="28"/>
  <c r="LJ46" i="28"/>
  <c r="IJ46" i="28"/>
  <c r="JJ46" i="28"/>
  <c r="HW46" i="28"/>
  <c r="KJ46" i="28"/>
  <c r="KW46" i="28"/>
  <c r="JW46" i="28"/>
  <c r="IW46" i="28"/>
  <c r="LJ24" i="28"/>
  <c r="KW24" i="28"/>
  <c r="KJ24" i="28"/>
  <c r="JW24" i="28"/>
  <c r="JJ24" i="28"/>
  <c r="IW24" i="28"/>
  <c r="IJ24" i="28"/>
  <c r="HW24" i="28"/>
  <c r="JJ53" i="28"/>
  <c r="KW53" i="28"/>
  <c r="IJ53" i="28"/>
  <c r="IW53" i="28"/>
  <c r="LJ53" i="28"/>
  <c r="KJ53" i="28"/>
  <c r="JW53" i="28"/>
  <c r="HW53" i="28"/>
  <c r="JW59" i="28"/>
  <c r="HW59" i="28"/>
  <c r="LJ59" i="28"/>
  <c r="JJ59" i="28"/>
  <c r="KW59" i="28"/>
  <c r="IW59" i="28"/>
  <c r="KJ59" i="28"/>
  <c r="IJ59" i="28"/>
  <c r="LL39" i="28"/>
  <c r="KY39" i="28"/>
  <c r="KL39" i="28"/>
  <c r="JY39" i="28"/>
  <c r="JL39" i="28"/>
  <c r="IY39" i="28"/>
  <c r="IL39" i="28"/>
  <c r="HY39" i="28"/>
  <c r="LL48" i="28"/>
  <c r="KY48" i="28"/>
  <c r="KL48" i="28"/>
  <c r="JY48" i="28"/>
  <c r="JL48" i="28"/>
  <c r="IY48" i="28"/>
  <c r="IL48" i="28"/>
  <c r="HY48" i="28"/>
  <c r="LL37" i="28"/>
  <c r="KY37" i="28"/>
  <c r="KL37" i="28"/>
  <c r="JY37" i="28"/>
  <c r="JL37" i="28"/>
  <c r="IY37" i="28"/>
  <c r="IL37" i="28"/>
  <c r="HY37" i="28"/>
  <c r="LL35" i="28"/>
  <c r="KY35" i="28"/>
  <c r="KL35" i="28"/>
  <c r="JY35" i="28"/>
  <c r="JL35" i="28"/>
  <c r="IY35" i="28"/>
  <c r="IL35" i="28"/>
  <c r="HY35" i="28"/>
  <c r="LJ34" i="28"/>
  <c r="KW34" i="28"/>
  <c r="KJ34" i="28"/>
  <c r="JW34" i="28"/>
  <c r="JJ34" i="28"/>
  <c r="IW34" i="28"/>
  <c r="IJ34" i="28"/>
  <c r="HW34" i="28"/>
  <c r="LL56" i="28"/>
  <c r="KY56" i="28"/>
  <c r="KL56" i="28"/>
  <c r="JY56" i="28"/>
  <c r="JL56" i="28"/>
  <c r="IY56" i="28"/>
  <c r="IL56" i="28"/>
  <c r="HY56" i="28"/>
  <c r="LL36" i="28"/>
  <c r="KY36" i="28"/>
  <c r="KL36" i="28"/>
  <c r="JY36" i="28"/>
  <c r="JL36" i="28"/>
  <c r="IY36" i="28"/>
  <c r="IL36" i="28"/>
  <c r="HY36" i="28"/>
  <c r="LJ39" i="28"/>
  <c r="KW39" i="28"/>
  <c r="KJ39" i="28"/>
  <c r="JW39" i="28"/>
  <c r="JJ39" i="28"/>
  <c r="IW39" i="28"/>
  <c r="IJ39" i="28"/>
  <c r="HW39" i="28"/>
  <c r="LL55" i="28"/>
  <c r="KY55" i="28"/>
  <c r="KL55" i="28"/>
  <c r="JY55" i="28"/>
  <c r="JL55" i="28"/>
  <c r="IY55" i="28"/>
  <c r="IL55" i="28"/>
  <c r="HY55" i="28"/>
  <c r="LP14" i="28"/>
  <c r="KP14" i="28"/>
  <c r="JP14" i="28"/>
  <c r="IP14" i="28"/>
  <c r="LC14" i="28"/>
  <c r="KC14" i="28"/>
  <c r="JC14" i="28"/>
  <c r="IC14" i="28"/>
  <c r="LP22" i="28"/>
  <c r="JP22" i="28"/>
  <c r="LC22" i="28"/>
  <c r="JC22" i="28"/>
  <c r="KP22" i="28"/>
  <c r="IP22" i="28"/>
  <c r="IC22" i="28"/>
  <c r="KC22" i="28"/>
  <c r="LP7" i="28"/>
  <c r="LC7" i="28"/>
  <c r="KP7" i="28"/>
  <c r="KC7" i="28"/>
  <c r="JP7" i="28"/>
  <c r="JC7" i="28"/>
  <c r="IP7" i="28"/>
  <c r="IC7" i="28"/>
  <c r="LP36" i="28"/>
  <c r="JC36" i="28"/>
  <c r="IP36" i="28"/>
  <c r="LP18" i="28"/>
  <c r="KP18" i="28"/>
  <c r="JP18" i="28"/>
  <c r="IP18" i="28"/>
  <c r="LC18" i="28"/>
  <c r="KC18" i="28"/>
  <c r="JC18" i="28"/>
  <c r="IC18" i="28"/>
  <c r="LP41" i="28"/>
  <c r="KP41" i="28"/>
  <c r="JP41" i="28"/>
  <c r="IP41" i="28"/>
  <c r="LC41" i="28"/>
  <c r="KC41" i="28"/>
  <c r="JC41" i="28"/>
  <c r="IC41" i="28"/>
  <c r="LP43" i="28"/>
  <c r="KP43" i="28"/>
  <c r="JP43" i="28"/>
  <c r="IP43" i="28"/>
  <c r="LC43" i="28"/>
  <c r="KC43" i="28"/>
  <c r="JC43" i="28"/>
  <c r="IC43" i="28"/>
  <c r="IB85" i="28"/>
  <c r="IB86" i="28" s="1"/>
  <c r="LC35" i="28"/>
  <c r="KC35" i="28"/>
  <c r="JC35" i="28"/>
  <c r="IC35" i="28"/>
  <c r="LP35" i="28"/>
  <c r="JP35" i="28"/>
  <c r="KP35" i="28"/>
  <c r="IP35" i="28"/>
  <c r="LP42" i="28"/>
  <c r="KP42" i="28"/>
  <c r="JP42" i="28"/>
  <c r="IP42" i="28"/>
  <c r="LC42" i="28"/>
  <c r="KC42" i="28"/>
  <c r="JC42" i="28"/>
  <c r="IC42" i="28"/>
  <c r="LP11" i="28"/>
  <c r="KP11" i="28"/>
  <c r="LC11" i="28"/>
  <c r="KC11" i="28"/>
  <c r="JP11" i="28"/>
  <c r="JC11" i="28"/>
  <c r="IP11" i="28"/>
  <c r="IC11" i="28"/>
  <c r="LP17" i="28"/>
  <c r="KP17" i="28"/>
  <c r="JP17" i="28"/>
  <c r="IP17" i="28"/>
  <c r="LC17" i="28"/>
  <c r="KC17" i="28"/>
  <c r="JC17" i="28"/>
  <c r="IC17" i="28"/>
  <c r="LP25" i="28"/>
  <c r="JP25" i="28"/>
  <c r="KC25" i="28"/>
  <c r="IC25" i="28"/>
  <c r="JC25" i="28"/>
  <c r="IP25" i="28"/>
  <c r="LC25" i="28"/>
  <c r="KP25" i="28"/>
  <c r="LC34" i="28"/>
  <c r="KC34" i="28"/>
  <c r="JC34" i="28"/>
  <c r="IC34" i="28"/>
  <c r="LP34" i="28"/>
  <c r="JP34" i="28"/>
  <c r="KP34" i="28"/>
  <c r="IP34" i="28"/>
  <c r="JC30" i="28"/>
  <c r="LP30" i="28"/>
  <c r="KC30" i="28"/>
  <c r="IC30" i="28"/>
  <c r="LC30" i="28"/>
  <c r="IP30" i="28"/>
  <c r="JP30" i="28"/>
  <c r="KP30" i="28"/>
  <c r="KB85" i="28"/>
  <c r="KB86" i="28" s="1"/>
  <c r="LP6" i="28"/>
  <c r="LC6" i="28"/>
  <c r="KP6" i="28"/>
  <c r="KC6" i="28"/>
  <c r="JP6" i="28"/>
  <c r="JC6" i="28"/>
  <c r="IP6" i="28"/>
  <c r="IC6" i="28"/>
  <c r="LP20" i="28"/>
  <c r="JP20" i="28"/>
  <c r="LC20" i="28"/>
  <c r="JC20" i="28"/>
  <c r="KP20" i="28"/>
  <c r="IP20" i="28"/>
  <c r="KC20" i="28"/>
  <c r="IC20" i="28"/>
  <c r="KV8" i="28"/>
  <c r="HV8" i="28"/>
  <c r="LP50" i="28"/>
  <c r="LC50" i="28"/>
  <c r="KP50" i="28"/>
  <c r="KC50" i="28"/>
  <c r="JP50" i="28"/>
  <c r="JC50" i="28"/>
  <c r="IP50" i="28"/>
  <c r="IC50" i="28"/>
  <c r="LP27" i="28"/>
  <c r="JP27" i="28"/>
  <c r="KC27" i="28"/>
  <c r="IC27" i="28"/>
  <c r="JC27" i="28"/>
  <c r="IP27" i="28"/>
  <c r="KP27" i="28"/>
  <c r="LC27" i="28"/>
  <c r="LP16" i="28"/>
  <c r="KP16" i="28"/>
  <c r="JP16" i="28"/>
  <c r="IP16" i="28"/>
  <c r="LC16" i="28"/>
  <c r="KC16" i="28"/>
  <c r="JC16" i="28"/>
  <c r="IC16" i="28"/>
  <c r="LP29" i="28"/>
  <c r="JP29" i="28"/>
  <c r="KC29" i="28"/>
  <c r="IC29" i="28"/>
  <c r="JC29" i="28"/>
  <c r="IP29" i="28"/>
  <c r="KP29" i="28"/>
  <c r="LC29" i="28"/>
  <c r="LP45" i="28"/>
  <c r="LC45" i="28"/>
  <c r="KC45" i="28"/>
  <c r="JC45" i="28"/>
  <c r="IC45" i="28"/>
  <c r="KP45" i="28"/>
  <c r="JP45" i="28"/>
  <c r="IP45" i="28"/>
  <c r="GB85" i="28"/>
  <c r="GB86" i="28" s="1"/>
  <c r="LB85" i="28"/>
  <c r="LB86" i="28" s="1"/>
  <c r="LC57" i="28"/>
  <c r="KC57" i="28"/>
  <c r="JC57" i="28"/>
  <c r="IC57" i="28"/>
  <c r="LP57" i="28"/>
  <c r="KP57" i="28"/>
  <c r="JP57" i="28"/>
  <c r="IP57" i="28"/>
  <c r="LP59" i="28"/>
  <c r="LC59" i="28"/>
  <c r="KP59" i="28"/>
  <c r="KC59" i="28"/>
  <c r="JP59" i="28"/>
  <c r="JC59" i="28"/>
  <c r="IP59" i="28"/>
  <c r="IC59" i="28"/>
  <c r="LP32" i="28"/>
  <c r="IC32" i="28"/>
  <c r="LC32" i="28"/>
  <c r="JP32" i="28"/>
  <c r="JC32" i="28"/>
  <c r="KP32" i="28"/>
  <c r="KC32" i="28"/>
  <c r="IP32" i="28"/>
  <c r="LP60" i="28"/>
  <c r="LC60" i="28"/>
  <c r="KP60" i="28"/>
  <c r="KC60" i="28"/>
  <c r="JP60" i="28"/>
  <c r="JC60" i="28"/>
  <c r="IP60" i="28"/>
  <c r="IC60" i="28"/>
  <c r="LP21" i="28"/>
  <c r="JP21" i="28"/>
  <c r="LC21" i="28"/>
  <c r="JC21" i="28"/>
  <c r="KP21" i="28"/>
  <c r="IP21" i="28"/>
  <c r="KC21" i="28"/>
  <c r="IC21" i="28"/>
  <c r="LC53" i="28"/>
  <c r="IP53" i="28"/>
  <c r="LP53" i="28"/>
  <c r="KP53" i="28"/>
  <c r="IC53" i="28"/>
  <c r="JP53" i="28"/>
  <c r="KC53" i="28"/>
  <c r="JC53" i="28"/>
  <c r="LP28" i="28"/>
  <c r="JP28" i="28"/>
  <c r="KC28" i="28"/>
  <c r="IC28" i="28"/>
  <c r="JC28" i="28"/>
  <c r="IP28" i="28"/>
  <c r="LC28" i="28"/>
  <c r="KP28" i="28"/>
  <c r="LP13" i="28"/>
  <c r="KP13" i="28"/>
  <c r="JP13" i="28"/>
  <c r="IP13" i="28"/>
  <c r="LC13" i="28"/>
  <c r="KC13" i="28"/>
  <c r="JC13" i="28"/>
  <c r="IC13" i="28"/>
  <c r="LP37" i="28"/>
  <c r="JP37" i="28"/>
  <c r="KC37" i="28"/>
  <c r="IC37" i="28"/>
  <c r="KP37" i="28"/>
  <c r="IP37" i="28"/>
  <c r="LC37" i="28"/>
  <c r="JC37" i="28"/>
  <c r="LP10" i="28"/>
  <c r="LC10" i="28"/>
  <c r="KP10" i="28"/>
  <c r="KC10" i="28"/>
  <c r="JP10" i="28"/>
  <c r="JC10" i="28"/>
  <c r="IP10" i="28"/>
  <c r="IC10" i="28"/>
  <c r="LP49" i="28"/>
  <c r="LC49" i="28"/>
  <c r="KP49" i="28"/>
  <c r="KC49" i="28"/>
  <c r="JP49" i="28"/>
  <c r="JC49" i="28"/>
  <c r="IP49" i="28"/>
  <c r="IC49" i="28"/>
  <c r="LP9" i="28"/>
  <c r="LC9" i="28"/>
  <c r="KP9" i="28"/>
  <c r="KC9" i="28"/>
  <c r="JP9" i="28"/>
  <c r="JC9" i="28"/>
  <c r="IP9" i="28"/>
  <c r="IC9" i="28"/>
  <c r="LC52" i="28"/>
  <c r="JC52" i="28"/>
  <c r="LP52" i="28"/>
  <c r="JP52" i="28"/>
  <c r="KC52" i="28"/>
  <c r="IC52" i="28"/>
  <c r="KP52" i="28"/>
  <c r="IP52" i="28"/>
  <c r="LP58" i="28"/>
  <c r="LC58" i="28"/>
  <c r="KP58" i="28"/>
  <c r="KC58" i="28"/>
  <c r="JP58" i="28"/>
  <c r="JC58" i="28"/>
  <c r="IP58" i="28"/>
  <c r="IC58" i="28"/>
  <c r="FO85" i="28"/>
  <c r="FO86" i="28" s="1"/>
  <c r="JO85" i="28"/>
  <c r="JO86" i="28" s="1"/>
  <c r="LP46" i="28"/>
  <c r="LC46" i="28"/>
  <c r="KP46" i="28"/>
  <c r="KC46" i="28"/>
  <c r="JP46" i="28"/>
  <c r="JC46" i="28"/>
  <c r="IP46" i="28"/>
  <c r="IC46" i="28"/>
  <c r="LP24" i="28"/>
  <c r="JP24" i="28"/>
  <c r="KC24" i="28"/>
  <c r="IC24" i="28"/>
  <c r="JC24" i="28"/>
  <c r="IP24" i="28"/>
  <c r="KP24" i="28"/>
  <c r="LC24" i="28"/>
  <c r="LP15" i="28"/>
  <c r="KP15" i="28"/>
  <c r="JP15" i="28"/>
  <c r="IP15" i="28"/>
  <c r="LC15" i="28"/>
  <c r="KC15" i="28"/>
  <c r="JC15" i="28"/>
  <c r="IC15" i="28"/>
  <c r="LP38" i="28"/>
  <c r="KP38" i="28"/>
  <c r="JP38" i="28"/>
  <c r="IC38" i="28"/>
  <c r="IP38" i="28"/>
  <c r="LC38" i="28"/>
  <c r="KC38" i="28"/>
  <c r="JC38" i="28"/>
  <c r="LC55" i="28"/>
  <c r="KC55" i="28"/>
  <c r="JC55" i="28"/>
  <c r="IC55" i="28"/>
  <c r="LP55" i="28"/>
  <c r="KP55" i="28"/>
  <c r="JP55" i="28"/>
  <c r="IP55" i="28"/>
  <c r="LP23" i="28"/>
  <c r="JP23" i="28"/>
  <c r="LC23" i="28"/>
  <c r="JC23" i="28"/>
  <c r="KP23" i="28"/>
  <c r="IP23" i="28"/>
  <c r="KC23" i="28"/>
  <c r="IC23" i="28"/>
  <c r="KO85" i="28"/>
  <c r="KO86" i="28" s="1"/>
  <c r="LP8" i="28"/>
  <c r="LC8" i="28"/>
  <c r="KP8" i="28"/>
  <c r="KC8" i="28"/>
  <c r="JP8" i="28"/>
  <c r="JC8" i="28"/>
  <c r="IP8" i="28"/>
  <c r="IC8" i="28"/>
  <c r="LC56" i="28"/>
  <c r="KC56" i="28"/>
  <c r="JC56" i="28"/>
  <c r="IC56" i="28"/>
  <c r="LP56" i="28"/>
  <c r="KP56" i="28"/>
  <c r="JP56" i="28"/>
  <c r="IP56" i="28"/>
  <c r="JC31" i="28"/>
  <c r="KP31" i="28"/>
  <c r="KC31" i="28"/>
  <c r="IP31" i="28"/>
  <c r="LP31" i="28"/>
  <c r="LC31" i="28"/>
  <c r="JP31" i="28"/>
  <c r="IC31" i="28"/>
  <c r="LP51" i="28"/>
  <c r="LC51" i="28"/>
  <c r="KP51" i="28"/>
  <c r="KC51" i="28"/>
  <c r="JP51" i="28"/>
  <c r="JC51" i="28"/>
  <c r="IP51" i="28"/>
  <c r="IC51" i="28"/>
  <c r="LP48" i="28"/>
  <c r="LC48" i="28"/>
  <c r="KP48" i="28"/>
  <c r="KC48" i="28"/>
  <c r="JP48" i="28"/>
  <c r="JC48" i="28"/>
  <c r="IP48" i="28"/>
  <c r="IC48" i="28"/>
  <c r="KP44" i="28"/>
  <c r="JP44" i="28"/>
  <c r="IP44" i="28"/>
  <c r="LP44" i="28"/>
  <c r="JC44" i="28"/>
  <c r="IC44" i="28"/>
  <c r="LC44" i="28"/>
  <c r="KC44" i="28"/>
  <c r="LO85" i="28"/>
  <c r="LO86" i="28" s="1"/>
  <c r="DY34" i="28"/>
  <c r="EY34" i="28"/>
  <c r="FL34" i="28"/>
  <c r="HL34" i="28"/>
  <c r="GY34" i="28"/>
  <c r="GL34" i="28"/>
  <c r="EL34" i="28"/>
  <c r="FY34" i="28"/>
  <c r="FW36" i="28"/>
  <c r="GJ36" i="28"/>
  <c r="DW36" i="28"/>
  <c r="EJ36" i="28"/>
  <c r="HJ36" i="28"/>
  <c r="FJ36" i="28"/>
  <c r="EW36" i="28"/>
  <c r="GW36" i="28"/>
  <c r="FW38" i="28"/>
  <c r="DW38" i="28"/>
  <c r="GJ38" i="28"/>
  <c r="EJ38" i="28"/>
  <c r="GW38" i="28"/>
  <c r="EW38" i="28"/>
  <c r="FJ38" i="28"/>
  <c r="HJ38" i="28"/>
  <c r="HJ10" i="28"/>
  <c r="GW10" i="28"/>
  <c r="GJ10" i="28"/>
  <c r="FW10" i="28"/>
  <c r="FJ10" i="28"/>
  <c r="EW10" i="28"/>
  <c r="EJ10" i="28"/>
  <c r="DW10" i="28"/>
  <c r="GJ22" i="28"/>
  <c r="EJ22" i="28"/>
  <c r="GW22" i="28"/>
  <c r="EW22" i="28"/>
  <c r="HJ22" i="28"/>
  <c r="FJ22" i="28"/>
  <c r="FW22" i="28"/>
  <c r="DW22" i="28"/>
  <c r="HL60" i="28"/>
  <c r="GY60" i="28"/>
  <c r="GL60" i="28"/>
  <c r="FY60" i="28"/>
  <c r="FL60" i="28"/>
  <c r="EY60" i="28"/>
  <c r="EL60" i="28"/>
  <c r="DY60" i="28"/>
  <c r="FW60" i="28"/>
  <c r="EW60" i="28"/>
  <c r="GJ60" i="28"/>
  <c r="HJ60" i="28"/>
  <c r="GW60" i="28"/>
  <c r="EJ60" i="28"/>
  <c r="DW60" i="28"/>
  <c r="FJ60" i="28"/>
  <c r="HL11" i="28"/>
  <c r="GY11" i="28"/>
  <c r="GL11" i="28"/>
  <c r="FY11" i="28"/>
  <c r="FL11" i="28"/>
  <c r="EY11" i="28"/>
  <c r="EL11" i="28"/>
  <c r="DY11" i="28"/>
  <c r="FJ51" i="28"/>
  <c r="FW51" i="28"/>
  <c r="GW51" i="28"/>
  <c r="EJ51" i="28"/>
  <c r="HJ51" i="28"/>
  <c r="GJ51" i="28"/>
  <c r="DW51" i="28"/>
  <c r="EW51" i="28"/>
  <c r="HJ16" i="28"/>
  <c r="GW16" i="28"/>
  <c r="GJ16" i="28"/>
  <c r="FW16" i="28"/>
  <c r="FJ16" i="28"/>
  <c r="EW16" i="28"/>
  <c r="EJ16" i="28"/>
  <c r="DW16" i="28"/>
  <c r="FW57" i="28"/>
  <c r="EW57" i="28"/>
  <c r="DW57" i="28"/>
  <c r="GW57" i="28"/>
  <c r="GJ57" i="28"/>
  <c r="FJ57" i="28"/>
  <c r="EJ57" i="28"/>
  <c r="HJ57" i="28"/>
  <c r="HJ6" i="28"/>
  <c r="GW6" i="28"/>
  <c r="GJ6" i="28"/>
  <c r="FW6" i="28"/>
  <c r="FJ6" i="28"/>
  <c r="EW6" i="28"/>
  <c r="EJ6" i="28"/>
  <c r="DW6" i="28"/>
  <c r="HJ55" i="28"/>
  <c r="DW55" i="28"/>
  <c r="EJ55" i="28"/>
  <c r="GJ55" i="28"/>
  <c r="EW55" i="28"/>
  <c r="FJ55" i="28"/>
  <c r="GW55" i="28"/>
  <c r="FW55" i="28"/>
  <c r="HJ29" i="28"/>
  <c r="FW29" i="28"/>
  <c r="EJ29" i="28"/>
  <c r="GW29" i="28"/>
  <c r="FJ29" i="28"/>
  <c r="DW29" i="28"/>
  <c r="EW29" i="28"/>
  <c r="GJ29" i="28"/>
  <c r="GJ23" i="28"/>
  <c r="EJ23" i="28"/>
  <c r="GW23" i="28"/>
  <c r="EW23" i="28"/>
  <c r="HJ23" i="28"/>
  <c r="FJ23" i="28"/>
  <c r="FW23" i="28"/>
  <c r="DW23" i="28"/>
  <c r="HL58" i="28"/>
  <c r="GY58" i="28"/>
  <c r="GL58" i="28"/>
  <c r="FY58" i="28"/>
  <c r="FL58" i="28"/>
  <c r="EY58" i="28"/>
  <c r="EL58" i="28"/>
  <c r="DY58" i="28"/>
  <c r="GW32" i="28"/>
  <c r="DW32" i="28"/>
  <c r="GJ32" i="28"/>
  <c r="FJ32" i="28"/>
  <c r="HJ32" i="28"/>
  <c r="FW32" i="28"/>
  <c r="EW32" i="28"/>
  <c r="EJ32" i="28"/>
  <c r="EW20" i="28"/>
  <c r="FJ20" i="28"/>
  <c r="FW20" i="28"/>
  <c r="GJ20" i="28"/>
  <c r="GW20" i="28"/>
  <c r="HJ20" i="28"/>
  <c r="EJ20" i="28"/>
  <c r="DW20" i="28"/>
  <c r="GY44" i="28"/>
  <c r="EY44" i="28"/>
  <c r="FL44" i="28"/>
  <c r="DY44" i="28"/>
  <c r="GL44" i="28"/>
  <c r="FY44" i="28"/>
  <c r="EL44" i="28"/>
  <c r="HL44" i="28"/>
  <c r="GL49" i="28"/>
  <c r="GY49" i="28"/>
  <c r="EL49" i="28"/>
  <c r="FY49" i="28"/>
  <c r="EY49" i="28"/>
  <c r="DY49" i="28"/>
  <c r="HL49" i="28"/>
  <c r="FL49" i="28"/>
  <c r="GL46" i="28"/>
  <c r="GY46" i="28"/>
  <c r="HL46" i="28"/>
  <c r="EY46" i="28"/>
  <c r="FY46" i="28"/>
  <c r="EL46" i="28"/>
  <c r="FL46" i="28"/>
  <c r="DY46" i="28"/>
  <c r="HJ44" i="28"/>
  <c r="GW44" i="28"/>
  <c r="GJ44" i="28"/>
  <c r="FW44" i="28"/>
  <c r="FJ44" i="28"/>
  <c r="EW44" i="28"/>
  <c r="EJ44" i="28"/>
  <c r="DW44" i="28"/>
  <c r="HL6" i="28"/>
  <c r="GY6" i="28"/>
  <c r="GL6" i="28"/>
  <c r="FY6" i="28"/>
  <c r="FL6" i="28"/>
  <c r="EY6" i="28"/>
  <c r="EL6" i="28"/>
  <c r="DY6" i="28"/>
  <c r="HJ52" i="28"/>
  <c r="DW52" i="28"/>
  <c r="EJ52" i="28"/>
  <c r="FW52" i="28"/>
  <c r="FJ52" i="28"/>
  <c r="GJ52" i="28"/>
  <c r="EW52" i="28"/>
  <c r="GW52" i="28"/>
  <c r="HL21" i="28"/>
  <c r="GY21" i="28"/>
  <c r="GL21" i="28"/>
  <c r="FY21" i="28"/>
  <c r="FL21" i="28"/>
  <c r="EY21" i="28"/>
  <c r="EL21" i="28"/>
  <c r="DY21" i="28"/>
  <c r="HL43" i="28"/>
  <c r="DY43" i="28"/>
  <c r="FL43" i="28"/>
  <c r="GL43" i="28"/>
  <c r="GY43" i="28"/>
  <c r="FY43" i="28"/>
  <c r="EY43" i="28"/>
  <c r="EL43" i="28"/>
  <c r="HL28" i="28"/>
  <c r="GY28" i="28"/>
  <c r="GL28" i="28"/>
  <c r="FY28" i="28"/>
  <c r="FL28" i="28"/>
  <c r="EY28" i="28"/>
  <c r="EL28" i="28"/>
  <c r="DY28" i="28"/>
  <c r="HL17" i="28"/>
  <c r="GY17" i="28"/>
  <c r="GL17" i="28"/>
  <c r="FY17" i="28"/>
  <c r="FL17" i="28"/>
  <c r="EY17" i="28"/>
  <c r="EL17" i="28"/>
  <c r="DY17" i="28"/>
  <c r="GL50" i="28"/>
  <c r="GY50" i="28"/>
  <c r="EL50" i="28"/>
  <c r="FL50" i="28"/>
  <c r="HL50" i="28"/>
  <c r="DY50" i="28"/>
  <c r="FY50" i="28"/>
  <c r="EY50" i="28"/>
  <c r="DY42" i="28"/>
  <c r="FL42" i="28"/>
  <c r="GL42" i="28"/>
  <c r="EL42" i="28"/>
  <c r="GY42" i="28"/>
  <c r="EY42" i="28"/>
  <c r="HL42" i="28"/>
  <c r="FY42" i="28"/>
  <c r="HL29" i="28"/>
  <c r="GY29" i="28"/>
  <c r="GL29" i="28"/>
  <c r="FY29" i="28"/>
  <c r="FL29" i="28"/>
  <c r="EY29" i="28"/>
  <c r="EL29" i="28"/>
  <c r="DY29" i="28"/>
  <c r="HL9" i="28"/>
  <c r="GY9" i="28"/>
  <c r="GL9" i="28"/>
  <c r="FY9" i="28"/>
  <c r="FL9" i="28"/>
  <c r="EY9" i="28"/>
  <c r="EL9" i="28"/>
  <c r="DY9" i="28"/>
  <c r="HJ13" i="28"/>
  <c r="GW13" i="28"/>
  <c r="GJ13" i="28"/>
  <c r="FW13" i="28"/>
  <c r="FJ13" i="28"/>
  <c r="EW13" i="28"/>
  <c r="EJ13" i="28"/>
  <c r="DW13" i="28"/>
  <c r="FJ46" i="28"/>
  <c r="EW46" i="28"/>
  <c r="EJ46" i="28"/>
  <c r="DW46" i="28"/>
  <c r="FW46" i="28"/>
  <c r="HJ46" i="28"/>
  <c r="GJ46" i="28"/>
  <c r="GW46" i="28"/>
  <c r="FW24" i="28"/>
  <c r="HJ24" i="28"/>
  <c r="EJ24" i="28"/>
  <c r="GJ24" i="28"/>
  <c r="EW24" i="28"/>
  <c r="FJ24" i="28"/>
  <c r="DW24" i="28"/>
  <c r="GW24" i="28"/>
  <c r="EJ53" i="28"/>
  <c r="GW53" i="28"/>
  <c r="HJ53" i="28"/>
  <c r="DW53" i="28"/>
  <c r="FW53" i="28"/>
  <c r="GJ53" i="28"/>
  <c r="EW53" i="28"/>
  <c r="FJ53" i="28"/>
  <c r="FW59" i="28"/>
  <c r="EW59" i="28"/>
  <c r="GJ59" i="28"/>
  <c r="FJ59" i="28"/>
  <c r="EJ59" i="28"/>
  <c r="DW59" i="28"/>
  <c r="HJ59" i="28"/>
  <c r="GW59" i="28"/>
  <c r="DY39" i="28"/>
  <c r="FL39" i="28"/>
  <c r="GL39" i="28"/>
  <c r="EY39" i="28"/>
  <c r="HL39" i="28"/>
  <c r="FY39" i="28"/>
  <c r="GY39" i="28"/>
  <c r="EL39" i="28"/>
  <c r="GL48" i="28"/>
  <c r="GY48" i="28"/>
  <c r="EL48" i="28"/>
  <c r="FL48" i="28"/>
  <c r="DY48" i="28"/>
  <c r="FY48" i="28"/>
  <c r="HL48" i="28"/>
  <c r="EY48" i="28"/>
  <c r="HL37" i="28"/>
  <c r="GY37" i="28"/>
  <c r="GL37" i="28"/>
  <c r="FY37" i="28"/>
  <c r="FL37" i="28"/>
  <c r="EY37" i="28"/>
  <c r="EL37" i="28"/>
  <c r="DY37" i="28"/>
  <c r="DY35" i="28"/>
  <c r="EY35" i="28"/>
  <c r="HL35" i="28"/>
  <c r="GL35" i="28"/>
  <c r="GY35" i="28"/>
  <c r="EL35" i="28"/>
  <c r="FY35" i="28"/>
  <c r="FL35" i="28"/>
  <c r="GW34" i="28"/>
  <c r="DW34" i="28"/>
  <c r="GJ34" i="28"/>
  <c r="FJ34" i="28"/>
  <c r="EJ34" i="28"/>
  <c r="HJ34" i="28"/>
  <c r="FW34" i="28"/>
  <c r="EW34" i="28"/>
  <c r="HL56" i="28"/>
  <c r="GY56" i="28"/>
  <c r="GL56" i="28"/>
  <c r="FY56" i="28"/>
  <c r="FL56" i="28"/>
  <c r="EY56" i="28"/>
  <c r="EL56" i="28"/>
  <c r="DY56" i="28"/>
  <c r="HL36" i="28"/>
  <c r="GY36" i="28"/>
  <c r="GL36" i="28"/>
  <c r="FY36" i="28"/>
  <c r="FL36" i="28"/>
  <c r="EY36" i="28"/>
  <c r="DY36" i="28"/>
  <c r="EL36" i="28"/>
  <c r="GW39" i="28"/>
  <c r="EJ39" i="28"/>
  <c r="FJ39" i="28"/>
  <c r="FW39" i="28"/>
  <c r="DW39" i="28"/>
  <c r="GJ39" i="28"/>
  <c r="HJ39" i="28"/>
  <c r="EW39" i="28"/>
  <c r="HL55" i="28"/>
  <c r="GY55" i="28"/>
  <c r="GL55" i="28"/>
  <c r="FY55" i="28"/>
  <c r="FL55" i="28"/>
  <c r="EY55" i="28"/>
  <c r="EL55" i="28"/>
  <c r="DY55" i="28"/>
  <c r="HP7" i="28"/>
  <c r="HC7" i="28"/>
  <c r="GP7" i="28"/>
  <c r="GC7" i="28"/>
  <c r="FP7" i="28"/>
  <c r="FC7" i="28"/>
  <c r="EP7" i="28"/>
  <c r="EC7" i="28"/>
  <c r="GP36" i="28"/>
  <c r="EP36" i="28"/>
  <c r="HC36" i="28"/>
  <c r="FC36" i="28"/>
  <c r="EC36" i="28"/>
  <c r="FP36" i="28"/>
  <c r="HP36" i="28"/>
  <c r="GC36" i="28"/>
  <c r="HP18" i="28"/>
  <c r="HC18" i="28"/>
  <c r="GP18" i="28"/>
  <c r="GC18" i="28"/>
  <c r="FP18" i="28"/>
  <c r="FC18" i="28"/>
  <c r="EP18" i="28"/>
  <c r="EC18" i="28"/>
  <c r="HP41" i="28"/>
  <c r="HC41" i="28"/>
  <c r="GP41" i="28"/>
  <c r="GC41" i="28"/>
  <c r="FP41" i="28"/>
  <c r="FC41" i="28"/>
  <c r="EP41" i="28"/>
  <c r="EC41" i="28"/>
  <c r="HC43" i="28"/>
  <c r="GP43" i="28"/>
  <c r="GC43" i="28"/>
  <c r="FP43" i="28"/>
  <c r="FC43" i="28"/>
  <c r="EP43" i="28"/>
  <c r="EC43" i="28"/>
  <c r="HP43" i="28"/>
  <c r="HB85" i="28"/>
  <c r="HB86" i="28" s="1"/>
  <c r="HC22" i="28"/>
  <c r="FC22" i="28"/>
  <c r="HP22" i="28"/>
  <c r="FP22" i="28"/>
  <c r="GC22" i="28"/>
  <c r="EC22" i="28"/>
  <c r="GP22" i="28"/>
  <c r="EP22" i="28"/>
  <c r="HP14" i="28"/>
  <c r="HC14" i="28"/>
  <c r="GP14" i="28"/>
  <c r="GC14" i="28"/>
  <c r="FP14" i="28"/>
  <c r="FC14" i="28"/>
  <c r="EP14" i="28"/>
  <c r="EC14" i="28"/>
  <c r="HC46" i="28"/>
  <c r="HP46" i="28"/>
  <c r="GP46" i="28"/>
  <c r="FP46" i="28"/>
  <c r="FC46" i="28"/>
  <c r="EP46" i="28"/>
  <c r="EC46" i="28"/>
  <c r="GC46" i="28"/>
  <c r="GP24" i="28"/>
  <c r="FC24" i="28"/>
  <c r="FP24" i="28"/>
  <c r="HC24" i="28"/>
  <c r="EC24" i="28"/>
  <c r="HP24" i="28"/>
  <c r="EP24" i="28"/>
  <c r="GC24" i="28"/>
  <c r="EP35" i="28"/>
  <c r="FP35" i="28"/>
  <c r="GC35" i="28"/>
  <c r="HC35" i="28"/>
  <c r="FC35" i="28"/>
  <c r="GP35" i="28"/>
  <c r="EC35" i="28"/>
  <c r="HP35" i="28"/>
  <c r="HP42" i="28"/>
  <c r="HC42" i="28"/>
  <c r="GP42" i="28"/>
  <c r="GC42" i="28"/>
  <c r="FP42" i="28"/>
  <c r="FC42" i="28"/>
  <c r="EP42" i="28"/>
  <c r="EC42" i="28"/>
  <c r="HP11" i="28"/>
  <c r="HC11" i="28"/>
  <c r="GP11" i="28"/>
  <c r="GC11" i="28"/>
  <c r="FP11" i="28"/>
  <c r="FC11" i="28"/>
  <c r="EP11" i="28"/>
  <c r="EC11" i="28"/>
  <c r="HP17" i="28"/>
  <c r="HC17" i="28"/>
  <c r="GP17" i="28"/>
  <c r="GC17" i="28"/>
  <c r="FP17" i="28"/>
  <c r="FC17" i="28"/>
  <c r="EP17" i="28"/>
  <c r="EC17" i="28"/>
  <c r="FC25" i="28"/>
  <c r="GP25" i="28"/>
  <c r="EC25" i="28"/>
  <c r="FP25" i="28"/>
  <c r="HC25" i="28"/>
  <c r="EP25" i="28"/>
  <c r="HP25" i="28"/>
  <c r="GC25" i="28"/>
  <c r="EP34" i="28"/>
  <c r="FP34" i="28"/>
  <c r="HC34" i="28"/>
  <c r="EC34" i="28"/>
  <c r="GC34" i="28"/>
  <c r="GP34" i="28"/>
  <c r="FC34" i="28"/>
  <c r="HP34" i="28"/>
  <c r="GC30" i="28"/>
  <c r="EP30" i="28"/>
  <c r="HC30" i="28"/>
  <c r="FP30" i="28"/>
  <c r="EC30" i="28"/>
  <c r="GP30" i="28"/>
  <c r="HP30" i="28"/>
  <c r="FC30" i="28"/>
  <c r="EB85" i="28"/>
  <c r="EB86" i="28" s="1"/>
  <c r="GP20" i="28"/>
  <c r="HC20" i="28"/>
  <c r="HP20" i="28"/>
  <c r="EP20" i="28"/>
  <c r="EC20" i="28"/>
  <c r="FC20" i="28"/>
  <c r="GC20" i="28"/>
  <c r="FP20" i="28"/>
  <c r="GV8" i="28"/>
  <c r="DV8" i="28"/>
  <c r="HC50" i="28"/>
  <c r="HP50" i="28"/>
  <c r="FC50" i="28"/>
  <c r="GP50" i="28"/>
  <c r="FP50" i="28"/>
  <c r="EP50" i="28"/>
  <c r="GC50" i="28"/>
  <c r="EC50" i="28"/>
  <c r="HC27" i="28"/>
  <c r="GC27" i="28"/>
  <c r="FC27" i="28"/>
  <c r="EC27" i="28"/>
  <c r="HP27" i="28"/>
  <c r="GP27" i="28"/>
  <c r="FP27" i="28"/>
  <c r="EP27" i="28"/>
  <c r="HP16" i="28"/>
  <c r="HC16" i="28"/>
  <c r="GP16" i="28"/>
  <c r="GC16" i="28"/>
  <c r="FP16" i="28"/>
  <c r="FC16" i="28"/>
  <c r="EP16" i="28"/>
  <c r="EC16" i="28"/>
  <c r="GC29" i="28"/>
  <c r="EP29" i="28"/>
  <c r="HC29" i="28"/>
  <c r="FP29" i="28"/>
  <c r="EC29" i="28"/>
  <c r="GP29" i="28"/>
  <c r="HP29" i="28"/>
  <c r="FC29" i="28"/>
  <c r="HP45" i="28"/>
  <c r="FP45" i="28"/>
  <c r="EC45" i="28"/>
  <c r="EP45" i="28"/>
  <c r="GC45" i="28"/>
  <c r="FC45" i="28"/>
  <c r="GP45" i="28"/>
  <c r="HC45" i="28"/>
  <c r="HP6" i="28"/>
  <c r="HC6" i="28"/>
  <c r="GP6" i="28"/>
  <c r="GC6" i="28"/>
  <c r="FP6" i="28"/>
  <c r="FC6" i="28"/>
  <c r="EP6" i="28"/>
  <c r="EC6" i="28"/>
  <c r="GC28" i="28"/>
  <c r="EP28" i="28"/>
  <c r="HC28" i="28"/>
  <c r="FP28" i="28"/>
  <c r="EC28" i="28"/>
  <c r="GP28" i="28"/>
  <c r="HP28" i="28"/>
  <c r="FC28" i="28"/>
  <c r="FC57" i="28"/>
  <c r="HP57" i="28"/>
  <c r="FP57" i="28"/>
  <c r="EC57" i="28"/>
  <c r="GC57" i="28"/>
  <c r="EP57" i="28"/>
  <c r="HC57" i="28"/>
  <c r="GP57" i="28"/>
  <c r="FC59" i="28"/>
  <c r="EC59" i="28"/>
  <c r="HP59" i="28"/>
  <c r="HC59" i="28"/>
  <c r="GC59" i="28"/>
  <c r="FP59" i="28"/>
  <c r="GP59" i="28"/>
  <c r="EP59" i="28"/>
  <c r="EP32" i="28"/>
  <c r="FP32" i="28"/>
  <c r="HC32" i="28"/>
  <c r="EC32" i="28"/>
  <c r="GC32" i="28"/>
  <c r="HP32" i="28"/>
  <c r="GP32" i="28"/>
  <c r="FC32" i="28"/>
  <c r="FC60" i="28"/>
  <c r="EC60" i="28"/>
  <c r="FP60" i="28"/>
  <c r="HP60" i="28"/>
  <c r="GC60" i="28"/>
  <c r="GP60" i="28"/>
  <c r="HC60" i="28"/>
  <c r="EP60" i="28"/>
  <c r="HC21" i="28"/>
  <c r="FC21" i="28"/>
  <c r="HP21" i="28"/>
  <c r="FP21" i="28"/>
  <c r="GC21" i="28"/>
  <c r="EC21" i="28"/>
  <c r="GP21" i="28"/>
  <c r="EP21" i="28"/>
  <c r="HC53" i="28"/>
  <c r="GC53" i="28"/>
  <c r="GP53" i="28"/>
  <c r="HP53" i="28"/>
  <c r="EP53" i="28"/>
  <c r="FC53" i="28"/>
  <c r="FP53" i="28"/>
  <c r="EC53" i="28"/>
  <c r="CB85" i="28"/>
  <c r="CB86" i="28" s="1"/>
  <c r="EO85" i="28"/>
  <c r="EO86" i="28" s="1"/>
  <c r="HP13" i="28"/>
  <c r="HC13" i="28"/>
  <c r="GP13" i="28"/>
  <c r="GC13" i="28"/>
  <c r="FP13" i="28"/>
  <c r="FC13" i="28"/>
  <c r="EP13" i="28"/>
  <c r="EC13" i="28"/>
  <c r="GP37" i="28"/>
  <c r="EP37" i="28"/>
  <c r="HC37" i="28"/>
  <c r="FC37" i="28"/>
  <c r="FP37" i="28"/>
  <c r="GC37" i="28"/>
  <c r="HP37" i="28"/>
  <c r="EC37" i="28"/>
  <c r="HP10" i="28"/>
  <c r="HC10" i="28"/>
  <c r="GP10" i="28"/>
  <c r="GC10" i="28"/>
  <c r="FP10" i="28"/>
  <c r="FC10" i="28"/>
  <c r="EP10" i="28"/>
  <c r="EC10" i="28"/>
  <c r="HC49" i="28"/>
  <c r="HP49" i="28"/>
  <c r="FC49" i="28"/>
  <c r="EC49" i="28"/>
  <c r="GC49" i="28"/>
  <c r="FP49" i="28"/>
  <c r="GP49" i="28"/>
  <c r="EP49" i="28"/>
  <c r="HP9" i="28"/>
  <c r="HC9" i="28"/>
  <c r="GP9" i="28"/>
  <c r="GC9" i="28"/>
  <c r="FP9" i="28"/>
  <c r="FC9" i="28"/>
  <c r="EP9" i="28"/>
  <c r="EC9" i="28"/>
  <c r="GP52" i="28"/>
  <c r="FP52" i="28"/>
  <c r="HC52" i="28"/>
  <c r="GC52" i="28"/>
  <c r="HP52" i="28"/>
  <c r="EP52" i="28"/>
  <c r="EC52" i="28"/>
  <c r="FC52" i="28"/>
  <c r="FC58" i="28"/>
  <c r="EC58" i="28"/>
  <c r="HC58" i="28"/>
  <c r="GC58" i="28"/>
  <c r="FP58" i="28"/>
  <c r="EP58" i="28"/>
  <c r="HP58" i="28"/>
  <c r="GP58" i="28"/>
  <c r="HP15" i="28"/>
  <c r="HC15" i="28"/>
  <c r="GP15" i="28"/>
  <c r="GC15" i="28"/>
  <c r="FP15" i="28"/>
  <c r="FC15" i="28"/>
  <c r="EP15" i="28"/>
  <c r="EC15" i="28"/>
  <c r="GP38" i="28"/>
  <c r="EP38" i="28"/>
  <c r="HC38" i="28"/>
  <c r="FC38" i="28"/>
  <c r="GC38" i="28"/>
  <c r="EC38" i="28"/>
  <c r="HP38" i="28"/>
  <c r="FP38" i="28"/>
  <c r="GP55" i="28"/>
  <c r="FP55" i="28"/>
  <c r="HC55" i="28"/>
  <c r="GC55" i="28"/>
  <c r="FC55" i="28"/>
  <c r="HP55" i="28"/>
  <c r="EC55" i="28"/>
  <c r="EP55" i="28"/>
  <c r="HC23" i="28"/>
  <c r="FC23" i="28"/>
  <c r="HP23" i="28"/>
  <c r="FP23" i="28"/>
  <c r="GC23" i="28"/>
  <c r="EC23" i="28"/>
  <c r="GP23" i="28"/>
  <c r="EP23" i="28"/>
  <c r="GO85" i="28"/>
  <c r="GO86" i="28" s="1"/>
  <c r="HP8" i="28"/>
  <c r="HC8" i="28"/>
  <c r="GP8" i="28"/>
  <c r="GC8" i="28"/>
  <c r="FP8" i="28"/>
  <c r="FC8" i="28"/>
  <c r="EP8" i="28"/>
  <c r="EC8" i="28"/>
  <c r="HC56" i="28"/>
  <c r="GC56" i="28"/>
  <c r="GP56" i="28"/>
  <c r="FC56" i="28"/>
  <c r="EP56" i="28"/>
  <c r="FP56" i="28"/>
  <c r="HP56" i="28"/>
  <c r="EC56" i="28"/>
  <c r="FP31" i="28"/>
  <c r="FC31" i="28"/>
  <c r="EP31" i="28"/>
  <c r="EC31" i="28"/>
  <c r="HC31" i="28"/>
  <c r="HP31" i="28"/>
  <c r="GP31" i="28"/>
  <c r="GC31" i="28"/>
  <c r="HP51" i="28"/>
  <c r="HC51" i="28"/>
  <c r="GP51" i="28"/>
  <c r="FC51" i="28"/>
  <c r="GC51" i="28"/>
  <c r="EP51" i="28"/>
  <c r="FP51" i="28"/>
  <c r="EC51" i="28"/>
  <c r="HC48" i="28"/>
  <c r="HP48" i="28"/>
  <c r="FC48" i="28"/>
  <c r="EP48" i="28"/>
  <c r="GC48" i="28"/>
  <c r="EC48" i="28"/>
  <c r="GP48" i="28"/>
  <c r="FP48" i="28"/>
  <c r="GP44" i="28"/>
  <c r="FC44" i="28"/>
  <c r="HC44" i="28"/>
  <c r="HP44" i="28"/>
  <c r="GC44" i="28"/>
  <c r="EP44" i="28"/>
  <c r="EC44" i="28"/>
  <c r="FP44" i="28"/>
  <c r="DO85" i="28"/>
  <c r="DO86" i="28" s="1"/>
  <c r="HO85" i="28"/>
  <c r="HO86" i="28" s="1"/>
  <c r="DL34" i="28"/>
  <c r="CY34" i="28"/>
  <c r="CL34" i="28"/>
  <c r="BY34" i="28"/>
  <c r="BW36" i="28"/>
  <c r="DJ36" i="28"/>
  <c r="CW36" i="28"/>
  <c r="CJ36" i="28"/>
  <c r="CW38" i="28"/>
  <c r="BW38" i="28"/>
  <c r="CJ38" i="28"/>
  <c r="DJ38" i="28"/>
  <c r="DJ10" i="28"/>
  <c r="CW10" i="28"/>
  <c r="CJ10" i="28"/>
  <c r="BW10" i="28"/>
  <c r="CJ22" i="28"/>
  <c r="BW22" i="28"/>
  <c r="DJ22" i="28"/>
  <c r="CW22" i="28"/>
  <c r="DL60" i="28"/>
  <c r="CY60" i="28"/>
  <c r="CL60" i="28"/>
  <c r="BY60" i="28"/>
  <c r="DJ60" i="28"/>
  <c r="CW60" i="28"/>
  <c r="CJ60" i="28"/>
  <c r="BW60" i="28"/>
  <c r="DL11" i="28"/>
  <c r="CY11" i="28"/>
  <c r="CL11" i="28"/>
  <c r="BY11" i="28"/>
  <c r="DJ51" i="28"/>
  <c r="CW51" i="28"/>
  <c r="CJ51" i="28"/>
  <c r="BW51" i="28"/>
  <c r="BW16" i="28"/>
  <c r="CJ16" i="28"/>
  <c r="CW16" i="28"/>
  <c r="DJ16" i="28"/>
  <c r="CJ57" i="28"/>
  <c r="DJ57" i="28"/>
  <c r="CW57" i="28"/>
  <c r="BW57" i="28"/>
  <c r="DJ6" i="28"/>
  <c r="CW6" i="28"/>
  <c r="CJ6" i="28"/>
  <c r="BW6" i="28"/>
  <c r="CJ55" i="28"/>
  <c r="BW55" i="28"/>
  <c r="DJ55" i="28"/>
  <c r="CW55" i="28"/>
  <c r="BW29" i="28"/>
  <c r="CJ29" i="28"/>
  <c r="DJ29" i="28"/>
  <c r="CW29" i="28"/>
  <c r="CJ23" i="28"/>
  <c r="DJ23" i="28"/>
  <c r="CW23" i="28"/>
  <c r="BW23" i="28"/>
  <c r="DL58" i="28"/>
  <c r="CY58" i="28"/>
  <c r="CL58" i="28"/>
  <c r="BY58" i="28"/>
  <c r="BW32" i="28"/>
  <c r="DJ32" i="28"/>
  <c r="CW32" i="28"/>
  <c r="CJ32" i="28"/>
  <c r="DJ20" i="28"/>
  <c r="CJ20" i="28"/>
  <c r="CW20" i="28"/>
  <c r="BW20" i="28"/>
  <c r="CL44" i="28"/>
  <c r="BY44" i="28"/>
  <c r="DL44" i="28"/>
  <c r="CY44" i="28"/>
  <c r="DL49" i="28"/>
  <c r="CY49" i="28"/>
  <c r="CL49" i="28"/>
  <c r="BY49" i="28"/>
  <c r="DL46" i="28"/>
  <c r="CY46" i="28"/>
  <c r="CL46" i="28"/>
  <c r="BY46" i="28"/>
  <c r="CW44" i="28"/>
  <c r="BW44" i="28"/>
  <c r="DJ44" i="28"/>
  <c r="CJ44" i="28"/>
  <c r="DL6" i="28"/>
  <c r="CY6" i="28"/>
  <c r="CL6" i="28"/>
  <c r="BY6" i="28"/>
  <c r="DJ52" i="28"/>
  <c r="CW52" i="28"/>
  <c r="CJ52" i="28"/>
  <c r="BW52" i="28"/>
  <c r="DL21" i="28"/>
  <c r="CY21" i="28"/>
  <c r="CL21" i="28"/>
  <c r="BY21" i="28"/>
  <c r="BY43" i="28"/>
  <c r="CL43" i="28"/>
  <c r="DL43" i="28"/>
  <c r="CY43" i="28"/>
  <c r="CL28" i="28"/>
  <c r="CY28" i="28"/>
  <c r="DL28" i="28"/>
  <c r="BY28" i="28"/>
  <c r="DL17" i="28"/>
  <c r="CY17" i="28"/>
  <c r="BY17" i="28"/>
  <c r="CL17" i="28"/>
  <c r="DL50" i="28"/>
  <c r="CY50" i="28"/>
  <c r="CL50" i="28"/>
  <c r="BY50" i="28"/>
  <c r="CL42" i="28"/>
  <c r="CY42" i="28"/>
  <c r="DL42" i="28"/>
  <c r="BY42" i="28"/>
  <c r="CY29" i="28"/>
  <c r="CL29" i="28"/>
  <c r="DL29" i="28"/>
  <c r="BY29" i="28"/>
  <c r="DL9" i="28"/>
  <c r="CY9" i="28"/>
  <c r="CL9" i="28"/>
  <c r="BY9" i="28"/>
  <c r="CW13" i="28"/>
  <c r="CJ13" i="28"/>
  <c r="BW13" i="28"/>
  <c r="DJ13" i="28"/>
  <c r="CW46" i="28"/>
  <c r="BW46" i="28"/>
  <c r="DJ46" i="28"/>
  <c r="CJ46" i="28"/>
  <c r="CJ24" i="28"/>
  <c r="CW24" i="28"/>
  <c r="BW24" i="28"/>
  <c r="DJ24" i="28"/>
  <c r="DJ53" i="28"/>
  <c r="CW53" i="28"/>
  <c r="CJ53" i="28"/>
  <c r="BW53" i="28"/>
  <c r="DJ59" i="28"/>
  <c r="CW59" i="28"/>
  <c r="CJ59" i="28"/>
  <c r="BW59" i="28"/>
  <c r="CL39" i="28"/>
  <c r="BY39" i="28"/>
  <c r="DL39" i="28"/>
  <c r="CY39" i="28"/>
  <c r="DL48" i="28"/>
  <c r="CY48" i="28"/>
  <c r="CL48" i="28"/>
  <c r="BY48" i="28"/>
  <c r="DL37" i="28"/>
  <c r="CY37" i="28"/>
  <c r="CL37" i="28"/>
  <c r="BY37" i="28"/>
  <c r="DL35" i="28"/>
  <c r="CY35" i="28"/>
  <c r="CL35" i="28"/>
  <c r="BY35" i="28"/>
  <c r="BW34" i="28"/>
  <c r="DJ34" i="28"/>
  <c r="CW34" i="28"/>
  <c r="CJ34" i="28"/>
  <c r="DL56" i="28"/>
  <c r="CY56" i="28"/>
  <c r="CL56" i="28"/>
  <c r="BY56" i="28"/>
  <c r="DL36" i="28"/>
  <c r="CY36" i="28"/>
  <c r="CL36" i="28"/>
  <c r="BY36" i="28"/>
  <c r="DJ39" i="28"/>
  <c r="CJ39" i="28"/>
  <c r="BW39" i="28"/>
  <c r="CW39" i="28"/>
  <c r="DL55" i="28"/>
  <c r="CY55" i="28"/>
  <c r="CL55" i="28"/>
  <c r="BY55" i="28"/>
  <c r="DP41" i="28"/>
  <c r="DC41" i="28"/>
  <c r="CP41" i="28"/>
  <c r="CC41" i="28"/>
  <c r="DP43" i="28"/>
  <c r="DC43" i="28"/>
  <c r="CP43" i="28"/>
  <c r="CC43" i="28"/>
  <c r="DP36" i="28"/>
  <c r="DC36" i="28"/>
  <c r="CP36" i="28"/>
  <c r="CC36" i="28"/>
  <c r="DP14" i="28"/>
  <c r="CC14" i="28"/>
  <c r="CP14" i="28"/>
  <c r="DC14" i="28"/>
  <c r="DP46" i="28"/>
  <c r="DC46" i="28"/>
  <c r="CP46" i="28"/>
  <c r="CC46" i="28"/>
  <c r="DP24" i="28"/>
  <c r="DC24" i="28"/>
  <c r="CP24" i="28"/>
  <c r="CC24" i="28"/>
  <c r="DC7" i="28"/>
  <c r="CP7" i="28"/>
  <c r="CC7" i="28"/>
  <c r="DP7" i="28"/>
  <c r="CC18" i="28"/>
  <c r="CP18" i="28"/>
  <c r="DC18" i="28"/>
  <c r="DP18" i="28"/>
  <c r="DP35" i="28"/>
  <c r="DC35" i="28"/>
  <c r="CP35" i="28"/>
  <c r="CC35" i="28"/>
  <c r="DP42" i="28"/>
  <c r="DC42" i="28"/>
  <c r="CP42" i="28"/>
  <c r="CC42" i="28"/>
  <c r="DC11" i="28"/>
  <c r="DP11" i="28"/>
  <c r="CC11" i="28"/>
  <c r="CP11" i="28"/>
  <c r="CC17" i="28"/>
  <c r="CP17" i="28"/>
  <c r="DC17" i="28"/>
  <c r="DP17" i="28"/>
  <c r="DP25" i="28"/>
  <c r="DC25" i="28"/>
  <c r="CP25" i="28"/>
  <c r="CC25" i="28"/>
  <c r="DP34" i="28"/>
  <c r="DC34" i="28"/>
  <c r="CP34" i="28"/>
  <c r="CC34" i="28"/>
  <c r="DP30" i="28"/>
  <c r="DC30" i="28"/>
  <c r="CP30" i="28"/>
  <c r="CC30" i="28"/>
  <c r="DC8" i="28"/>
  <c r="DP8" i="28"/>
  <c r="CP8" i="28"/>
  <c r="CC8" i="28"/>
  <c r="DP22" i="28"/>
  <c r="DC22" i="28"/>
  <c r="CP22" i="28"/>
  <c r="CC22" i="28"/>
  <c r="DP6" i="28"/>
  <c r="DC6" i="28"/>
  <c r="CP6" i="28"/>
  <c r="CC6" i="28"/>
  <c r="CP20" i="28"/>
  <c r="DC20" i="28"/>
  <c r="CC20" i="28"/>
  <c r="DP20" i="28"/>
  <c r="DI8" i="28"/>
  <c r="CV8" i="28"/>
  <c r="DP50" i="28"/>
  <c r="DC50" i="28"/>
  <c r="CP50" i="28"/>
  <c r="CC50" i="28"/>
  <c r="DP27" i="28"/>
  <c r="DC27" i="28"/>
  <c r="CP27" i="28"/>
  <c r="CC27" i="28"/>
  <c r="DP16" i="28"/>
  <c r="CC16" i="28"/>
  <c r="CP16" i="28"/>
  <c r="DC16" i="28"/>
  <c r="DP29" i="28"/>
  <c r="DC29" i="28"/>
  <c r="CP29" i="28"/>
  <c r="CC29" i="28"/>
  <c r="DP45" i="28"/>
  <c r="DC45" i="28"/>
  <c r="CP45" i="28"/>
  <c r="CC45" i="28"/>
  <c r="DP28" i="28"/>
  <c r="DC28" i="28"/>
  <c r="CP28" i="28"/>
  <c r="CC28" i="28"/>
  <c r="DP57" i="28"/>
  <c r="DC57" i="28"/>
  <c r="CP57" i="28"/>
  <c r="CC57" i="28"/>
  <c r="DP59" i="28"/>
  <c r="DC59" i="28"/>
  <c r="CP59" i="28"/>
  <c r="CC59" i="28"/>
  <c r="DP32" i="28"/>
  <c r="DC32" i="28"/>
  <c r="CP32" i="28"/>
  <c r="CC32" i="28"/>
  <c r="DP60" i="28"/>
  <c r="DC60" i="28"/>
  <c r="CP60" i="28"/>
  <c r="CC60" i="28"/>
  <c r="DP21" i="28"/>
  <c r="DC21" i="28"/>
  <c r="CC21" i="28"/>
  <c r="CP21" i="28"/>
  <c r="CP53" i="28"/>
  <c r="CC53" i="28"/>
  <c r="DC53" i="28"/>
  <c r="DP53" i="28"/>
  <c r="DC13" i="28"/>
  <c r="CP13" i="28"/>
  <c r="CC13" i="28"/>
  <c r="DP13" i="28"/>
  <c r="DP37" i="28"/>
  <c r="DC37" i="28"/>
  <c r="CP37" i="28"/>
  <c r="CC37" i="28"/>
  <c r="DP10" i="28"/>
  <c r="DC10" i="28"/>
  <c r="CP10" i="28"/>
  <c r="CC10" i="28"/>
  <c r="CP49" i="28"/>
  <c r="DP49" i="28"/>
  <c r="DC49" i="28"/>
  <c r="CC49" i="28"/>
  <c r="DC9" i="28"/>
  <c r="CP9" i="28"/>
  <c r="CC9" i="28"/>
  <c r="DP9" i="28"/>
  <c r="CP52" i="28"/>
  <c r="CC52" i="28"/>
  <c r="DC52" i="28"/>
  <c r="DP52" i="28"/>
  <c r="DP58" i="28"/>
  <c r="DC58" i="28"/>
  <c r="CP58" i="28"/>
  <c r="CC58" i="28"/>
  <c r="DB85" i="28"/>
  <c r="DB86" i="28" s="1"/>
  <c r="CC15" i="28"/>
  <c r="CP15" i="28"/>
  <c r="DC15" i="28"/>
  <c r="DP15" i="28"/>
  <c r="CP38" i="28"/>
  <c r="CC38" i="28"/>
  <c r="DC38" i="28"/>
  <c r="DP38" i="28"/>
  <c r="DP55" i="28"/>
  <c r="DC55" i="28"/>
  <c r="CP55" i="28"/>
  <c r="CC55" i="28"/>
  <c r="DP23" i="28"/>
  <c r="DC23" i="28"/>
  <c r="CP23" i="28"/>
  <c r="CC23" i="28"/>
  <c r="CO85" i="28"/>
  <c r="CO86" i="28" s="1"/>
  <c r="DP56" i="28"/>
  <c r="DC56" i="28"/>
  <c r="CP56" i="28"/>
  <c r="CC56" i="28"/>
  <c r="DP31" i="28"/>
  <c r="DC31" i="28"/>
  <c r="CP31" i="28"/>
  <c r="CC31" i="28"/>
  <c r="CP51" i="28"/>
  <c r="DC51" i="28"/>
  <c r="CC51" i="28"/>
  <c r="DP51" i="28"/>
  <c r="DP48" i="28"/>
  <c r="DC48" i="28"/>
  <c r="CP48" i="28"/>
  <c r="CC48" i="28"/>
  <c r="DP44" i="28"/>
  <c r="DC44" i="28"/>
  <c r="CP44" i="28"/>
  <c r="CC44" i="28"/>
  <c r="BL34" i="28"/>
  <c r="AY34" i="28"/>
  <c r="AW36" i="28"/>
  <c r="BJ36" i="28"/>
  <c r="BJ38" i="28"/>
  <c r="AW38" i="28"/>
  <c r="BJ10" i="28"/>
  <c r="AW10" i="28"/>
  <c r="BJ22" i="28"/>
  <c r="AW22" i="28"/>
  <c r="BL60" i="28"/>
  <c r="AY60" i="28"/>
  <c r="BJ60" i="28"/>
  <c r="AW60" i="28"/>
  <c r="BL11" i="28"/>
  <c r="AY11" i="28"/>
  <c r="BJ51" i="28"/>
  <c r="AW51" i="28"/>
  <c r="BJ16" i="28"/>
  <c r="AW16" i="28"/>
  <c r="AW57" i="28"/>
  <c r="BJ57" i="28"/>
  <c r="BJ6" i="28"/>
  <c r="AW6" i="28"/>
  <c r="BJ55" i="28"/>
  <c r="AW55" i="28"/>
  <c r="AW29" i="28"/>
  <c r="BJ29" i="28"/>
  <c r="AW23" i="28"/>
  <c r="BJ23" i="28"/>
  <c r="BL58" i="28"/>
  <c r="AY58" i="28"/>
  <c r="BJ32" i="28"/>
  <c r="AW32" i="28"/>
  <c r="AW20" i="28"/>
  <c r="BJ20" i="28"/>
  <c r="BL44" i="28"/>
  <c r="AY44" i="28"/>
  <c r="BL49" i="28"/>
  <c r="AY49" i="28"/>
  <c r="BL46" i="28"/>
  <c r="AY46" i="28"/>
  <c r="BJ44" i="28"/>
  <c r="AW44" i="28"/>
  <c r="BL6" i="28"/>
  <c r="AY6" i="28"/>
  <c r="BJ52" i="28"/>
  <c r="AW52" i="28"/>
  <c r="AY21" i="28"/>
  <c r="BL21" i="28"/>
  <c r="BL43" i="28"/>
  <c r="AY43" i="28"/>
  <c r="AY28" i="28"/>
  <c r="BL28" i="28"/>
  <c r="AY17" i="28"/>
  <c r="BL17" i="28"/>
  <c r="AY50" i="28"/>
  <c r="BL50" i="28"/>
  <c r="BL42" i="28"/>
  <c r="AY42" i="28"/>
  <c r="BL29" i="28"/>
  <c r="AY29" i="28"/>
  <c r="BL9" i="28"/>
  <c r="AY9" i="28"/>
  <c r="BJ13" i="28"/>
  <c r="AW13" i="28"/>
  <c r="BJ46" i="28"/>
  <c r="AW46" i="28"/>
  <c r="AW24" i="28"/>
  <c r="BJ24" i="28"/>
  <c r="BJ53" i="28"/>
  <c r="AW53" i="28"/>
  <c r="BJ59" i="28"/>
  <c r="AW59" i="28"/>
  <c r="BL39" i="28"/>
  <c r="AY39" i="28"/>
  <c r="AY48" i="28"/>
  <c r="BL48" i="28"/>
  <c r="BL37" i="28"/>
  <c r="AY37" i="28"/>
  <c r="BL35" i="28"/>
  <c r="AY35" i="28"/>
  <c r="AW34" i="28"/>
  <c r="BJ34" i="28"/>
  <c r="BL56" i="28"/>
  <c r="AY56" i="28"/>
  <c r="BL36" i="28"/>
  <c r="AY36" i="28"/>
  <c r="BJ39" i="28"/>
  <c r="AW39" i="28"/>
  <c r="BL55" i="28"/>
  <c r="AY55" i="28"/>
  <c r="AP22" i="28"/>
  <c r="AS22" i="28" s="1"/>
  <c r="BC22" i="28"/>
  <c r="BP22" i="28"/>
  <c r="BP7" i="28"/>
  <c r="BC7" i="28"/>
  <c r="AP36" i="28"/>
  <c r="AR36" i="28" s="1"/>
  <c r="BP36" i="28"/>
  <c r="BC36" i="28"/>
  <c r="BC18" i="28"/>
  <c r="BP18" i="28"/>
  <c r="BP41" i="28"/>
  <c r="BC41" i="28"/>
  <c r="BP43" i="28"/>
  <c r="BC43" i="28"/>
  <c r="BP14" i="28"/>
  <c r="BC14" i="28"/>
  <c r="BP46" i="28"/>
  <c r="BC46" i="28"/>
  <c r="BP24" i="28"/>
  <c r="BC24" i="28"/>
  <c r="BP35" i="28"/>
  <c r="BC35" i="28"/>
  <c r="BP42" i="28"/>
  <c r="BC42" i="28"/>
  <c r="AP11" i="28"/>
  <c r="AR11" i="28" s="1"/>
  <c r="BP11" i="28"/>
  <c r="BC11" i="28"/>
  <c r="BP17" i="28"/>
  <c r="BC17" i="28"/>
  <c r="BP25" i="28"/>
  <c r="BC25" i="28"/>
  <c r="BP34" i="28"/>
  <c r="BC34" i="28"/>
  <c r="BC30" i="28"/>
  <c r="BP30" i="28"/>
  <c r="BB85" i="28"/>
  <c r="BB86" i="28" s="1"/>
  <c r="AP20" i="28"/>
  <c r="AS20" i="28" s="1"/>
  <c r="BP20" i="28"/>
  <c r="BC20" i="28"/>
  <c r="BI8" i="28"/>
  <c r="AV8" i="28"/>
  <c r="BP50" i="28"/>
  <c r="BC50" i="28"/>
  <c r="AP27" i="28"/>
  <c r="AS27" i="28" s="1"/>
  <c r="BP27" i="28"/>
  <c r="BC27" i="28"/>
  <c r="BC16" i="28"/>
  <c r="BP16" i="28"/>
  <c r="BC29" i="28"/>
  <c r="BP29" i="28"/>
  <c r="BP45" i="28"/>
  <c r="BC45" i="28"/>
  <c r="BO85" i="28"/>
  <c r="BO86" i="28" s="1"/>
  <c r="AP6" i="28"/>
  <c r="AS6" i="28" s="1"/>
  <c r="BP6" i="28"/>
  <c r="BC6" i="28"/>
  <c r="AP28" i="28"/>
  <c r="AR28" i="28" s="1"/>
  <c r="BC28" i="28"/>
  <c r="BP28" i="28"/>
  <c r="AP57" i="28"/>
  <c r="AS57" i="28" s="1"/>
  <c r="BP57" i="28"/>
  <c r="BC57" i="28"/>
  <c r="AP59" i="28"/>
  <c r="AS59" i="28" s="1"/>
  <c r="BP59" i="28"/>
  <c r="BC59" i="28"/>
  <c r="AP32" i="28"/>
  <c r="AR32" i="28" s="1"/>
  <c r="BP32" i="28"/>
  <c r="BC32" i="28"/>
  <c r="AP60" i="28"/>
  <c r="AS60" i="28" s="1"/>
  <c r="BP60" i="28"/>
  <c r="BC60" i="28"/>
  <c r="AP21" i="28"/>
  <c r="AS21" i="28" s="1"/>
  <c r="BP21" i="28"/>
  <c r="BC21" i="28"/>
  <c r="BP53" i="28"/>
  <c r="BC53" i="28"/>
  <c r="BP13" i="28"/>
  <c r="BC13" i="28"/>
  <c r="AP37" i="28"/>
  <c r="AQ37" i="28" s="1"/>
  <c r="BC37" i="28"/>
  <c r="BP37" i="28"/>
  <c r="AP10" i="28"/>
  <c r="AR10" i="28" s="1"/>
  <c r="BP10" i="28"/>
  <c r="BC10" i="28"/>
  <c r="AP49" i="28"/>
  <c r="AS49" i="28" s="1"/>
  <c r="BP49" i="28"/>
  <c r="BC49" i="28"/>
  <c r="AP9" i="28"/>
  <c r="AR9" i="28" s="1"/>
  <c r="BP9" i="28"/>
  <c r="BC9" i="28"/>
  <c r="BP52" i="28"/>
  <c r="BC52" i="28"/>
  <c r="BP58" i="28"/>
  <c r="BC58" i="28"/>
  <c r="AP15" i="28"/>
  <c r="AR15" i="28" s="1"/>
  <c r="BC15" i="28"/>
  <c r="BP15" i="28"/>
  <c r="BP38" i="28"/>
  <c r="BC38" i="28"/>
  <c r="BP55" i="28"/>
  <c r="BC55" i="28"/>
  <c r="BC23" i="28"/>
  <c r="BP23" i="28"/>
  <c r="BP8" i="28"/>
  <c r="BC8" i="28"/>
  <c r="BP56" i="28"/>
  <c r="BC56" i="28"/>
  <c r="AP31" i="28"/>
  <c r="AS31" i="28" s="1"/>
  <c r="BC31" i="28"/>
  <c r="BP31" i="28"/>
  <c r="BP51" i="28"/>
  <c r="BC51" i="28"/>
  <c r="BP48" i="28"/>
  <c r="BC48" i="28"/>
  <c r="BP44" i="28"/>
  <c r="BC44" i="28"/>
  <c r="AO85" i="28"/>
  <c r="AO86" i="28" s="1"/>
  <c r="AL34" i="28"/>
  <c r="AJ36" i="28"/>
  <c r="AJ38" i="28"/>
  <c r="AJ10" i="28"/>
  <c r="AJ22" i="28"/>
  <c r="AL60" i="28"/>
  <c r="AJ60" i="28"/>
  <c r="AL11" i="28"/>
  <c r="AJ51" i="28"/>
  <c r="AJ16" i="28"/>
  <c r="AJ57" i="28"/>
  <c r="AJ6" i="28"/>
  <c r="AJ55" i="28"/>
  <c r="AJ29" i="28"/>
  <c r="AJ23" i="28"/>
  <c r="AL58" i="28"/>
  <c r="AJ32" i="28"/>
  <c r="AJ20" i="28"/>
  <c r="AL44" i="28"/>
  <c r="AL49" i="28"/>
  <c r="AL46" i="28"/>
  <c r="AJ44" i="28"/>
  <c r="AL6" i="28"/>
  <c r="AJ52" i="28"/>
  <c r="AL21" i="28"/>
  <c r="AL43" i="28"/>
  <c r="AL28" i="28"/>
  <c r="AL17" i="28"/>
  <c r="AL50" i="28"/>
  <c r="AL42" i="28"/>
  <c r="AL29" i="28"/>
  <c r="AL9" i="28"/>
  <c r="AJ13" i="28"/>
  <c r="AJ46" i="28"/>
  <c r="AJ24" i="28"/>
  <c r="AJ53" i="28"/>
  <c r="AJ59" i="28"/>
  <c r="AL39" i="28"/>
  <c r="AL48" i="28"/>
  <c r="AL37" i="28"/>
  <c r="AL35" i="28"/>
  <c r="AJ34" i="28"/>
  <c r="AL56" i="28"/>
  <c r="AL36" i="28"/>
  <c r="AJ39" i="28"/>
  <c r="AL55" i="28"/>
  <c r="AP53" i="28"/>
  <c r="AP13" i="28"/>
  <c r="AP52" i="28"/>
  <c r="AP58" i="28"/>
  <c r="AP38" i="28"/>
  <c r="AP55" i="28"/>
  <c r="AP23" i="28"/>
  <c r="AP8" i="28"/>
  <c r="AP56" i="28"/>
  <c r="AP51" i="28"/>
  <c r="AP48" i="28"/>
  <c r="AP44" i="28"/>
  <c r="AP7" i="28"/>
  <c r="AP18" i="28"/>
  <c r="AP41" i="28"/>
  <c r="AP43" i="28"/>
  <c r="AP14" i="28"/>
  <c r="AP46" i="28"/>
  <c r="AP24" i="28"/>
  <c r="AP35" i="28"/>
  <c r="AP42" i="28"/>
  <c r="AP17" i="28"/>
  <c r="AP25" i="28"/>
  <c r="AP34" i="28"/>
  <c r="AP30" i="28"/>
  <c r="AI8" i="28"/>
  <c r="AP50" i="28"/>
  <c r="AP16" i="28"/>
  <c r="AP29" i="28"/>
  <c r="AP45" i="28"/>
  <c r="AC8" i="28"/>
  <c r="AF8" i="28" s="1"/>
  <c r="AC27" i="28"/>
  <c r="AE27" i="28" s="1"/>
  <c r="AC56" i="28"/>
  <c r="AF56" i="28" s="1"/>
  <c r="AC14" i="28"/>
  <c r="AE14" i="28" s="1"/>
  <c r="AC21" i="28"/>
  <c r="AF21" i="28" s="1"/>
  <c r="AC51" i="28"/>
  <c r="AF51" i="28" s="1"/>
  <c r="AC9" i="28"/>
  <c r="AF9" i="28" s="1"/>
  <c r="AC35" i="28"/>
  <c r="AE35" i="28" s="1"/>
  <c r="AC20" i="28"/>
  <c r="AF20" i="28" s="1"/>
  <c r="V8" i="28"/>
  <c r="AC24" i="28"/>
  <c r="AF24" i="28" s="1"/>
  <c r="AC6" i="28"/>
  <c r="AF6" i="28" s="1"/>
  <c r="AC28" i="28"/>
  <c r="AF28" i="28" s="1"/>
  <c r="AC57" i="28"/>
  <c r="AE57" i="28" s="1"/>
  <c r="AC59" i="28"/>
  <c r="AE59" i="28" s="1"/>
  <c r="AC10" i="28"/>
  <c r="AE10" i="28" s="1"/>
  <c r="AC15" i="28"/>
  <c r="AE15" i="28" s="1"/>
  <c r="AC13" i="28"/>
  <c r="AF13" i="28" s="1"/>
  <c r="AC36" i="28"/>
  <c r="AD36" i="28" s="1"/>
  <c r="AC11" i="28"/>
  <c r="AF11" i="28" s="1"/>
  <c r="AC32" i="28"/>
  <c r="AF32" i="28" s="1"/>
  <c r="AC60" i="28"/>
  <c r="AF60" i="28" s="1"/>
  <c r="AC37" i="28"/>
  <c r="AE37" i="28" s="1"/>
  <c r="AC49" i="28"/>
  <c r="AE49" i="28" s="1"/>
  <c r="AC31" i="28"/>
  <c r="AE31" i="28" s="1"/>
  <c r="AC18" i="28"/>
  <c r="AE18" i="28" s="1"/>
  <c r="Y34" i="28"/>
  <c r="W36" i="28"/>
  <c r="W38" i="28"/>
  <c r="W10" i="28"/>
  <c r="W22" i="28"/>
  <c r="Y60" i="28"/>
  <c r="W60" i="28"/>
  <c r="Y11" i="28"/>
  <c r="W51" i="28"/>
  <c r="W16" i="28"/>
  <c r="W57" i="28"/>
  <c r="W6" i="28"/>
  <c r="W55" i="28"/>
  <c r="W29" i="28"/>
  <c r="W23" i="28"/>
  <c r="Y58" i="28"/>
  <c r="W32" i="28"/>
  <c r="W20" i="28"/>
  <c r="Y44" i="28"/>
  <c r="Y49" i="28"/>
  <c r="Y46" i="28"/>
  <c r="W44" i="28"/>
  <c r="Y6" i="28"/>
  <c r="W52" i="28"/>
  <c r="Y21" i="28"/>
  <c r="Y43" i="28"/>
  <c r="Y28" i="28"/>
  <c r="Y17" i="28"/>
  <c r="Y50" i="28"/>
  <c r="Y42" i="28"/>
  <c r="Y29" i="28"/>
  <c r="Y9" i="28"/>
  <c r="W13" i="28"/>
  <c r="W46" i="28"/>
  <c r="W24" i="28"/>
  <c r="W53" i="28"/>
  <c r="W59" i="28"/>
  <c r="Y39" i="28"/>
  <c r="Y48" i="28"/>
  <c r="Y37" i="28"/>
  <c r="Y35" i="28"/>
  <c r="W34" i="28"/>
  <c r="Y56" i="28"/>
  <c r="Y36" i="28"/>
  <c r="W39" i="28"/>
  <c r="Y55" i="28"/>
  <c r="AC53" i="28"/>
  <c r="AC52" i="28"/>
  <c r="AC58" i="28"/>
  <c r="AC38" i="28"/>
  <c r="AC55" i="28"/>
  <c r="AC23" i="28"/>
  <c r="AC48" i="28"/>
  <c r="AC44" i="28"/>
  <c r="AC22" i="28"/>
  <c r="AC7" i="28"/>
  <c r="AC41" i="28"/>
  <c r="AC43" i="28"/>
  <c r="AC46" i="28"/>
  <c r="AC42" i="28"/>
  <c r="AC17" i="28"/>
  <c r="AC25" i="28"/>
  <c r="AC34" i="28"/>
  <c r="AC30" i="28"/>
  <c r="AC50" i="28"/>
  <c r="AC16" i="28"/>
  <c r="AC29" i="28"/>
  <c r="AC45" i="28"/>
  <c r="DJ53" i="31"/>
  <c r="CW53" i="31"/>
  <c r="KW53" i="31"/>
  <c r="DW53" i="31"/>
  <c r="LJ53" i="31"/>
  <c r="KJ53" i="31"/>
  <c r="W53" i="31"/>
  <c r="JW53" i="31"/>
  <c r="C53" i="28"/>
  <c r="B53" i="28" s="1"/>
  <c r="LV53" i="28" s="1"/>
  <c r="HW53" i="31"/>
  <c r="CJ53" i="31"/>
  <c r="FJ53" i="31"/>
  <c r="AW53" i="31"/>
  <c r="AJ53" i="31"/>
  <c r="J53" i="31"/>
  <c r="HJ53" i="31"/>
  <c r="EW53" i="31"/>
  <c r="LW53" i="31"/>
  <c r="FW53" i="31"/>
  <c r="IW53" i="31"/>
  <c r="C53" i="31"/>
  <c r="B53" i="31" s="1"/>
  <c r="FV53" i="31" s="1"/>
  <c r="BW53" i="31"/>
  <c r="JJ53" i="31"/>
  <c r="GW53" i="31"/>
  <c r="J53" i="28"/>
  <c r="EJ53" i="31"/>
  <c r="IJ53" i="31"/>
  <c r="GJ53" i="31"/>
  <c r="BJ53" i="31"/>
  <c r="CW59" i="31"/>
  <c r="DW59" i="31"/>
  <c r="J59" i="28"/>
  <c r="HJ59" i="31"/>
  <c r="JJ59" i="31"/>
  <c r="BW59" i="31"/>
  <c r="C59" i="28"/>
  <c r="B59" i="28" s="1"/>
  <c r="LV59" i="28" s="1"/>
  <c r="IW59" i="31"/>
  <c r="DJ59" i="31"/>
  <c r="EW59" i="31"/>
  <c r="GW59" i="31"/>
  <c r="W59" i="31"/>
  <c r="AJ59" i="31"/>
  <c r="CJ59" i="31"/>
  <c r="FJ59" i="31"/>
  <c r="JW59" i="31"/>
  <c r="KW59" i="31"/>
  <c r="LW59" i="31"/>
  <c r="AW59" i="31"/>
  <c r="IJ59" i="31"/>
  <c r="BJ59" i="31"/>
  <c r="GJ59" i="31"/>
  <c r="J59" i="31"/>
  <c r="FW59" i="31"/>
  <c r="C59" i="31"/>
  <c r="B59" i="31" s="1"/>
  <c r="EI59" i="31" s="1"/>
  <c r="LJ59" i="31"/>
  <c r="EJ59" i="31"/>
  <c r="KJ59" i="31"/>
  <c r="HW59" i="31"/>
  <c r="LY39" i="31"/>
  <c r="LL39" i="31"/>
  <c r="IY39" i="31"/>
  <c r="CL39" i="31"/>
  <c r="EY39" i="31"/>
  <c r="EL39" i="31"/>
  <c r="L39" i="28"/>
  <c r="GY39" i="31"/>
  <c r="JY39" i="31"/>
  <c r="E39" i="28"/>
  <c r="D39" i="28" s="1"/>
  <c r="LX39" i="28" s="1"/>
  <c r="Y39" i="31"/>
  <c r="AL39" i="31"/>
  <c r="L39" i="31"/>
  <c r="CY39" i="31"/>
  <c r="FY39" i="31"/>
  <c r="BY39" i="31"/>
  <c r="HL39" i="31"/>
  <c r="GL39" i="31"/>
  <c r="JL39" i="31"/>
  <c r="BL39" i="31"/>
  <c r="E39" i="31"/>
  <c r="D39" i="31" s="1"/>
  <c r="LX39" i="31" s="1"/>
  <c r="KL39" i="31"/>
  <c r="AY39" i="31"/>
  <c r="DL39" i="31"/>
  <c r="HY39" i="31"/>
  <c r="IL39" i="31"/>
  <c r="FL39" i="31"/>
  <c r="KY39" i="31"/>
  <c r="DY39" i="31"/>
  <c r="EY48" i="31"/>
  <c r="FL48" i="31"/>
  <c r="Y48" i="31"/>
  <c r="LL48" i="31"/>
  <c r="GL48" i="31"/>
  <c r="DY48" i="31"/>
  <c r="JY48" i="31"/>
  <c r="IL48" i="31"/>
  <c r="EL48" i="31"/>
  <c r="BY48" i="31"/>
  <c r="E48" i="31"/>
  <c r="D48" i="31" s="1"/>
  <c r="LK48" i="31" s="1"/>
  <c r="L48" i="31"/>
  <c r="DL48" i="31"/>
  <c r="LY48" i="31"/>
  <c r="BL48" i="31"/>
  <c r="KL48" i="31"/>
  <c r="HL48" i="31"/>
  <c r="GY48" i="31"/>
  <c r="HY48" i="31"/>
  <c r="AY48" i="31"/>
  <c r="KY48" i="31"/>
  <c r="L48" i="28"/>
  <c r="CY48" i="31"/>
  <c r="IY48" i="31"/>
  <c r="FY48" i="31"/>
  <c r="AL48" i="31"/>
  <c r="E48" i="28"/>
  <c r="D48" i="28" s="1"/>
  <c r="LX48" i="28" s="1"/>
  <c r="CL48" i="31"/>
  <c r="JL48" i="31"/>
  <c r="L37" i="31"/>
  <c r="IY37" i="31"/>
  <c r="LY37" i="31"/>
  <c r="CL37" i="31"/>
  <c r="GY37" i="31"/>
  <c r="FY37" i="31"/>
  <c r="HL37" i="31"/>
  <c r="FL37" i="31"/>
  <c r="E37" i="28"/>
  <c r="D37" i="28" s="1"/>
  <c r="LX37" i="28" s="1"/>
  <c r="KY37" i="31"/>
  <c r="AY37" i="31"/>
  <c r="IL37" i="31"/>
  <c r="DL37" i="31"/>
  <c r="JY37" i="31"/>
  <c r="DY37" i="31"/>
  <c r="EL37" i="31"/>
  <c r="L37" i="28"/>
  <c r="BY37" i="31"/>
  <c r="AL37" i="31"/>
  <c r="CY37" i="31"/>
  <c r="KL37" i="31"/>
  <c r="HY37" i="31"/>
  <c r="EY37" i="31"/>
  <c r="Y37" i="31"/>
  <c r="GL37" i="31"/>
  <c r="E37" i="31"/>
  <c r="D37" i="31" s="1"/>
  <c r="JK37" i="31" s="1"/>
  <c r="BL37" i="31"/>
  <c r="JL37" i="31"/>
  <c r="LL37" i="31"/>
  <c r="AY35" i="31"/>
  <c r="EY35" i="31"/>
  <c r="FL35" i="31"/>
  <c r="EL35" i="31"/>
  <c r="L35" i="31"/>
  <c r="GL35" i="31"/>
  <c r="IY35" i="31"/>
  <c r="JY35" i="31"/>
  <c r="BY35" i="31"/>
  <c r="CL35" i="31"/>
  <c r="DY35" i="31"/>
  <c r="Y35" i="31"/>
  <c r="JL35" i="31"/>
  <c r="AL35" i="31"/>
  <c r="HL35" i="31"/>
  <c r="BL35" i="31"/>
  <c r="GY35" i="31"/>
  <c r="LL35" i="31"/>
  <c r="KL35" i="31"/>
  <c r="HY35" i="31"/>
  <c r="CY35" i="31"/>
  <c r="E35" i="31"/>
  <c r="D35" i="31" s="1"/>
  <c r="DK35" i="31" s="1"/>
  <c r="IL35" i="31"/>
  <c r="L35" i="28"/>
  <c r="KY35" i="31"/>
  <c r="DL35" i="31"/>
  <c r="FY35" i="31"/>
  <c r="LY35" i="31"/>
  <c r="E35" i="28"/>
  <c r="D35" i="28" s="1"/>
  <c r="LX35" i="28" s="1"/>
  <c r="KW34" i="31"/>
  <c r="JJ34" i="31"/>
  <c r="EJ34" i="31"/>
  <c r="IW34" i="31"/>
  <c r="AW34" i="31"/>
  <c r="EW34" i="31"/>
  <c r="GJ34" i="31"/>
  <c r="DJ34" i="31"/>
  <c r="C34" i="28"/>
  <c r="B34" i="28" s="1"/>
  <c r="LV34" i="28" s="1"/>
  <c r="CW34" i="31"/>
  <c r="HJ34" i="31"/>
  <c r="C34" i="31"/>
  <c r="B34" i="31" s="1"/>
  <c r="AI34" i="31" s="1"/>
  <c r="LW34" i="31"/>
  <c r="KJ34" i="31"/>
  <c r="FJ34" i="31"/>
  <c r="J34" i="28"/>
  <c r="AJ34" i="31"/>
  <c r="DW34" i="31"/>
  <c r="BJ34" i="31"/>
  <c r="J34" i="31"/>
  <c r="CJ34" i="31"/>
  <c r="LJ34" i="31"/>
  <c r="W34" i="31"/>
  <c r="FW34" i="31"/>
  <c r="HW34" i="31"/>
  <c r="BW34" i="31"/>
  <c r="GW34" i="31"/>
  <c r="JW34" i="31"/>
  <c r="IJ34" i="31"/>
  <c r="IY56" i="31"/>
  <c r="EY56" i="31"/>
  <c r="FY56" i="31"/>
  <c r="IL56" i="31"/>
  <c r="DY56" i="31"/>
  <c r="EL56" i="31"/>
  <c r="AY56" i="31"/>
  <c r="Y56" i="31"/>
  <c r="LL56" i="31"/>
  <c r="FL56" i="31"/>
  <c r="GY56" i="31"/>
  <c r="JY56" i="31"/>
  <c r="BL56" i="31"/>
  <c r="KY56" i="31"/>
  <c r="CL56" i="31"/>
  <c r="BY56" i="31"/>
  <c r="L56" i="31"/>
  <c r="LY56" i="31"/>
  <c r="E56" i="28"/>
  <c r="D56" i="28" s="1"/>
  <c r="LX56" i="28" s="1"/>
  <c r="E56" i="31"/>
  <c r="D56" i="31" s="1"/>
  <c r="KX56" i="31" s="1"/>
  <c r="L56" i="28"/>
  <c r="DL56" i="31"/>
  <c r="CY56" i="31"/>
  <c r="AL56" i="31"/>
  <c r="JL56" i="31"/>
  <c r="KL56" i="31"/>
  <c r="GL56" i="31"/>
  <c r="HL56" i="31"/>
  <c r="HY56" i="31"/>
  <c r="L36" i="31"/>
  <c r="E36" i="28"/>
  <c r="D36" i="28" s="1"/>
  <c r="LX36" i="28" s="1"/>
  <c r="KY36" i="31"/>
  <c r="DL36" i="31"/>
  <c r="FY36" i="31"/>
  <c r="JL36" i="31"/>
  <c r="EL36" i="31"/>
  <c r="Y36" i="31"/>
  <c r="HY36" i="31"/>
  <c r="LY36" i="31"/>
  <c r="GL36" i="31"/>
  <c r="AY36" i="31"/>
  <c r="IY36" i="31"/>
  <c r="IL36" i="31"/>
  <c r="CY36" i="31"/>
  <c r="FL36" i="31"/>
  <c r="JY36" i="31"/>
  <c r="E36" i="31"/>
  <c r="D36" i="31" s="1"/>
  <c r="LX36" i="31" s="1"/>
  <c r="GY36" i="31"/>
  <c r="KL36" i="31"/>
  <c r="EY36" i="31"/>
  <c r="LL36" i="31"/>
  <c r="CL36" i="31"/>
  <c r="DY36" i="31"/>
  <c r="AL36" i="31"/>
  <c r="BL36" i="31"/>
  <c r="BY36" i="31"/>
  <c r="HL36" i="31"/>
  <c r="L36" i="28"/>
  <c r="EW39" i="31"/>
  <c r="GW39" i="31"/>
  <c r="HJ39" i="31"/>
  <c r="CJ39" i="31"/>
  <c r="DJ39" i="31"/>
  <c r="DW39" i="31"/>
  <c r="C39" i="31"/>
  <c r="B39" i="31" s="1"/>
  <c r="HI39" i="31" s="1"/>
  <c r="KW39" i="31"/>
  <c r="CW39" i="31"/>
  <c r="LJ39" i="31"/>
  <c r="LW39" i="31"/>
  <c r="JW39" i="31"/>
  <c r="J39" i="28"/>
  <c r="KJ39" i="31"/>
  <c r="BJ39" i="31"/>
  <c r="GJ39" i="31"/>
  <c r="JJ39" i="31"/>
  <c r="AJ39" i="31"/>
  <c r="W39" i="31"/>
  <c r="EJ39" i="31"/>
  <c r="J39" i="31"/>
  <c r="FJ39" i="31"/>
  <c r="C39" i="28"/>
  <c r="B39" i="28" s="1"/>
  <c r="LV39" i="28" s="1"/>
  <c r="HW39" i="31"/>
  <c r="IW39" i="31"/>
  <c r="BW39" i="31"/>
  <c r="IJ39" i="31"/>
  <c r="FW39" i="31"/>
  <c r="AW39" i="31"/>
  <c r="KY55" i="31"/>
  <c r="FY55" i="31"/>
  <c r="GL55" i="31"/>
  <c r="Y55" i="31"/>
  <c r="L55" i="28"/>
  <c r="GY55" i="31"/>
  <c r="BL55" i="31"/>
  <c r="BY55" i="31"/>
  <c r="IL55" i="31"/>
  <c r="AL55" i="31"/>
  <c r="L55" i="31"/>
  <c r="HL55" i="31"/>
  <c r="FL55" i="31"/>
  <c r="JY55" i="31"/>
  <c r="E55" i="31"/>
  <c r="D55" i="31" s="1"/>
  <c r="GX55" i="31" s="1"/>
  <c r="E55" i="28"/>
  <c r="D55" i="28" s="1"/>
  <c r="LX55" i="28" s="1"/>
  <c r="LL55" i="31"/>
  <c r="DL55" i="31"/>
  <c r="LY55" i="31"/>
  <c r="AY55" i="31"/>
  <c r="KL55" i="31"/>
  <c r="JL55" i="31"/>
  <c r="EY55" i="31"/>
  <c r="HY55" i="31"/>
  <c r="DY55" i="31"/>
  <c r="CY55" i="31"/>
  <c r="IY55" i="31"/>
  <c r="CL55" i="31"/>
  <c r="EL55" i="31"/>
  <c r="U57" i="33"/>
  <c r="O23" i="8"/>
  <c r="D20" i="13"/>
  <c r="O28" i="13"/>
  <c r="G17" i="13"/>
  <c r="W64" i="33"/>
  <c r="V48" i="33" s="1"/>
  <c r="E6" i="3"/>
  <c r="I13" i="22"/>
  <c r="N18" i="33" s="1"/>
  <c r="J46" i="22"/>
  <c r="O33" i="33" s="1"/>
  <c r="I31" i="22"/>
  <c r="N28" i="33" s="1"/>
  <c r="O4" i="13"/>
  <c r="O32" i="8"/>
  <c r="O30" i="8"/>
  <c r="KQ82" i="31"/>
  <c r="IQ82" i="31"/>
  <c r="HD82" i="31"/>
  <c r="BQ82" i="31"/>
  <c r="BD82" i="31"/>
  <c r="AD4" i="31"/>
  <c r="LD4" i="31"/>
  <c r="GQ82" i="31"/>
  <c r="GQ4" i="31"/>
  <c r="DD4" i="31"/>
  <c r="AQ82" i="31"/>
  <c r="Q84" i="28"/>
  <c r="FD82" i="31"/>
  <c r="DQ4" i="31"/>
  <c r="KD4" i="31"/>
  <c r="EQ82" i="31"/>
  <c r="CQ4" i="31"/>
  <c r="CD4" i="31"/>
  <c r="Q82" i="31"/>
  <c r="CQ82" i="31"/>
  <c r="BD4" i="31"/>
  <c r="FQ4" i="31"/>
  <c r="AD82" i="31"/>
  <c r="DD82" i="31"/>
  <c r="BQ4" i="31"/>
  <c r="Q4" i="28"/>
  <c r="FD4" i="31"/>
  <c r="CD82" i="31"/>
  <c r="AQ4" i="31"/>
  <c r="Q4" i="31"/>
  <c r="F17" i="21"/>
  <c r="O32" i="21"/>
  <c r="D19" i="21"/>
  <c r="O32" i="13"/>
  <c r="O18" i="13"/>
  <c r="D19" i="13"/>
  <c r="F17" i="13"/>
  <c r="O29" i="21"/>
  <c r="H17" i="21"/>
  <c r="D21" i="21"/>
  <c r="O22" i="11"/>
  <c r="O35" i="11"/>
  <c r="E17" i="11"/>
  <c r="D18" i="11"/>
  <c r="U64" i="33"/>
  <c r="S48" i="33" s="1"/>
  <c r="FJ10" i="31"/>
  <c r="LJ10" i="31"/>
  <c r="JJ10" i="31"/>
  <c r="AJ10" i="31"/>
  <c r="EJ10" i="31"/>
  <c r="DW10" i="31"/>
  <c r="W10" i="31"/>
  <c r="GJ10" i="31"/>
  <c r="CJ10" i="31"/>
  <c r="J10" i="28"/>
  <c r="KJ10" i="31"/>
  <c r="EW10" i="31"/>
  <c r="GW10" i="31"/>
  <c r="C10" i="31"/>
  <c r="B10" i="31" s="1"/>
  <c r="FV10" i="31" s="1"/>
  <c r="FW10" i="31"/>
  <c r="BJ10" i="31"/>
  <c r="DJ10" i="31"/>
  <c r="BW10" i="31"/>
  <c r="IJ10" i="31"/>
  <c r="JW10" i="31"/>
  <c r="IW10" i="31"/>
  <c r="C10" i="28"/>
  <c r="B10" i="28" s="1"/>
  <c r="LV10" i="28" s="1"/>
  <c r="CW10" i="31"/>
  <c r="J10" i="31"/>
  <c r="LW10" i="31"/>
  <c r="AW10" i="31"/>
  <c r="HW10" i="31"/>
  <c r="KW10" i="31"/>
  <c r="HJ10" i="31"/>
  <c r="IW22" i="31"/>
  <c r="EJ22" i="31"/>
  <c r="BJ22" i="31"/>
  <c r="DW22" i="31"/>
  <c r="DJ22" i="31"/>
  <c r="LJ22" i="31"/>
  <c r="JJ22" i="31"/>
  <c r="JW22" i="31"/>
  <c r="KW22" i="31"/>
  <c r="HW22" i="31"/>
  <c r="AJ22" i="31"/>
  <c r="CJ22" i="31"/>
  <c r="IJ22" i="31"/>
  <c r="AW22" i="31"/>
  <c r="C22" i="28"/>
  <c r="B22" i="28" s="1"/>
  <c r="LV22" i="28" s="1"/>
  <c r="CW22" i="31"/>
  <c r="FJ22" i="31"/>
  <c r="W22" i="31"/>
  <c r="J22" i="31"/>
  <c r="EW22" i="31"/>
  <c r="J22" i="28"/>
  <c r="GJ22" i="31"/>
  <c r="BW22" i="31"/>
  <c r="HJ22" i="31"/>
  <c r="GW22" i="31"/>
  <c r="C22" i="31"/>
  <c r="B22" i="31" s="1"/>
  <c r="LV22" i="31" s="1"/>
  <c r="LW22" i="31"/>
  <c r="KJ22" i="31"/>
  <c r="FW22" i="31"/>
  <c r="GY60" i="31"/>
  <c r="HL60" i="31"/>
  <c r="Y60" i="31"/>
  <c r="DL60" i="31"/>
  <c r="JY60" i="31"/>
  <c r="KY60" i="31"/>
  <c r="BY60" i="31"/>
  <c r="E60" i="28"/>
  <c r="D60" i="28" s="1"/>
  <c r="LX60" i="28" s="1"/>
  <c r="LY60" i="31"/>
  <c r="LL60" i="31"/>
  <c r="AY60" i="31"/>
  <c r="KL60" i="31"/>
  <c r="CL60" i="31"/>
  <c r="L60" i="31"/>
  <c r="CY60" i="31"/>
  <c r="IY60" i="31"/>
  <c r="E60" i="31"/>
  <c r="D60" i="31" s="1"/>
  <c r="DK60" i="31" s="1"/>
  <c r="JL60" i="31"/>
  <c r="GL60" i="31"/>
  <c r="FY60" i="31"/>
  <c r="L60" i="28"/>
  <c r="IL60" i="31"/>
  <c r="DY60" i="31"/>
  <c r="EY60" i="31"/>
  <c r="FL60" i="31"/>
  <c r="HY60" i="31"/>
  <c r="EL60" i="31"/>
  <c r="AL60" i="31"/>
  <c r="BL60" i="31"/>
  <c r="HJ60" i="31"/>
  <c r="LJ60" i="31"/>
  <c r="HW60" i="31"/>
  <c r="EJ60" i="31"/>
  <c r="BJ60" i="31"/>
  <c r="FW60" i="31"/>
  <c r="KJ60" i="31"/>
  <c r="J60" i="31"/>
  <c r="IW60" i="31"/>
  <c r="CJ60" i="31"/>
  <c r="LW60" i="31"/>
  <c r="W60" i="31"/>
  <c r="GJ60" i="31"/>
  <c r="KW60" i="31"/>
  <c r="AW60" i="31"/>
  <c r="J60" i="28"/>
  <c r="C60" i="28"/>
  <c r="B60" i="28" s="1"/>
  <c r="LV60" i="28" s="1"/>
  <c r="EW60" i="31"/>
  <c r="IJ60" i="31"/>
  <c r="C60" i="31"/>
  <c r="B60" i="31" s="1"/>
  <c r="IV60" i="31" s="1"/>
  <c r="AJ60" i="31"/>
  <c r="CW60" i="31"/>
  <c r="GW60" i="31"/>
  <c r="DW60" i="31"/>
  <c r="BW60" i="31"/>
  <c r="FJ60" i="31"/>
  <c r="JW60" i="31"/>
  <c r="JJ60" i="31"/>
  <c r="DJ60" i="31"/>
  <c r="Y11" i="31"/>
  <c r="FL11" i="31"/>
  <c r="AY11" i="31"/>
  <c r="CY11" i="31"/>
  <c r="EL11" i="31"/>
  <c r="FY11" i="31"/>
  <c r="IY11" i="31"/>
  <c r="BY11" i="31"/>
  <c r="GL11" i="31"/>
  <c r="KL11" i="31"/>
  <c r="L11" i="31"/>
  <c r="HL11" i="31"/>
  <c r="BL11" i="31"/>
  <c r="GY11" i="31"/>
  <c r="E11" i="28"/>
  <c r="D11" i="28" s="1"/>
  <c r="LX11" i="28" s="1"/>
  <c r="L11" i="28"/>
  <c r="CL11" i="31"/>
  <c r="DY11" i="31"/>
  <c r="LY11" i="31"/>
  <c r="LL11" i="31"/>
  <c r="DL11" i="31"/>
  <c r="AL11" i="31"/>
  <c r="E11" i="31"/>
  <c r="D11" i="31" s="1"/>
  <c r="FX11" i="31" s="1"/>
  <c r="IL11" i="31"/>
  <c r="JL11" i="31"/>
  <c r="HY11" i="31"/>
  <c r="KY11" i="31"/>
  <c r="EY11" i="31"/>
  <c r="JY11" i="31"/>
  <c r="C51" i="28"/>
  <c r="B51" i="28" s="1"/>
  <c r="LV51" i="28" s="1"/>
  <c r="IW51" i="31"/>
  <c r="BJ51" i="31"/>
  <c r="J51" i="28"/>
  <c r="GJ51" i="31"/>
  <c r="EW51" i="31"/>
  <c r="KW51" i="31"/>
  <c r="DW51" i="31"/>
  <c r="IJ51" i="31"/>
  <c r="LW51" i="31"/>
  <c r="C51" i="31"/>
  <c r="B51" i="31" s="1"/>
  <c r="JI51" i="31" s="1"/>
  <c r="W51" i="31"/>
  <c r="GW51" i="31"/>
  <c r="KJ51" i="31"/>
  <c r="CW51" i="31"/>
  <c r="AW51" i="31"/>
  <c r="FJ51" i="31"/>
  <c r="JW51" i="31"/>
  <c r="HJ51" i="31"/>
  <c r="AJ51" i="31"/>
  <c r="J51" i="31"/>
  <c r="LJ51" i="31"/>
  <c r="CJ51" i="31"/>
  <c r="BW51" i="31"/>
  <c r="EJ51" i="31"/>
  <c r="JJ51" i="31"/>
  <c r="DJ51" i="31"/>
  <c r="HW51" i="31"/>
  <c r="FW51" i="31"/>
  <c r="C16" i="31"/>
  <c r="B16" i="31" s="1"/>
  <c r="KI16" i="31" s="1"/>
  <c r="FW16" i="31"/>
  <c r="KW16" i="31"/>
  <c r="LW16" i="31"/>
  <c r="FJ16" i="31"/>
  <c r="JJ16" i="31"/>
  <c r="C16" i="28"/>
  <c r="B16" i="28" s="1"/>
  <c r="LV16" i="28" s="1"/>
  <c r="CJ16" i="31"/>
  <c r="AJ16" i="31"/>
  <c r="BJ16" i="31"/>
  <c r="AW16" i="31"/>
  <c r="GW16" i="31"/>
  <c r="EJ16" i="31"/>
  <c r="CW16" i="31"/>
  <c r="DW16" i="31"/>
  <c r="DJ16" i="31"/>
  <c r="KJ16" i="31"/>
  <c r="LJ16" i="31"/>
  <c r="HW16" i="31"/>
  <c r="EW16" i="31"/>
  <c r="BW16" i="31"/>
  <c r="JW16" i="31"/>
  <c r="HJ16" i="31"/>
  <c r="J16" i="28"/>
  <c r="J16" i="31"/>
  <c r="IJ16" i="31"/>
  <c r="W16" i="31"/>
  <c r="IW16" i="31"/>
  <c r="GJ16" i="31"/>
  <c r="IW57" i="31"/>
  <c r="AJ57" i="31"/>
  <c r="DW57" i="31"/>
  <c r="JJ57" i="31"/>
  <c r="IJ57" i="31"/>
  <c r="EW57" i="31"/>
  <c r="J57" i="31"/>
  <c r="FJ57" i="31"/>
  <c r="LJ57" i="31"/>
  <c r="C57" i="31"/>
  <c r="B57" i="31" s="1"/>
  <c r="EV57" i="31" s="1"/>
  <c r="HW57" i="31"/>
  <c r="BJ57" i="31"/>
  <c r="AW57" i="31"/>
  <c r="GW57" i="31"/>
  <c r="CJ57" i="31"/>
  <c r="GJ57" i="31"/>
  <c r="KJ57" i="31"/>
  <c r="LW57" i="31"/>
  <c r="W57" i="31"/>
  <c r="J57" i="28"/>
  <c r="BW57" i="31"/>
  <c r="JW57" i="31"/>
  <c r="C57" i="28"/>
  <c r="B57" i="28" s="1"/>
  <c r="LV57" i="28" s="1"/>
  <c r="KW57" i="31"/>
  <c r="EJ57" i="31"/>
  <c r="FW57" i="31"/>
  <c r="DJ57" i="31"/>
  <c r="HJ57" i="31"/>
  <c r="CW57" i="31"/>
  <c r="C6" i="31"/>
  <c r="B6" i="31" s="1"/>
  <c r="DI6" i="31" s="1"/>
  <c r="AJ6" i="31"/>
  <c r="W6" i="31"/>
  <c r="JJ6" i="31"/>
  <c r="DW6" i="31"/>
  <c r="LJ6" i="31"/>
  <c r="BW6" i="31"/>
  <c r="CJ6" i="31"/>
  <c r="HW6" i="31"/>
  <c r="J6" i="31"/>
  <c r="DJ6" i="31"/>
  <c r="IW6" i="31"/>
  <c r="C6" i="28"/>
  <c r="B6" i="28" s="1"/>
  <c r="LV6" i="28" s="1"/>
  <c r="BJ6" i="31"/>
  <c r="HJ6" i="31"/>
  <c r="IJ6" i="31"/>
  <c r="KJ6" i="31"/>
  <c r="GW6" i="31"/>
  <c r="FW6" i="31"/>
  <c r="AW6" i="31"/>
  <c r="GJ6" i="31"/>
  <c r="KW6" i="31"/>
  <c r="EJ6" i="31"/>
  <c r="FJ6" i="31"/>
  <c r="CW6" i="31"/>
  <c r="LW6" i="31"/>
  <c r="JW6" i="31"/>
  <c r="EW6" i="31"/>
  <c r="J6" i="28"/>
  <c r="IJ55" i="31"/>
  <c r="LW55" i="31"/>
  <c r="GW55" i="31"/>
  <c r="LJ55" i="31"/>
  <c r="HJ55" i="31"/>
  <c r="KJ55" i="31"/>
  <c r="J55" i="28"/>
  <c r="GJ55" i="31"/>
  <c r="W55" i="31"/>
  <c r="C55" i="28"/>
  <c r="B55" i="28" s="1"/>
  <c r="LV55" i="28" s="1"/>
  <c r="BJ55" i="31"/>
  <c r="IW55" i="31"/>
  <c r="KW55" i="31"/>
  <c r="JW55" i="31"/>
  <c r="EW55" i="31"/>
  <c r="AW55" i="31"/>
  <c r="BW55" i="31"/>
  <c r="FJ55" i="31"/>
  <c r="CJ55" i="31"/>
  <c r="FW55" i="31"/>
  <c r="DJ55" i="31"/>
  <c r="EJ55" i="31"/>
  <c r="CW55" i="31"/>
  <c r="C55" i="31"/>
  <c r="B55" i="31" s="1"/>
  <c r="KV55" i="31" s="1"/>
  <c r="AJ55" i="31"/>
  <c r="J55" i="31"/>
  <c r="HW55" i="31"/>
  <c r="DW55" i="31"/>
  <c r="JJ55" i="31"/>
  <c r="BJ29" i="31"/>
  <c r="CW29" i="31"/>
  <c r="JW29" i="31"/>
  <c r="LW29" i="31"/>
  <c r="C29" i="31"/>
  <c r="B29" i="31" s="1"/>
  <c r="I29" i="31" s="1"/>
  <c r="J29" i="28"/>
  <c r="GW29" i="31"/>
  <c r="KJ29" i="31"/>
  <c r="DW29" i="31"/>
  <c r="HJ29" i="31"/>
  <c r="KW29" i="31"/>
  <c r="W29" i="31"/>
  <c r="FW29" i="31"/>
  <c r="HW29" i="31"/>
  <c r="LJ29" i="31"/>
  <c r="BW29" i="31"/>
  <c r="J29" i="31"/>
  <c r="CJ29" i="31"/>
  <c r="JJ29" i="31"/>
  <c r="FJ29" i="31"/>
  <c r="C29" i="28"/>
  <c r="B29" i="28" s="1"/>
  <c r="LV29" i="28" s="1"/>
  <c r="EW29" i="31"/>
  <c r="DJ29" i="31"/>
  <c r="IJ29" i="31"/>
  <c r="AJ29" i="31"/>
  <c r="EJ29" i="31"/>
  <c r="GJ29" i="31"/>
  <c r="IW29" i="31"/>
  <c r="AW29" i="31"/>
  <c r="LJ23" i="31"/>
  <c r="BW23" i="31"/>
  <c r="EJ23" i="31"/>
  <c r="JW23" i="31"/>
  <c r="FW23" i="31"/>
  <c r="EW23" i="31"/>
  <c r="BJ23" i="31"/>
  <c r="CW23" i="31"/>
  <c r="LW23" i="31"/>
  <c r="J23" i="28"/>
  <c r="IW23" i="31"/>
  <c r="C23" i="28"/>
  <c r="B23" i="28" s="1"/>
  <c r="LV23" i="28" s="1"/>
  <c r="KJ23" i="31"/>
  <c r="J23" i="31"/>
  <c r="GW23" i="31"/>
  <c r="HJ23" i="31"/>
  <c r="JJ23" i="31"/>
  <c r="AJ23" i="31"/>
  <c r="FJ23" i="31"/>
  <c r="DJ23" i="31"/>
  <c r="KW23" i="31"/>
  <c r="AW23" i="31"/>
  <c r="W23" i="31"/>
  <c r="C23" i="31"/>
  <c r="B23" i="31" s="1"/>
  <c r="LV23" i="31" s="1"/>
  <c r="GJ23" i="31"/>
  <c r="DW23" i="31"/>
  <c r="CJ23" i="31"/>
  <c r="IJ23" i="31"/>
  <c r="HW23" i="31"/>
  <c r="EY58" i="31"/>
  <c r="E58" i="28"/>
  <c r="D58" i="28" s="1"/>
  <c r="LX58" i="28" s="1"/>
  <c r="BL58" i="31"/>
  <c r="HY58" i="31"/>
  <c r="DL58" i="31"/>
  <c r="HL58" i="31"/>
  <c r="KY58" i="31"/>
  <c r="LY58" i="31"/>
  <c r="E58" i="31"/>
  <c r="D58" i="31" s="1"/>
  <c r="BK58" i="31" s="1"/>
  <c r="L58" i="31"/>
  <c r="BY58" i="31"/>
  <c r="KL58" i="31"/>
  <c r="AY58" i="31"/>
  <c r="EL58" i="31"/>
  <c r="AL58" i="31"/>
  <c r="GL58" i="31"/>
  <c r="IL58" i="31"/>
  <c r="FY58" i="31"/>
  <c r="GY58" i="31"/>
  <c r="JY58" i="31"/>
  <c r="IY58" i="31"/>
  <c r="Y58" i="31"/>
  <c r="DY58" i="31"/>
  <c r="CL58" i="31"/>
  <c r="LL58" i="31"/>
  <c r="JL58" i="31"/>
  <c r="FL58" i="31"/>
  <c r="CY58" i="31"/>
  <c r="L58" i="28"/>
  <c r="IJ32" i="31"/>
  <c r="AW32" i="31"/>
  <c r="KW32" i="31"/>
  <c r="GW32" i="31"/>
  <c r="CJ32" i="31"/>
  <c r="W32" i="31"/>
  <c r="DW32" i="31"/>
  <c r="C32" i="31"/>
  <c r="B32" i="31" s="1"/>
  <c r="GI32" i="31" s="1"/>
  <c r="JW32" i="31"/>
  <c r="GJ32" i="31"/>
  <c r="C32" i="28"/>
  <c r="B32" i="28" s="1"/>
  <c r="LV32" i="28" s="1"/>
  <c r="BJ32" i="31"/>
  <c r="DJ32" i="31"/>
  <c r="AJ32" i="31"/>
  <c r="LW32" i="31"/>
  <c r="LJ32" i="31"/>
  <c r="KJ32" i="31"/>
  <c r="IW32" i="31"/>
  <c r="FJ32" i="31"/>
  <c r="JJ32" i="31"/>
  <c r="EJ32" i="31"/>
  <c r="J32" i="28"/>
  <c r="BW32" i="31"/>
  <c r="HW32" i="31"/>
  <c r="EW32" i="31"/>
  <c r="J32" i="31"/>
  <c r="FW32" i="31"/>
  <c r="CW32" i="31"/>
  <c r="HJ32" i="31"/>
  <c r="BW20" i="31"/>
  <c r="C20" i="28"/>
  <c r="B20" i="28" s="1"/>
  <c r="LV20" i="28" s="1"/>
  <c r="J20" i="31"/>
  <c r="FW20" i="31"/>
  <c r="EW20" i="31"/>
  <c r="FJ20" i="31"/>
  <c r="LJ20" i="31"/>
  <c r="CW20" i="31"/>
  <c r="DJ20" i="31"/>
  <c r="JJ20" i="31"/>
  <c r="KW20" i="31"/>
  <c r="W20" i="31"/>
  <c r="C20" i="31"/>
  <c r="B20" i="31" s="1"/>
  <c r="BV20" i="31" s="1"/>
  <c r="JW20" i="31"/>
  <c r="HJ20" i="31"/>
  <c r="IJ20" i="31"/>
  <c r="GJ20" i="31"/>
  <c r="BJ20" i="31"/>
  <c r="AJ20" i="31"/>
  <c r="J20" i="28"/>
  <c r="AW20" i="31"/>
  <c r="KJ20" i="31"/>
  <c r="IW20" i="31"/>
  <c r="DW20" i="31"/>
  <c r="GW20" i="31"/>
  <c r="LW20" i="31"/>
  <c r="EJ20" i="31"/>
  <c r="CJ20" i="31"/>
  <c r="HW20" i="31"/>
  <c r="JL44" i="31"/>
  <c r="HY44" i="31"/>
  <c r="FY44" i="31"/>
  <c r="JY44" i="31"/>
  <c r="AY44" i="31"/>
  <c r="CL44" i="31"/>
  <c r="AL44" i="31"/>
  <c r="L44" i="28"/>
  <c r="HL44" i="31"/>
  <c r="IY44" i="31"/>
  <c r="BL44" i="31"/>
  <c r="FL44" i="31"/>
  <c r="Y44" i="31"/>
  <c r="E44" i="28"/>
  <c r="D44" i="28" s="1"/>
  <c r="LX44" i="28" s="1"/>
  <c r="KL44" i="31"/>
  <c r="GY44" i="31"/>
  <c r="E44" i="31"/>
  <c r="D44" i="31" s="1"/>
  <c r="JK44" i="31" s="1"/>
  <c r="GL44" i="31"/>
  <c r="EL44" i="31"/>
  <c r="DL44" i="31"/>
  <c r="CY44" i="31"/>
  <c r="DY44" i="31"/>
  <c r="KY44" i="31"/>
  <c r="EY44" i="31"/>
  <c r="LY44" i="31"/>
  <c r="L44" i="31"/>
  <c r="BY44" i="31"/>
  <c r="LL44" i="31"/>
  <c r="IL44" i="31"/>
  <c r="LY49" i="31"/>
  <c r="JY49" i="31"/>
  <c r="FL49" i="31"/>
  <c r="AL49" i="31"/>
  <c r="DL49" i="31"/>
  <c r="CL49" i="31"/>
  <c r="GY49" i="31"/>
  <c r="FY49" i="31"/>
  <c r="LL49" i="31"/>
  <c r="EY49" i="31"/>
  <c r="BL49" i="31"/>
  <c r="L49" i="28"/>
  <c r="IY49" i="31"/>
  <c r="IL49" i="31"/>
  <c r="KY49" i="31"/>
  <c r="HL49" i="31"/>
  <c r="AY49" i="31"/>
  <c r="DY49" i="31"/>
  <c r="Y49" i="31"/>
  <c r="E49" i="28"/>
  <c r="D49" i="28" s="1"/>
  <c r="LX49" i="28" s="1"/>
  <c r="EL49" i="31"/>
  <c r="GL49" i="31"/>
  <c r="L49" i="31"/>
  <c r="KL49" i="31"/>
  <c r="HY49" i="31"/>
  <c r="E49" i="31"/>
  <c r="D49" i="31" s="1"/>
  <c r="K49" i="31" s="1"/>
  <c r="CY49" i="31"/>
  <c r="BY49" i="31"/>
  <c r="JL49" i="31"/>
  <c r="EY46" i="31"/>
  <c r="E46" i="31"/>
  <c r="D46" i="31" s="1"/>
  <c r="FK46" i="31" s="1"/>
  <c r="GL46" i="31"/>
  <c r="HL46" i="31"/>
  <c r="AY46" i="31"/>
  <c r="EL46" i="31"/>
  <c r="FY46" i="31"/>
  <c r="IY46" i="31"/>
  <c r="BL46" i="31"/>
  <c r="IL46" i="31"/>
  <c r="DY46" i="31"/>
  <c r="L46" i="31"/>
  <c r="BY46" i="31"/>
  <c r="JY46" i="31"/>
  <c r="AL46" i="31"/>
  <c r="E46" i="28"/>
  <c r="D46" i="28" s="1"/>
  <c r="LX46" i="28" s="1"/>
  <c r="CY46" i="31"/>
  <c r="GY46" i="31"/>
  <c r="LL46" i="31"/>
  <c r="Y46" i="31"/>
  <c r="L46" i="28"/>
  <c r="KY46" i="31"/>
  <c r="FL46" i="31"/>
  <c r="KL46" i="31"/>
  <c r="DL46" i="31"/>
  <c r="HY46" i="31"/>
  <c r="LY46" i="31"/>
  <c r="CL46" i="31"/>
  <c r="JL46" i="31"/>
  <c r="AJ44" i="31"/>
  <c r="LW44" i="31"/>
  <c r="DW44" i="31"/>
  <c r="LJ44" i="31"/>
  <c r="FJ44" i="31"/>
  <c r="AW44" i="31"/>
  <c r="BJ44" i="31"/>
  <c r="BW44" i="31"/>
  <c r="IW44" i="31"/>
  <c r="KW44" i="31"/>
  <c r="CW44" i="31"/>
  <c r="J44" i="28"/>
  <c r="JW44" i="31"/>
  <c r="EW44" i="31"/>
  <c r="GW44" i="31"/>
  <c r="IJ44" i="31"/>
  <c r="CJ44" i="31"/>
  <c r="DJ44" i="31"/>
  <c r="KJ44" i="31"/>
  <c r="JJ44" i="31"/>
  <c r="C44" i="28"/>
  <c r="B44" i="28" s="1"/>
  <c r="LV44" i="28" s="1"/>
  <c r="FW44" i="31"/>
  <c r="HW44" i="31"/>
  <c r="EJ44" i="31"/>
  <c r="J44" i="31"/>
  <c r="C44" i="31"/>
  <c r="B44" i="31" s="1"/>
  <c r="HI44" i="31" s="1"/>
  <c r="HJ44" i="31"/>
  <c r="GJ44" i="31"/>
  <c r="W44" i="31"/>
  <c r="L6" i="28"/>
  <c r="IY6" i="31"/>
  <c r="AL6" i="31"/>
  <c r="FY6" i="31"/>
  <c r="IL6" i="31"/>
  <c r="GY6" i="31"/>
  <c r="Y6" i="31"/>
  <c r="CL6" i="31"/>
  <c r="EL6" i="31"/>
  <c r="LY6" i="31"/>
  <c r="FL6" i="31"/>
  <c r="E6" i="31"/>
  <c r="D6" i="31" s="1"/>
  <c r="BK6" i="31" s="1"/>
  <c r="DY6" i="31"/>
  <c r="DL6" i="31"/>
  <c r="E6" i="28"/>
  <c r="D6" i="28" s="1"/>
  <c r="LX6" i="28" s="1"/>
  <c r="BY6" i="31"/>
  <c r="EY6" i="31"/>
  <c r="JY6" i="31"/>
  <c r="LL6" i="31"/>
  <c r="AY6" i="31"/>
  <c r="L6" i="31"/>
  <c r="GL6" i="31"/>
  <c r="HY6" i="31"/>
  <c r="KY6" i="31"/>
  <c r="CY6" i="31"/>
  <c r="BL6" i="31"/>
  <c r="HL6" i="31"/>
  <c r="KL6" i="31"/>
  <c r="JL6" i="31"/>
  <c r="LJ52" i="31"/>
  <c r="KW52" i="31"/>
  <c r="KJ52" i="31"/>
  <c r="HJ52" i="31"/>
  <c r="CW52" i="31"/>
  <c r="BW52" i="31"/>
  <c r="EW52" i="31"/>
  <c r="JW52" i="31"/>
  <c r="W52" i="31"/>
  <c r="J52" i="31"/>
  <c r="C52" i="28"/>
  <c r="B52" i="28" s="1"/>
  <c r="LV52" i="28" s="1"/>
  <c r="AJ52" i="31"/>
  <c r="CJ52" i="31"/>
  <c r="JJ52" i="31"/>
  <c r="EJ52" i="31"/>
  <c r="FJ52" i="31"/>
  <c r="DJ52" i="31"/>
  <c r="AW52" i="31"/>
  <c r="FW52" i="31"/>
  <c r="C52" i="31"/>
  <c r="B52" i="31" s="1"/>
  <c r="BI52" i="31" s="1"/>
  <c r="LW52" i="31"/>
  <c r="GW52" i="31"/>
  <c r="IW52" i="31"/>
  <c r="DW52" i="31"/>
  <c r="GJ52" i="31"/>
  <c r="J52" i="28"/>
  <c r="BJ52" i="31"/>
  <c r="IJ52" i="31"/>
  <c r="HW52" i="31"/>
  <c r="FL21" i="31"/>
  <c r="IL21" i="31"/>
  <c r="GL21" i="31"/>
  <c r="LY21" i="31"/>
  <c r="CL21" i="31"/>
  <c r="E21" i="28"/>
  <c r="D21" i="28" s="1"/>
  <c r="LX21" i="28" s="1"/>
  <c r="L21" i="31"/>
  <c r="JY21" i="31"/>
  <c r="EY21" i="31"/>
  <c r="IY21" i="31"/>
  <c r="HL21" i="31"/>
  <c r="CY21" i="31"/>
  <c r="KY21" i="31"/>
  <c r="BL21" i="31"/>
  <c r="KL21" i="31"/>
  <c r="LL21" i="31"/>
  <c r="AL21" i="31"/>
  <c r="DL21" i="31"/>
  <c r="L21" i="28"/>
  <c r="AY21" i="31"/>
  <c r="BY21" i="31"/>
  <c r="FY21" i="31"/>
  <c r="EL21" i="31"/>
  <c r="GY21" i="31"/>
  <c r="JL21" i="31"/>
  <c r="Y21" i="31"/>
  <c r="DY21" i="31"/>
  <c r="E21" i="31"/>
  <c r="D21" i="31" s="1"/>
  <c r="FX21" i="31" s="1"/>
  <c r="HY21" i="31"/>
  <c r="EL43" i="31"/>
  <c r="JY43" i="31"/>
  <c r="BL43" i="31"/>
  <c r="E43" i="28"/>
  <c r="D43" i="28" s="1"/>
  <c r="LX43" i="28" s="1"/>
  <c r="GY43" i="31"/>
  <c r="HY43" i="31"/>
  <c r="EY43" i="31"/>
  <c r="L43" i="28"/>
  <c r="FY43" i="31"/>
  <c r="AL43" i="31"/>
  <c r="Y43" i="31"/>
  <c r="HL43" i="31"/>
  <c r="CY43" i="31"/>
  <c r="GL43" i="31"/>
  <c r="AY43" i="31"/>
  <c r="BY43" i="31"/>
  <c r="KL43" i="31"/>
  <c r="IL43" i="31"/>
  <c r="DL43" i="31"/>
  <c r="IY43" i="31"/>
  <c r="E43" i="31"/>
  <c r="D43" i="31" s="1"/>
  <c r="GK43" i="31" s="1"/>
  <c r="LL43" i="31"/>
  <c r="JL43" i="31"/>
  <c r="DY43" i="31"/>
  <c r="L43" i="31"/>
  <c r="FL43" i="31"/>
  <c r="CL43" i="31"/>
  <c r="KY43" i="31"/>
  <c r="LY43" i="31"/>
  <c r="JY28" i="31"/>
  <c r="E28" i="31"/>
  <c r="D28" i="31" s="1"/>
  <c r="LX28" i="31" s="1"/>
  <c r="E28" i="28"/>
  <c r="D28" i="28" s="1"/>
  <c r="LX28" i="28" s="1"/>
  <c r="L28" i="28"/>
  <c r="DL28" i="31"/>
  <c r="IY28" i="31"/>
  <c r="FL28" i="31"/>
  <c r="DY28" i="31"/>
  <c r="BY28" i="31"/>
  <c r="FY28" i="31"/>
  <c r="LL28" i="31"/>
  <c r="KL28" i="31"/>
  <c r="BL28" i="31"/>
  <c r="IL28" i="31"/>
  <c r="HY28" i="31"/>
  <c r="JL28" i="31"/>
  <c r="AL28" i="31"/>
  <c r="CY28" i="31"/>
  <c r="EY28" i="31"/>
  <c r="EL28" i="31"/>
  <c r="HL28" i="31"/>
  <c r="L28" i="31"/>
  <c r="CL28" i="31"/>
  <c r="LY28" i="31"/>
  <c r="GL28" i="31"/>
  <c r="KY28" i="31"/>
  <c r="GY28" i="31"/>
  <c r="Y28" i="31"/>
  <c r="AY28" i="31"/>
  <c r="KL17" i="31"/>
  <c r="L17" i="28"/>
  <c r="FY17" i="31"/>
  <c r="BL17" i="31"/>
  <c r="EL17" i="31"/>
  <c r="L17" i="31"/>
  <c r="HL17" i="31"/>
  <c r="KY17" i="31"/>
  <c r="CL17" i="31"/>
  <c r="BY17" i="31"/>
  <c r="CY17" i="31"/>
  <c r="Y17" i="31"/>
  <c r="AY17" i="31"/>
  <c r="DY17" i="31"/>
  <c r="LL17" i="31"/>
  <c r="HY17" i="31"/>
  <c r="FL17" i="31"/>
  <c r="IL17" i="31"/>
  <c r="E17" i="31"/>
  <c r="D17" i="31" s="1"/>
  <c r="HK17" i="31" s="1"/>
  <c r="LY17" i="31"/>
  <c r="EY17" i="31"/>
  <c r="IY17" i="31"/>
  <c r="AL17" i="31"/>
  <c r="JY17" i="31"/>
  <c r="DL17" i="31"/>
  <c r="GY17" i="31"/>
  <c r="JL17" i="31"/>
  <c r="GL17" i="31"/>
  <c r="E17" i="28"/>
  <c r="D17" i="28" s="1"/>
  <c r="LX17" i="28" s="1"/>
  <c r="L50" i="31"/>
  <c r="HL50" i="31"/>
  <c r="L50" i="28"/>
  <c r="CY50" i="31"/>
  <c r="AL50" i="31"/>
  <c r="FL50" i="31"/>
  <c r="BL50" i="31"/>
  <c r="LY50" i="31"/>
  <c r="FY50" i="31"/>
  <c r="AY50" i="31"/>
  <c r="BY50" i="31"/>
  <c r="JL50" i="31"/>
  <c r="DY50" i="31"/>
  <c r="CL50" i="31"/>
  <c r="E50" i="28"/>
  <c r="D50" i="28" s="1"/>
  <c r="LX50" i="28" s="1"/>
  <c r="EY50" i="31"/>
  <c r="E50" i="31"/>
  <c r="D50" i="31" s="1"/>
  <c r="JX50" i="31" s="1"/>
  <c r="DL50" i="31"/>
  <c r="GL50" i="31"/>
  <c r="HY50" i="31"/>
  <c r="IL50" i="31"/>
  <c r="LL50" i="31"/>
  <c r="KY50" i="31"/>
  <c r="EL50" i="31"/>
  <c r="Y50" i="31"/>
  <c r="KL50" i="31"/>
  <c r="IY50" i="31"/>
  <c r="JY50" i="31"/>
  <c r="GY50" i="31"/>
  <c r="GL42" i="31"/>
  <c r="AY42" i="31"/>
  <c r="KY42" i="31"/>
  <c r="GY42" i="31"/>
  <c r="AL42" i="31"/>
  <c r="LL42" i="31"/>
  <c r="DL42" i="31"/>
  <c r="L42" i="28"/>
  <c r="HY42" i="31"/>
  <c r="EL42" i="31"/>
  <c r="HL42" i="31"/>
  <c r="E42" i="28"/>
  <c r="D42" i="28" s="1"/>
  <c r="LX42" i="28" s="1"/>
  <c r="BL42" i="31"/>
  <c r="IL42" i="31"/>
  <c r="FY42" i="31"/>
  <c r="CY42" i="31"/>
  <c r="JY42" i="31"/>
  <c r="IY42" i="31"/>
  <c r="CL42" i="31"/>
  <c r="BY42" i="31"/>
  <c r="DY42" i="31"/>
  <c r="KL42" i="31"/>
  <c r="Y42" i="31"/>
  <c r="EY42" i="31"/>
  <c r="L42" i="31"/>
  <c r="E42" i="31"/>
  <c r="D42" i="31" s="1"/>
  <c r="AK42" i="31" s="1"/>
  <c r="JL42" i="31"/>
  <c r="LY42" i="31"/>
  <c r="FL42" i="31"/>
  <c r="DL29" i="31"/>
  <c r="KY29" i="31"/>
  <c r="IY29" i="31"/>
  <c r="HL29" i="31"/>
  <c r="KL29" i="31"/>
  <c r="EL29" i="31"/>
  <c r="BL29" i="31"/>
  <c r="GY29" i="31"/>
  <c r="LY29" i="31"/>
  <c r="GL29" i="31"/>
  <c r="CL29" i="31"/>
  <c r="JL29" i="31"/>
  <c r="DY29" i="31"/>
  <c r="EY29" i="31"/>
  <c r="LL29" i="31"/>
  <c r="E29" i="28"/>
  <c r="D29" i="28" s="1"/>
  <c r="LX29" i="28" s="1"/>
  <c r="HY29" i="31"/>
  <c r="L29" i="31"/>
  <c r="L29" i="28"/>
  <c r="JY29" i="31"/>
  <c r="AY29" i="31"/>
  <c r="AL29" i="31"/>
  <c r="FY29" i="31"/>
  <c r="Y29" i="31"/>
  <c r="E29" i="31"/>
  <c r="D29" i="31" s="1"/>
  <c r="LK29" i="31" s="1"/>
  <c r="CY29" i="31"/>
  <c r="FL29" i="31"/>
  <c r="BY29" i="31"/>
  <c r="IL29" i="31"/>
  <c r="GY9" i="31"/>
  <c r="KY9" i="31"/>
  <c r="E9" i="31"/>
  <c r="D9" i="31" s="1"/>
  <c r="X9" i="31" s="1"/>
  <c r="JY9" i="31"/>
  <c r="BY9" i="31"/>
  <c r="DL9" i="31"/>
  <c r="EL9" i="31"/>
  <c r="FY9" i="31"/>
  <c r="AL9" i="31"/>
  <c r="CY9" i="31"/>
  <c r="LL9" i="31"/>
  <c r="L9" i="31"/>
  <c r="HY9" i="31"/>
  <c r="E9" i="28"/>
  <c r="D9" i="28" s="1"/>
  <c r="LX9" i="28" s="1"/>
  <c r="KL9" i="31"/>
  <c r="GL9" i="31"/>
  <c r="Y9" i="31"/>
  <c r="L9" i="28"/>
  <c r="AY9" i="31"/>
  <c r="IY9" i="31"/>
  <c r="FL9" i="31"/>
  <c r="HL9" i="31"/>
  <c r="JL9" i="31"/>
  <c r="CL9" i="31"/>
  <c r="BL9" i="31"/>
  <c r="DY9" i="31"/>
  <c r="LY9" i="31"/>
  <c r="EY9" i="31"/>
  <c r="IL9" i="31"/>
  <c r="IW13" i="31"/>
  <c r="BJ13" i="31"/>
  <c r="HW13" i="31"/>
  <c r="AJ13" i="31"/>
  <c r="J13" i="31"/>
  <c r="CW13" i="31"/>
  <c r="EJ13" i="31"/>
  <c r="IJ13" i="31"/>
  <c r="J13" i="28"/>
  <c r="KJ13" i="31"/>
  <c r="BW13" i="31"/>
  <c r="DW13" i="31"/>
  <c r="DJ13" i="31"/>
  <c r="W13" i="31"/>
  <c r="CJ13" i="31"/>
  <c r="JW13" i="31"/>
  <c r="KW13" i="31"/>
  <c r="HJ13" i="31"/>
  <c r="GJ13" i="31"/>
  <c r="AW13" i="31"/>
  <c r="C13" i="31"/>
  <c r="B13" i="31" s="1"/>
  <c r="EI13" i="31" s="1"/>
  <c r="FJ13" i="31"/>
  <c r="LJ13" i="31"/>
  <c r="LW13" i="31"/>
  <c r="GW13" i="31"/>
  <c r="EW13" i="31"/>
  <c r="FW13" i="31"/>
  <c r="C13" i="28"/>
  <c r="B13" i="28" s="1"/>
  <c r="LV13" i="28" s="1"/>
  <c r="JJ13" i="31"/>
  <c r="C46" i="28"/>
  <c r="B46" i="28" s="1"/>
  <c r="LV46" i="28" s="1"/>
  <c r="DW46" i="31"/>
  <c r="W46" i="31"/>
  <c r="FW46" i="31"/>
  <c r="EJ46" i="31"/>
  <c r="DJ46" i="31"/>
  <c r="LW46" i="31"/>
  <c r="FJ46" i="31"/>
  <c r="HW46" i="31"/>
  <c r="CW46" i="31"/>
  <c r="LJ46" i="31"/>
  <c r="GW46" i="31"/>
  <c r="IW46" i="31"/>
  <c r="C46" i="31"/>
  <c r="B46" i="31" s="1"/>
  <c r="GI46" i="31" s="1"/>
  <c r="BJ46" i="31"/>
  <c r="KJ46" i="31"/>
  <c r="EW46" i="31"/>
  <c r="J46" i="31"/>
  <c r="JW46" i="31"/>
  <c r="J46" i="28"/>
  <c r="AJ46" i="31"/>
  <c r="GJ46" i="31"/>
  <c r="CJ46" i="31"/>
  <c r="JJ46" i="31"/>
  <c r="KW46" i="31"/>
  <c r="BW46" i="31"/>
  <c r="AW46" i="31"/>
  <c r="HJ46" i="31"/>
  <c r="IJ46" i="31"/>
  <c r="EW24" i="31"/>
  <c r="JJ24" i="31"/>
  <c r="BJ24" i="31"/>
  <c r="CJ24" i="31"/>
  <c r="LJ24" i="31"/>
  <c r="FW24" i="31"/>
  <c r="DW24" i="31"/>
  <c r="AW24" i="31"/>
  <c r="KJ24" i="31"/>
  <c r="KW24" i="31"/>
  <c r="BW24" i="31"/>
  <c r="C24" i="28"/>
  <c r="B24" i="28" s="1"/>
  <c r="LV24" i="28" s="1"/>
  <c r="EJ24" i="31"/>
  <c r="AJ24" i="31"/>
  <c r="IW24" i="31"/>
  <c r="GW24" i="31"/>
  <c r="CW24" i="31"/>
  <c r="LW24" i="31"/>
  <c r="HW24" i="31"/>
  <c r="GJ24" i="31"/>
  <c r="JW24" i="31"/>
  <c r="IJ24" i="31"/>
  <c r="HJ24" i="31"/>
  <c r="W24" i="31"/>
  <c r="J24" i="31"/>
  <c r="J24" i="28"/>
  <c r="C24" i="31"/>
  <c r="B24" i="31" s="1"/>
  <c r="DV24" i="31" s="1"/>
  <c r="FJ24" i="31"/>
  <c r="DJ24" i="31"/>
  <c r="B70" i="31"/>
  <c r="B70" i="28"/>
  <c r="B15" i="3"/>
  <c r="J7" i="22"/>
  <c r="F18" i="33" s="1"/>
  <c r="I36" i="22"/>
  <c r="E33" i="33" s="1"/>
  <c r="O7" i="10"/>
  <c r="I20" i="22"/>
  <c r="E23" i="33" s="1"/>
  <c r="O17" i="8"/>
  <c r="O22" i="8"/>
  <c r="E17" i="8"/>
  <c r="O35" i="8"/>
  <c r="D18" i="8"/>
  <c r="O22" i="10"/>
  <c r="D18" i="10"/>
  <c r="O35" i="10"/>
  <c r="E17" i="10"/>
  <c r="B78" i="31"/>
  <c r="B78" i="28"/>
  <c r="O18" i="12"/>
  <c r="O23" i="12"/>
  <c r="F17" i="12"/>
  <c r="D19" i="12"/>
  <c r="KG82" i="31"/>
  <c r="IG82" i="31"/>
  <c r="JG4" i="31"/>
  <c r="GG82" i="31"/>
  <c r="EG82" i="31"/>
  <c r="ET4" i="31"/>
  <c r="JT4" i="31"/>
  <c r="KT82" i="31"/>
  <c r="IT82" i="31"/>
  <c r="KG4" i="31"/>
  <c r="GT82" i="31"/>
  <c r="ET82" i="31"/>
  <c r="FT4" i="31"/>
  <c r="MG82" i="31"/>
  <c r="KT4" i="31"/>
  <c r="GG4" i="31"/>
  <c r="LG82" i="31"/>
  <c r="JG82" i="31"/>
  <c r="LG4" i="31"/>
  <c r="HG82" i="31"/>
  <c r="FG82" i="31"/>
  <c r="LT82" i="31"/>
  <c r="JT82" i="31"/>
  <c r="HT82" i="31"/>
  <c r="IG4" i="31"/>
  <c r="FT82" i="31"/>
  <c r="DT82" i="31"/>
  <c r="DT4" i="31"/>
  <c r="HT4" i="31"/>
  <c r="CT4" i="31"/>
  <c r="BG4" i="31"/>
  <c r="HG4" i="31"/>
  <c r="DG82" i="31"/>
  <c r="DG4" i="31"/>
  <c r="BT82" i="31"/>
  <c r="AT82" i="31"/>
  <c r="FG4" i="31"/>
  <c r="EG4" i="31"/>
  <c r="BT4" i="31"/>
  <c r="MG4" i="31"/>
  <c r="CG82" i="31"/>
  <c r="CG4" i="31"/>
  <c r="BG82" i="31"/>
  <c r="AT4" i="31"/>
  <c r="AG4" i="31"/>
  <c r="IT4" i="31"/>
  <c r="GT4" i="31"/>
  <c r="AG82" i="31"/>
  <c r="LT4" i="31"/>
  <c r="CT82" i="31"/>
  <c r="T4" i="28"/>
  <c r="T4" i="31"/>
  <c r="T82" i="31"/>
  <c r="T84" i="28"/>
  <c r="O5" i="10"/>
  <c r="J20" i="22"/>
  <c r="F23" i="33" s="1"/>
  <c r="J6" i="22"/>
  <c r="F13" i="33" s="1"/>
  <c r="I37" i="22"/>
  <c r="E38" i="33" s="1"/>
  <c r="B13" i="3"/>
  <c r="O29" i="11"/>
  <c r="O20" i="11"/>
  <c r="O34" i="11"/>
  <c r="O24" i="11"/>
  <c r="H17" i="11"/>
  <c r="D21" i="11"/>
  <c r="LC82" i="31"/>
  <c r="JC82" i="31"/>
  <c r="LC4" i="31"/>
  <c r="HC82" i="31"/>
  <c r="FC82" i="31"/>
  <c r="GP4" i="31"/>
  <c r="MC4" i="31"/>
  <c r="LP4" i="31"/>
  <c r="HP4" i="31"/>
  <c r="LP82" i="31"/>
  <c r="JP82" i="31"/>
  <c r="HP82" i="31"/>
  <c r="IC4" i="31"/>
  <c r="FP82" i="31"/>
  <c r="DP82" i="31"/>
  <c r="DP4" i="31"/>
  <c r="MC82" i="31"/>
  <c r="IP4" i="31"/>
  <c r="EC4" i="31"/>
  <c r="KC82" i="31"/>
  <c r="IC82" i="31"/>
  <c r="JC4" i="31"/>
  <c r="GC82" i="31"/>
  <c r="EC82" i="31"/>
  <c r="KP82" i="31"/>
  <c r="IP82" i="31"/>
  <c r="KC4" i="31"/>
  <c r="GP82" i="31"/>
  <c r="EP82" i="31"/>
  <c r="FP4" i="31"/>
  <c r="JP4" i="31"/>
  <c r="AC82" i="31"/>
  <c r="HC4" i="31"/>
  <c r="CP82" i="31"/>
  <c r="GC4" i="31"/>
  <c r="FC4" i="31"/>
  <c r="CP4" i="31"/>
  <c r="BC4" i="31"/>
  <c r="KP4" i="31"/>
  <c r="DC82" i="31"/>
  <c r="DC4" i="31"/>
  <c r="BP82" i="31"/>
  <c r="AP82" i="31"/>
  <c r="BP4" i="31"/>
  <c r="EP4" i="31"/>
  <c r="CC82" i="31"/>
  <c r="CC4" i="31"/>
  <c r="BC82" i="31"/>
  <c r="AP4" i="31"/>
  <c r="AC4" i="31"/>
  <c r="P84" i="28"/>
  <c r="P82" i="31"/>
  <c r="P4" i="31"/>
  <c r="P4" i="28"/>
  <c r="KY85" i="31"/>
  <c r="KL85" i="31"/>
  <c r="EY85" i="31"/>
  <c r="JY85" i="31"/>
  <c r="EL85" i="31"/>
  <c r="JL85" i="31"/>
  <c r="DY85" i="31"/>
  <c r="IY85" i="31"/>
  <c r="DL85" i="31"/>
  <c r="IL85" i="31"/>
  <c r="GY85" i="31"/>
  <c r="LL85" i="31"/>
  <c r="HL85" i="31"/>
  <c r="FY85" i="31"/>
  <c r="BL85" i="31"/>
  <c r="AY85" i="31"/>
  <c r="GL85" i="31"/>
  <c r="FL85" i="31"/>
  <c r="Y85" i="31"/>
  <c r="LY85" i="31"/>
  <c r="CY85" i="31"/>
  <c r="HY85" i="31"/>
  <c r="CL85" i="31"/>
  <c r="BY85" i="31"/>
  <c r="AL85" i="31"/>
  <c r="L87" i="28"/>
  <c r="L85" i="31"/>
  <c r="O17" i="20"/>
  <c r="O22" i="20"/>
  <c r="D18" i="20"/>
  <c r="O35" i="20"/>
  <c r="E17" i="20"/>
  <c r="O25" i="14"/>
  <c r="O28" i="14"/>
  <c r="O33" i="14"/>
  <c r="D20" i="14"/>
  <c r="G17" i="14"/>
  <c r="I7" i="22"/>
  <c r="E18" i="33" s="1"/>
  <c r="O6" i="10"/>
  <c r="J23" i="22"/>
  <c r="F28" i="33" s="1"/>
  <c r="J37" i="22"/>
  <c r="F38" i="33" s="1"/>
  <c r="B14" i="3"/>
  <c r="ME82" i="31"/>
  <c r="LR82" i="31"/>
  <c r="JR82" i="31"/>
  <c r="HR82" i="31"/>
  <c r="IE4" i="31"/>
  <c r="FR82" i="31"/>
  <c r="DR82" i="31"/>
  <c r="DR4" i="31"/>
  <c r="IR4" i="31"/>
  <c r="KE82" i="31"/>
  <c r="IE82" i="31"/>
  <c r="JE4" i="31"/>
  <c r="GE82" i="31"/>
  <c r="EE82" i="31"/>
  <c r="ER4" i="31"/>
  <c r="JR4" i="31"/>
  <c r="FE4" i="31"/>
  <c r="KR82" i="31"/>
  <c r="IR82" i="31"/>
  <c r="KE4" i="31"/>
  <c r="GR82" i="31"/>
  <c r="ER82" i="31"/>
  <c r="LE82" i="31"/>
  <c r="JE82" i="31"/>
  <c r="LE4" i="31"/>
  <c r="HE82" i="31"/>
  <c r="FE82" i="31"/>
  <c r="GR4" i="31"/>
  <c r="LR4" i="31"/>
  <c r="AE82" i="31"/>
  <c r="HR4" i="31"/>
  <c r="CR82" i="31"/>
  <c r="HE4" i="31"/>
  <c r="CR4" i="31"/>
  <c r="BE4" i="31"/>
  <c r="GE4" i="31"/>
  <c r="EE4" i="31"/>
  <c r="DE82" i="31"/>
  <c r="DE4" i="31"/>
  <c r="BR82" i="31"/>
  <c r="AR82" i="31"/>
  <c r="ME4" i="31"/>
  <c r="KR4" i="31"/>
  <c r="BR4" i="31"/>
  <c r="CE82" i="31"/>
  <c r="CE4" i="31"/>
  <c r="BE82" i="31"/>
  <c r="AR4" i="31"/>
  <c r="AE4" i="31"/>
  <c r="FR4" i="31"/>
  <c r="R4" i="28"/>
  <c r="R82" i="31"/>
  <c r="R84" i="28"/>
  <c r="R4" i="31"/>
  <c r="F17" i="8"/>
  <c r="D19" i="8"/>
  <c r="O20" i="12"/>
  <c r="O34" i="12"/>
  <c r="O24" i="12"/>
  <c r="O29" i="12"/>
  <c r="D21" i="12"/>
  <c r="H17" i="12"/>
  <c r="B8" i="3"/>
  <c r="J38" i="22"/>
  <c r="C33" i="33" s="1"/>
  <c r="I5" i="22"/>
  <c r="B18" i="33" s="1"/>
  <c r="O6" i="8"/>
  <c r="J21" i="22"/>
  <c r="C23" i="33" s="1"/>
  <c r="LS82" i="31"/>
  <c r="JS82" i="31"/>
  <c r="HS82" i="31"/>
  <c r="IS4" i="31"/>
  <c r="EF4" i="31"/>
  <c r="KF82" i="31"/>
  <c r="IF82" i="31"/>
  <c r="JF4" i="31"/>
  <c r="GF82" i="31"/>
  <c r="EF82" i="31"/>
  <c r="JS4" i="31"/>
  <c r="FF4" i="31"/>
  <c r="KS82" i="31"/>
  <c r="IS82" i="31"/>
  <c r="KF4" i="31"/>
  <c r="GS82" i="31"/>
  <c r="ES82" i="31"/>
  <c r="FS4" i="31"/>
  <c r="KS4" i="31"/>
  <c r="MF4" i="31"/>
  <c r="LS4" i="31"/>
  <c r="HS4" i="31"/>
  <c r="HF4" i="31"/>
  <c r="DS82" i="31"/>
  <c r="CS82" i="31"/>
  <c r="CS4" i="31"/>
  <c r="BF4" i="31"/>
  <c r="MF82" i="31"/>
  <c r="LF4" i="31"/>
  <c r="FS82" i="31"/>
  <c r="GF4" i="31"/>
  <c r="DF82" i="31"/>
  <c r="DF4" i="31"/>
  <c r="BS82" i="31"/>
  <c r="AS82" i="31"/>
  <c r="FF82" i="31"/>
  <c r="BS4" i="31"/>
  <c r="LF82" i="31"/>
  <c r="CF82" i="31"/>
  <c r="CF4" i="31"/>
  <c r="BF82" i="31"/>
  <c r="AS4" i="31"/>
  <c r="AF4" i="31"/>
  <c r="HF82" i="31"/>
  <c r="IF4" i="31"/>
  <c r="GS4" i="31"/>
  <c r="ES4" i="31"/>
  <c r="DS4" i="31"/>
  <c r="JF82" i="31"/>
  <c r="AF82" i="31"/>
  <c r="S82" i="31"/>
  <c r="S84" i="28"/>
  <c r="S4" i="31"/>
  <c r="S4" i="28"/>
  <c r="B17" i="3"/>
  <c r="E17" i="3"/>
  <c r="II33" i="31"/>
  <c r="EV33" i="31"/>
  <c r="B40" i="31"/>
  <c r="LV33" i="31"/>
  <c r="HV33" i="31"/>
  <c r="B54" i="31"/>
  <c r="LI33" i="31"/>
  <c r="HI33" i="31"/>
  <c r="B19" i="31"/>
  <c r="DV33" i="31"/>
  <c r="B11" i="3"/>
  <c r="B47" i="31"/>
  <c r="KV33" i="31"/>
  <c r="B26" i="31"/>
  <c r="B5" i="31"/>
  <c r="DI33" i="31"/>
  <c r="B23" i="3"/>
  <c r="E23" i="3"/>
  <c r="KI33" i="31"/>
  <c r="B12" i="31"/>
  <c r="JI33" i="31"/>
  <c r="FV33" i="31"/>
  <c r="GV33" i="31"/>
  <c r="B9" i="33"/>
  <c r="E11" i="3"/>
  <c r="GI33" i="31"/>
  <c r="CV33" i="31"/>
  <c r="W9" i="33"/>
  <c r="FI33" i="31"/>
  <c r="CI33" i="31"/>
  <c r="T9" i="33"/>
  <c r="EI33" i="31"/>
  <c r="BV33" i="31"/>
  <c r="Q9" i="33"/>
  <c r="JV33" i="31"/>
  <c r="BI33" i="31"/>
  <c r="AV33" i="31"/>
  <c r="N9" i="33"/>
  <c r="IV33" i="31"/>
  <c r="K9" i="33"/>
  <c r="AI33" i="31"/>
  <c r="H9" i="33"/>
  <c r="V33" i="31"/>
  <c r="E9" i="33"/>
  <c r="B12" i="28"/>
  <c r="C51" i="23"/>
  <c r="I33" i="31"/>
  <c r="B33" i="28"/>
  <c r="C27" i="23"/>
  <c r="B5" i="28"/>
  <c r="C3" i="23"/>
  <c r="B19" i="28"/>
  <c r="C43" i="23"/>
  <c r="C35" i="23"/>
  <c r="I33" i="28"/>
  <c r="B47" i="28"/>
  <c r="B40" i="28"/>
  <c r="B54" i="28"/>
  <c r="B26" i="28"/>
  <c r="B5" i="3"/>
  <c r="C59" i="23"/>
  <c r="B33" i="31"/>
  <c r="C19" i="23"/>
  <c r="E5" i="3"/>
  <c r="C11" i="23"/>
  <c r="KO82" i="31"/>
  <c r="IO82" i="31"/>
  <c r="KO4" i="31"/>
  <c r="GB4" i="31"/>
  <c r="LB82" i="31"/>
  <c r="JB82" i="31"/>
  <c r="LB4" i="31"/>
  <c r="HB82" i="31"/>
  <c r="FB82" i="31"/>
  <c r="MB4" i="31"/>
  <c r="LO4" i="31"/>
  <c r="HO4" i="31"/>
  <c r="HB4" i="31"/>
  <c r="LO82" i="31"/>
  <c r="JO82" i="31"/>
  <c r="HO82" i="31"/>
  <c r="IB4" i="31"/>
  <c r="FO82" i="31"/>
  <c r="DO82" i="31"/>
  <c r="DO4" i="31"/>
  <c r="B80" i="31"/>
  <c r="IO4" i="31"/>
  <c r="JO4" i="31"/>
  <c r="FB4" i="31"/>
  <c r="KB4" i="31"/>
  <c r="GO82" i="31"/>
  <c r="GO4" i="31"/>
  <c r="FO4" i="31"/>
  <c r="EO4" i="31"/>
  <c r="CB82" i="31"/>
  <c r="CB4" i="31"/>
  <c r="BB82" i="31"/>
  <c r="AO4" i="31"/>
  <c r="AB4" i="31"/>
  <c r="IB82" i="31"/>
  <c r="GB82" i="31"/>
  <c r="MB82" i="31"/>
  <c r="JB4" i="31"/>
  <c r="AB82" i="31"/>
  <c r="EB4" i="31"/>
  <c r="CO82" i="31"/>
  <c r="CO4" i="31"/>
  <c r="BB4" i="31"/>
  <c r="KB82" i="31"/>
  <c r="EO82" i="31"/>
  <c r="DB82" i="31"/>
  <c r="DB4" i="31"/>
  <c r="BO82" i="31"/>
  <c r="AO82" i="31"/>
  <c r="EB82" i="31"/>
  <c r="BO4" i="31"/>
  <c r="O4" i="28"/>
  <c r="O4" i="31"/>
  <c r="B80" i="28"/>
  <c r="O84" i="28"/>
  <c r="O82" i="31"/>
  <c r="B75" i="31"/>
  <c r="B75" i="28"/>
  <c r="JY34" i="31"/>
  <c r="FL34" i="31"/>
  <c r="JL34" i="31"/>
  <c r="GY34" i="31"/>
  <c r="CL34" i="31"/>
  <c r="L34" i="31"/>
  <c r="IY34" i="31"/>
  <c r="AL34" i="31"/>
  <c r="E34" i="28"/>
  <c r="D34" i="28" s="1"/>
  <c r="LX34" i="28" s="1"/>
  <c r="DL34" i="31"/>
  <c r="KL34" i="31"/>
  <c r="HY34" i="31"/>
  <c r="L34" i="28"/>
  <c r="DY34" i="31"/>
  <c r="LL34" i="31"/>
  <c r="FY34" i="31"/>
  <c r="CY34" i="31"/>
  <c r="IL34" i="31"/>
  <c r="KY34" i="31"/>
  <c r="BL34" i="31"/>
  <c r="GL34" i="31"/>
  <c r="EY34" i="31"/>
  <c r="Y34" i="31"/>
  <c r="BY34" i="31"/>
  <c r="E34" i="31"/>
  <c r="D34" i="31" s="1"/>
  <c r="CX34" i="31" s="1"/>
  <c r="EL34" i="31"/>
  <c r="HL34" i="31"/>
  <c r="LY34" i="31"/>
  <c r="AY34" i="31"/>
  <c r="GJ36" i="31"/>
  <c r="KJ36" i="31"/>
  <c r="BJ36" i="31"/>
  <c r="W36" i="31"/>
  <c r="IJ36" i="31"/>
  <c r="EW36" i="31"/>
  <c r="LW36" i="31"/>
  <c r="JJ36" i="31"/>
  <c r="J36" i="31"/>
  <c r="LJ36" i="31"/>
  <c r="DW36" i="31"/>
  <c r="BW36" i="31"/>
  <c r="KW36" i="31"/>
  <c r="JW36" i="31"/>
  <c r="EJ36" i="31"/>
  <c r="DJ36" i="31"/>
  <c r="HJ36" i="31"/>
  <c r="J36" i="28"/>
  <c r="C36" i="28"/>
  <c r="B36" i="28" s="1"/>
  <c r="LV36" i="28" s="1"/>
  <c r="CJ36" i="31"/>
  <c r="HW36" i="31"/>
  <c r="IW36" i="31"/>
  <c r="C36" i="31"/>
  <c r="B36" i="31" s="1"/>
  <c r="GI36" i="31" s="1"/>
  <c r="AJ36" i="31"/>
  <c r="AW36" i="31"/>
  <c r="FW36" i="31"/>
  <c r="FJ36" i="31"/>
  <c r="CW36" i="31"/>
  <c r="GW36" i="31"/>
  <c r="LW38" i="31"/>
  <c r="BJ38" i="31"/>
  <c r="AW38" i="31"/>
  <c r="JW38" i="31"/>
  <c r="C38" i="31"/>
  <c r="B38" i="31" s="1"/>
  <c r="DV38" i="31" s="1"/>
  <c r="LJ38" i="31"/>
  <c r="J38" i="31"/>
  <c r="EW38" i="31"/>
  <c r="KW38" i="31"/>
  <c r="W38" i="31"/>
  <c r="FJ38" i="31"/>
  <c r="FW38" i="31"/>
  <c r="CW38" i="31"/>
  <c r="GJ38" i="31"/>
  <c r="JJ38" i="31"/>
  <c r="DJ38" i="31"/>
  <c r="CJ38" i="31"/>
  <c r="C38" i="28"/>
  <c r="B38" i="28" s="1"/>
  <c r="LV38" i="28" s="1"/>
  <c r="J38" i="28"/>
  <c r="EJ38" i="31"/>
  <c r="IW38" i="31"/>
  <c r="HJ38" i="31"/>
  <c r="DW38" i="31"/>
  <c r="KJ38" i="31"/>
  <c r="BW38" i="31"/>
  <c r="AJ38" i="31"/>
  <c r="HW38" i="31"/>
  <c r="GW38" i="31"/>
  <c r="IJ38" i="31"/>
  <c r="W54" i="33"/>
  <c r="W49" i="33"/>
  <c r="W48" i="33"/>
  <c r="W47" i="33"/>
  <c r="X54" i="33"/>
  <c r="C64" i="33"/>
  <c r="A48" i="33" s="1"/>
  <c r="E64" i="33"/>
  <c r="D48" i="33" s="1"/>
  <c r="C58" i="33"/>
  <c r="C57" i="33"/>
  <c r="C59" i="33"/>
  <c r="O29" i="13"/>
  <c r="O20" i="13"/>
  <c r="O24" i="13"/>
  <c r="O34" i="13"/>
  <c r="H17" i="13"/>
  <c r="D21" i="13"/>
  <c r="K64" i="33"/>
  <c r="J48" i="33" s="1"/>
  <c r="I59" i="33"/>
  <c r="I58" i="33"/>
  <c r="I64" i="33"/>
  <c r="G48" i="33" s="1"/>
  <c r="I57" i="33"/>
  <c r="N47" i="33"/>
  <c r="N54" i="33"/>
  <c r="N49" i="33"/>
  <c r="N48" i="33"/>
  <c r="O54" i="33"/>
  <c r="R54" i="33"/>
  <c r="Q54" i="33"/>
  <c r="Q49" i="33"/>
  <c r="Q47" i="33"/>
  <c r="Q48" i="33"/>
  <c r="U54" i="33"/>
  <c r="T54" i="33"/>
  <c r="T49" i="33"/>
  <c r="T48" i="33"/>
  <c r="T47" i="33"/>
  <c r="EF79" i="31"/>
  <c r="EB83" i="31"/>
  <c r="EB84" i="31" s="1"/>
  <c r="ED79" i="31"/>
  <c r="EE79" i="31" s="1"/>
  <c r="P6" i="28"/>
  <c r="CS66" i="31"/>
  <c r="CQ66" i="31"/>
  <c r="CR66" i="31" s="1"/>
  <c r="AQ68" i="31"/>
  <c r="AR68" i="31" s="1"/>
  <c r="AS68" i="31"/>
  <c r="H7" i="13"/>
  <c r="I7" i="13"/>
  <c r="HS67" i="31"/>
  <c r="HQ67" i="31"/>
  <c r="HR67" i="31" s="1"/>
  <c r="DQ67" i="31"/>
  <c r="DR67" i="31" s="1"/>
  <c r="DS67" i="31"/>
  <c r="IS67" i="31"/>
  <c r="IQ67" i="31"/>
  <c r="IR67" i="31" s="1"/>
  <c r="HC7" i="31"/>
  <c r="DC7" i="31"/>
  <c r="HP7" i="31"/>
  <c r="JC7" i="31"/>
  <c r="GP7" i="31"/>
  <c r="FP7" i="31"/>
  <c r="IP7" i="31"/>
  <c r="LP7" i="31"/>
  <c r="BP7" i="31"/>
  <c r="EC7" i="31"/>
  <c r="LC7" i="31"/>
  <c r="FC7" i="31"/>
  <c r="BC7" i="31"/>
  <c r="JP7" i="31"/>
  <c r="KP7" i="31"/>
  <c r="MC7" i="31"/>
  <c r="P7" i="31"/>
  <c r="CP7" i="31"/>
  <c r="KC7" i="31"/>
  <c r="GC7" i="31"/>
  <c r="CC7" i="31"/>
  <c r="EP7" i="31"/>
  <c r="IC7" i="31"/>
  <c r="AC7" i="31"/>
  <c r="AP7" i="31"/>
  <c r="DP7" i="31"/>
  <c r="EC60" i="31"/>
  <c r="EP60" i="31"/>
  <c r="IC60" i="31"/>
  <c r="DP60" i="31"/>
  <c r="CP60" i="31"/>
  <c r="JC60" i="31"/>
  <c r="DC60" i="31"/>
  <c r="HC60" i="31"/>
  <c r="GP60" i="31"/>
  <c r="BP60" i="31"/>
  <c r="JP60" i="31"/>
  <c r="FC60" i="31"/>
  <c r="LP60" i="31"/>
  <c r="AC60" i="31"/>
  <c r="LC60" i="31"/>
  <c r="IP60" i="31"/>
  <c r="MC60" i="31"/>
  <c r="CC60" i="31"/>
  <c r="KP60" i="31"/>
  <c r="AP60" i="31"/>
  <c r="P60" i="31"/>
  <c r="GC60" i="31"/>
  <c r="FP60" i="31"/>
  <c r="KC60" i="31"/>
  <c r="HP60" i="31"/>
  <c r="BC60" i="31"/>
  <c r="P14" i="28"/>
  <c r="AQ81" i="31"/>
  <c r="AR81" i="31" s="1"/>
  <c r="AS81" i="31"/>
  <c r="BD81" i="31"/>
  <c r="BE81" i="31" s="1"/>
  <c r="BF81" i="31"/>
  <c r="DQ81" i="31"/>
  <c r="DR81" i="31" s="1"/>
  <c r="DS81" i="31"/>
  <c r="AS62" i="31"/>
  <c r="AQ62" i="31"/>
  <c r="AR62" i="31" s="1"/>
  <c r="GD62" i="31"/>
  <c r="GE62" i="31" s="1"/>
  <c r="GF62" i="31"/>
  <c r="HD62" i="31"/>
  <c r="HE62" i="31" s="1"/>
  <c r="HF62" i="31"/>
  <c r="H6" i="10"/>
  <c r="I6" i="10"/>
  <c r="DQ69" i="31"/>
  <c r="DR69" i="31" s="1"/>
  <c r="DS69" i="31"/>
  <c r="JF69" i="31"/>
  <c r="JD69" i="31"/>
  <c r="JE69" i="31" s="1"/>
  <c r="BD69" i="31"/>
  <c r="BE69" i="31" s="1"/>
  <c r="BF69" i="31"/>
  <c r="HC18" i="31"/>
  <c r="DC18" i="31"/>
  <c r="DP18" i="31"/>
  <c r="BC18" i="31"/>
  <c r="LC18" i="31"/>
  <c r="HP18" i="31"/>
  <c r="JC18" i="31"/>
  <c r="KP18" i="31"/>
  <c r="BP18" i="31"/>
  <c r="IP18" i="31"/>
  <c r="FC18" i="31"/>
  <c r="FP18" i="31"/>
  <c r="MC18" i="31"/>
  <c r="EP18" i="31"/>
  <c r="KC18" i="31"/>
  <c r="EC18" i="31"/>
  <c r="CP18" i="31"/>
  <c r="IC18" i="31"/>
  <c r="GP18" i="31"/>
  <c r="LP18" i="31"/>
  <c r="JP18" i="31"/>
  <c r="AP18" i="31"/>
  <c r="CC18" i="31"/>
  <c r="GC18" i="31"/>
  <c r="AC18" i="31"/>
  <c r="P18" i="31"/>
  <c r="P38" i="28"/>
  <c r="I4" i="12"/>
  <c r="H4" i="12"/>
  <c r="K10" i="12"/>
  <c r="JS64" i="31"/>
  <c r="JQ64" i="31"/>
  <c r="JR64" i="31" s="1"/>
  <c r="KF64" i="31"/>
  <c r="KD64" i="31"/>
  <c r="KE64" i="31" s="1"/>
  <c r="BS64" i="31"/>
  <c r="BQ64" i="31"/>
  <c r="BR64" i="31" s="1"/>
  <c r="AP51" i="31"/>
  <c r="KP51" i="31"/>
  <c r="JC51" i="31"/>
  <c r="LP51" i="31"/>
  <c r="FC51" i="31"/>
  <c r="JP51" i="31"/>
  <c r="CC51" i="31"/>
  <c r="KC51" i="31"/>
  <c r="HC51" i="31"/>
  <c r="BC51" i="31"/>
  <c r="DP51" i="31"/>
  <c r="IP51" i="31"/>
  <c r="CP51" i="31"/>
  <c r="P51" i="31"/>
  <c r="DC51" i="31"/>
  <c r="GP51" i="31"/>
  <c r="IC51" i="31"/>
  <c r="HP51" i="31"/>
  <c r="BP51" i="31"/>
  <c r="AC51" i="31"/>
  <c r="LC51" i="31"/>
  <c r="GC51" i="31"/>
  <c r="FP51" i="31"/>
  <c r="EP51" i="31"/>
  <c r="MC51" i="31"/>
  <c r="EC51" i="31"/>
  <c r="P16" i="28"/>
  <c r="CC55" i="31"/>
  <c r="EP55" i="31"/>
  <c r="P55" i="31"/>
  <c r="FP55" i="31"/>
  <c r="GC55" i="31"/>
  <c r="IC55" i="31"/>
  <c r="DP55" i="31"/>
  <c r="LP55" i="31"/>
  <c r="FC55" i="31"/>
  <c r="JC55" i="31"/>
  <c r="AC55" i="31"/>
  <c r="LC55" i="31"/>
  <c r="HP55" i="31"/>
  <c r="KC55" i="31"/>
  <c r="MC55" i="31"/>
  <c r="DC55" i="31"/>
  <c r="CP55" i="31"/>
  <c r="HC55" i="31"/>
  <c r="AP55" i="31"/>
  <c r="GP55" i="31"/>
  <c r="KP55" i="31"/>
  <c r="BC55" i="31"/>
  <c r="BP55" i="31"/>
  <c r="EC55" i="31"/>
  <c r="IP55" i="31"/>
  <c r="JP55" i="31"/>
  <c r="H7" i="11"/>
  <c r="I7" i="11"/>
  <c r="KC29" i="31"/>
  <c r="GC29" i="31"/>
  <c r="AC29" i="31"/>
  <c r="LP29" i="31"/>
  <c r="HC29" i="31"/>
  <c r="CC29" i="31"/>
  <c r="FP29" i="31"/>
  <c r="FC29" i="31"/>
  <c r="DP29" i="31"/>
  <c r="EC29" i="31"/>
  <c r="CP29" i="31"/>
  <c r="MC29" i="31"/>
  <c r="BP29" i="31"/>
  <c r="KP29" i="31"/>
  <c r="IP29" i="31"/>
  <c r="AP29" i="31"/>
  <c r="P29" i="31"/>
  <c r="EP29" i="31"/>
  <c r="LC29" i="31"/>
  <c r="DC29" i="31"/>
  <c r="BC29" i="31"/>
  <c r="JC29" i="31"/>
  <c r="GP29" i="31"/>
  <c r="JP29" i="31"/>
  <c r="IC29" i="31"/>
  <c r="HP29" i="31"/>
  <c r="H9" i="20"/>
  <c r="I9" i="20"/>
  <c r="EP45" i="31"/>
  <c r="LC45" i="31"/>
  <c r="EC45" i="31"/>
  <c r="AP45" i="31"/>
  <c r="BP45" i="31"/>
  <c r="DC45" i="31"/>
  <c r="CC45" i="31"/>
  <c r="HC45" i="31"/>
  <c r="BC45" i="31"/>
  <c r="HP45" i="31"/>
  <c r="AC45" i="31"/>
  <c r="GC45" i="31"/>
  <c r="IP45" i="31"/>
  <c r="IC45" i="31"/>
  <c r="GP45" i="31"/>
  <c r="CP45" i="31"/>
  <c r="LP45" i="31"/>
  <c r="MC45" i="31"/>
  <c r="P45" i="31"/>
  <c r="FP45" i="31"/>
  <c r="DP45" i="31"/>
  <c r="JP45" i="31"/>
  <c r="FC45" i="31"/>
  <c r="KP45" i="31"/>
  <c r="JC45" i="31"/>
  <c r="KC45" i="31"/>
  <c r="MD65" i="31"/>
  <c r="ME65" i="31" s="1"/>
  <c r="MF65" i="31"/>
  <c r="LQ65" i="31"/>
  <c r="LR65" i="31" s="1"/>
  <c r="LS65" i="31"/>
  <c r="KS65" i="31"/>
  <c r="KQ65" i="31"/>
  <c r="KR65" i="31" s="1"/>
  <c r="P52" i="28"/>
  <c r="BP58" i="31"/>
  <c r="CP58" i="31"/>
  <c r="GC58" i="31"/>
  <c r="HP58" i="31"/>
  <c r="AC58" i="31"/>
  <c r="AP58" i="31"/>
  <c r="HC58" i="31"/>
  <c r="KP58" i="31"/>
  <c r="FC58" i="31"/>
  <c r="BC58" i="31"/>
  <c r="IC58" i="31"/>
  <c r="JP58" i="31"/>
  <c r="EC58" i="31"/>
  <c r="JC58" i="31"/>
  <c r="LC58" i="31"/>
  <c r="P58" i="31"/>
  <c r="KC58" i="31"/>
  <c r="EP58" i="31"/>
  <c r="DC58" i="31"/>
  <c r="MC58" i="31"/>
  <c r="IP58" i="31"/>
  <c r="CC58" i="31"/>
  <c r="GP58" i="31"/>
  <c r="LP58" i="31"/>
  <c r="DP58" i="31"/>
  <c r="FP58" i="31"/>
  <c r="KF68" i="31"/>
  <c r="KD68" i="31"/>
  <c r="KE68" i="31" s="1"/>
  <c r="FB83" i="31"/>
  <c r="FB84" i="31" s="1"/>
  <c r="FD79" i="31"/>
  <c r="FE79" i="31" s="1"/>
  <c r="FF79" i="31"/>
  <c r="LS79" i="31"/>
  <c r="LO83" i="31"/>
  <c r="LO84" i="31" s="1"/>
  <c r="LQ79" i="31"/>
  <c r="LR79" i="31" s="1"/>
  <c r="ID66" i="31"/>
  <c r="IE66" i="31" s="1"/>
  <c r="IF66" i="31"/>
  <c r="KS66" i="31"/>
  <c r="KQ66" i="31"/>
  <c r="KR66" i="31" s="1"/>
  <c r="DF68" i="31"/>
  <c r="DD68" i="31"/>
  <c r="DE68" i="31" s="1"/>
  <c r="DS63" i="31"/>
  <c r="DQ63" i="31"/>
  <c r="DR63" i="31" s="1"/>
  <c r="DQ79" i="31"/>
  <c r="DR79" i="31" s="1"/>
  <c r="DS79" i="31"/>
  <c r="DO83" i="31"/>
  <c r="DO84" i="31" s="1"/>
  <c r="DD66" i="31"/>
  <c r="DE66" i="31" s="1"/>
  <c r="DF66" i="31"/>
  <c r="HF66" i="31"/>
  <c r="HD66" i="31"/>
  <c r="HE66" i="31" s="1"/>
  <c r="GS66" i="31"/>
  <c r="GQ66" i="31"/>
  <c r="GR66" i="31" s="1"/>
  <c r="EF66" i="31"/>
  <c r="ED66" i="31"/>
  <c r="EE66" i="31" s="1"/>
  <c r="EF68" i="31"/>
  <c r="ED68" i="31"/>
  <c r="EE68" i="31" s="1"/>
  <c r="LF68" i="31"/>
  <c r="LD68" i="31"/>
  <c r="LE68" i="31" s="1"/>
  <c r="JQ68" i="31"/>
  <c r="JR68" i="31" s="1"/>
  <c r="JS68" i="31"/>
  <c r="P37" i="28"/>
  <c r="BQ63" i="31"/>
  <c r="BR63" i="31" s="1"/>
  <c r="BS63" i="31"/>
  <c r="JS63" i="31"/>
  <c r="JQ63" i="31"/>
  <c r="JR63" i="31" s="1"/>
  <c r="HF63" i="31"/>
  <c r="HD63" i="31"/>
  <c r="HE63" i="31" s="1"/>
  <c r="MC20" i="31"/>
  <c r="HP20" i="31"/>
  <c r="IP20" i="31"/>
  <c r="FC20" i="31"/>
  <c r="P20" i="31"/>
  <c r="BP20" i="31"/>
  <c r="KC20" i="31"/>
  <c r="JP20" i="31"/>
  <c r="LP20" i="31"/>
  <c r="KP20" i="31"/>
  <c r="GC20" i="31"/>
  <c r="DP20" i="31"/>
  <c r="AC20" i="31"/>
  <c r="BC20" i="31"/>
  <c r="DC20" i="31"/>
  <c r="CC20" i="31"/>
  <c r="LC20" i="31"/>
  <c r="EC20" i="31"/>
  <c r="JC20" i="31"/>
  <c r="HC20" i="31"/>
  <c r="FP20" i="31"/>
  <c r="EP20" i="31"/>
  <c r="AP20" i="31"/>
  <c r="IC20" i="31"/>
  <c r="GP20" i="31"/>
  <c r="CP20" i="31"/>
  <c r="EF67" i="31"/>
  <c r="ED67" i="31"/>
  <c r="EE67" i="31" s="1"/>
  <c r="JS67" i="31"/>
  <c r="JQ67" i="31"/>
  <c r="JR67" i="31" s="1"/>
  <c r="DF67" i="31"/>
  <c r="DD67" i="31"/>
  <c r="DE67" i="31" s="1"/>
  <c r="I9" i="21"/>
  <c r="H9" i="21"/>
  <c r="EC14" i="31"/>
  <c r="EP14" i="31"/>
  <c r="GC14" i="31"/>
  <c r="DP14" i="31"/>
  <c r="CC14" i="31"/>
  <c r="DC14" i="31"/>
  <c r="JP14" i="31"/>
  <c r="P14" i="31"/>
  <c r="FP14" i="31"/>
  <c r="MC14" i="31"/>
  <c r="BC14" i="31"/>
  <c r="FC14" i="31"/>
  <c r="IP14" i="31"/>
  <c r="LP14" i="31"/>
  <c r="JC14" i="31"/>
  <c r="GP14" i="31"/>
  <c r="HC14" i="31"/>
  <c r="AC14" i="31"/>
  <c r="LC14" i="31"/>
  <c r="CP14" i="31"/>
  <c r="KP14" i="31"/>
  <c r="HP14" i="31"/>
  <c r="IC14" i="31"/>
  <c r="KC14" i="31"/>
  <c r="BP14" i="31"/>
  <c r="AP14" i="31"/>
  <c r="KS81" i="31"/>
  <c r="KQ81" i="31"/>
  <c r="KR81" i="31" s="1"/>
  <c r="EF81" i="31"/>
  <c r="ED81" i="31"/>
  <c r="EE81" i="31" s="1"/>
  <c r="CS81" i="31"/>
  <c r="CQ81" i="31"/>
  <c r="CR81" i="31" s="1"/>
  <c r="BD62" i="31"/>
  <c r="BE62" i="31" s="1"/>
  <c r="BF62" i="31"/>
  <c r="GQ62" i="31"/>
  <c r="GR62" i="31" s="1"/>
  <c r="GS62" i="31"/>
  <c r="MD62" i="31"/>
  <c r="ME62" i="31" s="1"/>
  <c r="MF62" i="31"/>
  <c r="P15" i="28"/>
  <c r="GD69" i="31"/>
  <c r="GE69" i="31" s="1"/>
  <c r="GF69" i="31"/>
  <c r="HS69" i="31"/>
  <c r="HQ69" i="31"/>
  <c r="HR69" i="31" s="1"/>
  <c r="MD69" i="31"/>
  <c r="ME69" i="31" s="1"/>
  <c r="MF69" i="31"/>
  <c r="H9" i="10"/>
  <c r="I9" i="10"/>
  <c r="H8" i="13"/>
  <c r="I8" i="13"/>
  <c r="AQ64" i="31"/>
  <c r="AR64" i="31" s="1"/>
  <c r="AS64" i="31"/>
  <c r="HF64" i="31"/>
  <c r="HD64" i="31"/>
  <c r="HE64" i="31" s="1"/>
  <c r="GD64" i="31"/>
  <c r="GE64" i="31" s="1"/>
  <c r="GF64" i="31"/>
  <c r="P51" i="28"/>
  <c r="P16" i="31"/>
  <c r="IC16" i="31"/>
  <c r="CC16" i="31"/>
  <c r="AC16" i="31"/>
  <c r="EP16" i="31"/>
  <c r="GC16" i="31"/>
  <c r="AP16" i="31"/>
  <c r="IP16" i="31"/>
  <c r="MC16" i="31"/>
  <c r="DP16" i="31"/>
  <c r="BC16" i="31"/>
  <c r="HP16" i="31"/>
  <c r="CP16" i="31"/>
  <c r="LP16" i="31"/>
  <c r="BP16" i="31"/>
  <c r="FC16" i="31"/>
  <c r="KP16" i="31"/>
  <c r="FP16" i="31"/>
  <c r="GP16" i="31"/>
  <c r="KC16" i="31"/>
  <c r="EC16" i="31"/>
  <c r="JP16" i="31"/>
  <c r="JC16" i="31"/>
  <c r="HC16" i="31"/>
  <c r="DC16" i="31"/>
  <c r="LC16" i="31"/>
  <c r="P55" i="28"/>
  <c r="P23" i="28"/>
  <c r="P53" i="28"/>
  <c r="I8" i="14"/>
  <c r="H8" i="14"/>
  <c r="ED65" i="31"/>
  <c r="EE65" i="31" s="1"/>
  <c r="EF65" i="31"/>
  <c r="LD65" i="31"/>
  <c r="LE65" i="31" s="1"/>
  <c r="LF65" i="31"/>
  <c r="CQ65" i="31"/>
  <c r="CR65" i="31" s="1"/>
  <c r="CS65" i="31"/>
  <c r="H8" i="20"/>
  <c r="I8" i="20"/>
  <c r="P58" i="28"/>
  <c r="AD63" i="31"/>
  <c r="AE63" i="31" s="1"/>
  <c r="AF63" i="31"/>
  <c r="BF79" i="31"/>
  <c r="BD79" i="31"/>
  <c r="BE79" i="31" s="1"/>
  <c r="BB83" i="31"/>
  <c r="BB84" i="31" s="1"/>
  <c r="FP28" i="31"/>
  <c r="EP28" i="31"/>
  <c r="JP28" i="31"/>
  <c r="HC28" i="31"/>
  <c r="FC28" i="31"/>
  <c r="CP28" i="31"/>
  <c r="CC28" i="31"/>
  <c r="BC28" i="31"/>
  <c r="DC28" i="31"/>
  <c r="GC28" i="31"/>
  <c r="KC28" i="31"/>
  <c r="GP28" i="31"/>
  <c r="LP28" i="31"/>
  <c r="AP28" i="31"/>
  <c r="IP28" i="31"/>
  <c r="BP28" i="31"/>
  <c r="EC28" i="31"/>
  <c r="DP28" i="31"/>
  <c r="LC28" i="31"/>
  <c r="IC28" i="31"/>
  <c r="AC28" i="31"/>
  <c r="HP28" i="31"/>
  <c r="P28" i="31"/>
  <c r="JC28" i="31"/>
  <c r="MC28" i="31"/>
  <c r="KP28" i="31"/>
  <c r="AS79" i="31"/>
  <c r="AO83" i="31"/>
  <c r="AO84" i="31" s="1"/>
  <c r="AQ79" i="31"/>
  <c r="AR79" i="31" s="1"/>
  <c r="AP6" i="31"/>
  <c r="IP6" i="31"/>
  <c r="LC6" i="31"/>
  <c r="JC6" i="31"/>
  <c r="HC6" i="31"/>
  <c r="GC6" i="31"/>
  <c r="HP6" i="31"/>
  <c r="CP6" i="31"/>
  <c r="P6" i="31"/>
  <c r="IC6" i="31"/>
  <c r="GP6" i="31"/>
  <c r="EP6" i="31"/>
  <c r="LP6" i="31"/>
  <c r="DP6" i="31"/>
  <c r="DC6" i="31"/>
  <c r="KC6" i="31"/>
  <c r="FC6" i="31"/>
  <c r="BC6" i="31"/>
  <c r="MC6" i="31"/>
  <c r="KP6" i="31"/>
  <c r="EC6" i="31"/>
  <c r="JP6" i="31"/>
  <c r="FP6" i="31"/>
  <c r="BP6" i="31"/>
  <c r="AC6" i="31"/>
  <c r="CC6" i="31"/>
  <c r="P28" i="28"/>
  <c r="MD66" i="31"/>
  <c r="ME66" i="31" s="1"/>
  <c r="MF66" i="31"/>
  <c r="P22" i="28"/>
  <c r="HS68" i="31"/>
  <c r="HQ68" i="31"/>
  <c r="HR68" i="31" s="1"/>
  <c r="EQ68" i="31"/>
  <c r="ER68" i="31" s="1"/>
  <c r="ES68" i="31"/>
  <c r="CF68" i="31"/>
  <c r="CD68" i="31"/>
  <c r="CE68" i="31" s="1"/>
  <c r="H6" i="21"/>
  <c r="I6" i="21"/>
  <c r="BF63" i="31"/>
  <c r="BD63" i="31"/>
  <c r="BE63" i="31" s="1"/>
  <c r="FQ63" i="31"/>
  <c r="FR63" i="31" s="1"/>
  <c r="FS63" i="31"/>
  <c r="AQ63" i="31"/>
  <c r="AR63" i="31" s="1"/>
  <c r="AS63" i="31"/>
  <c r="H4" i="11"/>
  <c r="K10" i="11"/>
  <c r="I4" i="11"/>
  <c r="AC32" i="31"/>
  <c r="JC32" i="31"/>
  <c r="GC32" i="31"/>
  <c r="BP32" i="31"/>
  <c r="KP32" i="31"/>
  <c r="AP32" i="31"/>
  <c r="LP32" i="31"/>
  <c r="KC32" i="31"/>
  <c r="CP32" i="31"/>
  <c r="CC32" i="31"/>
  <c r="BC32" i="31"/>
  <c r="FC32" i="31"/>
  <c r="JP32" i="31"/>
  <c r="HC32" i="31"/>
  <c r="P32" i="31"/>
  <c r="LC32" i="31"/>
  <c r="DC32" i="31"/>
  <c r="MC32" i="31"/>
  <c r="HP32" i="31"/>
  <c r="FP32" i="31"/>
  <c r="DP32" i="31"/>
  <c r="EP32" i="31"/>
  <c r="EC32" i="31"/>
  <c r="GP32" i="31"/>
  <c r="IP32" i="31"/>
  <c r="IC32" i="31"/>
  <c r="ES67" i="31"/>
  <c r="EQ67" i="31"/>
  <c r="ER67" i="31" s="1"/>
  <c r="CF67" i="31"/>
  <c r="CD67" i="31"/>
  <c r="CE67" i="31" s="1"/>
  <c r="KQ67" i="31"/>
  <c r="KR67" i="31" s="1"/>
  <c r="KS67" i="31"/>
  <c r="P60" i="28"/>
  <c r="P50" i="28"/>
  <c r="LC56" i="31"/>
  <c r="IC56" i="31"/>
  <c r="BC56" i="31"/>
  <c r="AC56" i="31"/>
  <c r="GP56" i="31"/>
  <c r="IP56" i="31"/>
  <c r="FC56" i="31"/>
  <c r="CC56" i="31"/>
  <c r="LP56" i="31"/>
  <c r="MC56" i="31"/>
  <c r="EP56" i="31"/>
  <c r="AP56" i="31"/>
  <c r="HC56" i="31"/>
  <c r="DP56" i="31"/>
  <c r="DC56" i="31"/>
  <c r="FP56" i="31"/>
  <c r="GC56" i="31"/>
  <c r="HP56" i="31"/>
  <c r="EC56" i="31"/>
  <c r="BP56" i="31"/>
  <c r="KC56" i="31"/>
  <c r="KP56" i="31"/>
  <c r="JC56" i="31"/>
  <c r="JP56" i="31"/>
  <c r="P56" i="31"/>
  <c r="CP56" i="31"/>
  <c r="H5" i="10"/>
  <c r="I5" i="10"/>
  <c r="HQ81" i="31"/>
  <c r="HR81" i="31" s="1"/>
  <c r="HS81" i="31"/>
  <c r="GQ81" i="31"/>
  <c r="GR81" i="31" s="1"/>
  <c r="GS81" i="31"/>
  <c r="CD81" i="31"/>
  <c r="CE81" i="31" s="1"/>
  <c r="CF81" i="31"/>
  <c r="IQ81" i="31"/>
  <c r="IR81" i="31" s="1"/>
  <c r="IS81" i="31"/>
  <c r="I8" i="10"/>
  <c r="H8" i="10"/>
  <c r="P36" i="28"/>
  <c r="CQ62" i="31"/>
  <c r="CR62" i="31" s="1"/>
  <c r="CS62" i="31"/>
  <c r="DS62" i="31"/>
  <c r="DQ62" i="31"/>
  <c r="DR62" i="31" s="1"/>
  <c r="IS62" i="31"/>
  <c r="IQ62" i="31"/>
  <c r="IR62" i="31" s="1"/>
  <c r="FD69" i="31"/>
  <c r="FE69" i="31" s="1"/>
  <c r="FF69" i="31"/>
  <c r="BQ69" i="31"/>
  <c r="BR69" i="31" s="1"/>
  <c r="BS69" i="31"/>
  <c r="JQ69" i="31"/>
  <c r="JR69" i="31" s="1"/>
  <c r="JS69" i="31"/>
  <c r="P18" i="28"/>
  <c r="P9" i="28"/>
  <c r="HP38" i="31"/>
  <c r="MC38" i="31"/>
  <c r="BC38" i="31"/>
  <c r="LP38" i="31"/>
  <c r="KC38" i="31"/>
  <c r="P38" i="31"/>
  <c r="EC38" i="31"/>
  <c r="KP38" i="31"/>
  <c r="LC38" i="31"/>
  <c r="IC38" i="31"/>
  <c r="AP38" i="31"/>
  <c r="AC38" i="31"/>
  <c r="FP38" i="31"/>
  <c r="JP38" i="31"/>
  <c r="IP38" i="31"/>
  <c r="BP38" i="31"/>
  <c r="CP38" i="31"/>
  <c r="EP38" i="31"/>
  <c r="GC38" i="31"/>
  <c r="CC38" i="31"/>
  <c r="DP38" i="31"/>
  <c r="JC38" i="31"/>
  <c r="FC38" i="31"/>
  <c r="HC38" i="31"/>
  <c r="DC38" i="31"/>
  <c r="GP38" i="31"/>
  <c r="EF64" i="31"/>
  <c r="ED64" i="31"/>
  <c r="EE64" i="31" s="1"/>
  <c r="LD64" i="31"/>
  <c r="LE64" i="31" s="1"/>
  <c r="LF64" i="31"/>
  <c r="HS64" i="31"/>
  <c r="HQ64" i="31"/>
  <c r="HR64" i="31" s="1"/>
  <c r="I7" i="10"/>
  <c r="H7" i="10"/>
  <c r="K10" i="21"/>
  <c r="H4" i="21"/>
  <c r="I4" i="21"/>
  <c r="P48" i="28"/>
  <c r="CC53" i="31"/>
  <c r="EP53" i="31"/>
  <c r="JP53" i="31"/>
  <c r="LP53" i="31"/>
  <c r="FC53" i="31"/>
  <c r="CP53" i="31"/>
  <c r="IC53" i="31"/>
  <c r="JC53" i="31"/>
  <c r="KC53" i="31"/>
  <c r="DP53" i="31"/>
  <c r="AP53" i="31"/>
  <c r="BP53" i="31"/>
  <c r="AC53" i="31"/>
  <c r="BC53" i="31"/>
  <c r="HP53" i="31"/>
  <c r="EC53" i="31"/>
  <c r="GP53" i="31"/>
  <c r="MC53" i="31"/>
  <c r="IP53" i="31"/>
  <c r="LC53" i="31"/>
  <c r="DC53" i="31"/>
  <c r="FP53" i="31"/>
  <c r="KP53" i="31"/>
  <c r="HC53" i="31"/>
  <c r="P53" i="31"/>
  <c r="GC53" i="31"/>
  <c r="JD65" i="31"/>
  <c r="JE65" i="31" s="1"/>
  <c r="JF65" i="31"/>
  <c r="KF65" i="31"/>
  <c r="KD65" i="31"/>
  <c r="KE65" i="31" s="1"/>
  <c r="I7" i="21"/>
  <c r="H7" i="21"/>
  <c r="HO83" i="31"/>
  <c r="HO84" i="31" s="1"/>
  <c r="HS79" i="31"/>
  <c r="HQ79" i="31"/>
  <c r="HR79" i="31" s="1"/>
  <c r="FS79" i="31"/>
  <c r="FQ79" i="31"/>
  <c r="FR79" i="31" s="1"/>
  <c r="FO83" i="31"/>
  <c r="FO84" i="31" s="1"/>
  <c r="P35" i="28"/>
  <c r="JF66" i="31"/>
  <c r="JD66" i="31"/>
  <c r="JE66" i="31" s="1"/>
  <c r="CQ68" i="31"/>
  <c r="CR68" i="31" s="1"/>
  <c r="CS68" i="31"/>
  <c r="CF63" i="31"/>
  <c r="CD63" i="31"/>
  <c r="CE63" i="31" s="1"/>
  <c r="KS79" i="31"/>
  <c r="KO83" i="31"/>
  <c r="KO84" i="31" s="1"/>
  <c r="KQ79" i="31"/>
  <c r="KR79" i="31" s="1"/>
  <c r="EQ79" i="31"/>
  <c r="ER79" i="31" s="1"/>
  <c r="EO83" i="31"/>
  <c r="EO84" i="31" s="1"/>
  <c r="ES79" i="31"/>
  <c r="CF79" i="31"/>
  <c r="CD79" i="31"/>
  <c r="CE79" i="31" s="1"/>
  <c r="CB83" i="31"/>
  <c r="CB84" i="31" s="1"/>
  <c r="H5" i="13"/>
  <c r="I5" i="13"/>
  <c r="EQ66" i="31"/>
  <c r="ER66" i="31" s="1"/>
  <c r="ES66" i="31"/>
  <c r="JQ66" i="31"/>
  <c r="JR66" i="31" s="1"/>
  <c r="JS66" i="31"/>
  <c r="JF79" i="31"/>
  <c r="JD79" i="31"/>
  <c r="JE79" i="31" s="1"/>
  <c r="JB83" i="31"/>
  <c r="JB84" i="31" s="1"/>
  <c r="HF79" i="31"/>
  <c r="HB83" i="31"/>
  <c r="HB84" i="31" s="1"/>
  <c r="HD79" i="31"/>
  <c r="HE79" i="31" s="1"/>
  <c r="MB83" i="31"/>
  <c r="MB84" i="31" s="1"/>
  <c r="MF79" i="31"/>
  <c r="MD79" i="31"/>
  <c r="ME79" i="31" s="1"/>
  <c r="H4" i="8"/>
  <c r="I4" i="8"/>
  <c r="K10" i="8"/>
  <c r="I5" i="12"/>
  <c r="H5" i="12"/>
  <c r="IS66" i="31"/>
  <c r="IQ66" i="31"/>
  <c r="IR66" i="31" s="1"/>
  <c r="KF66" i="31"/>
  <c r="KD66" i="31"/>
  <c r="KE66" i="31" s="1"/>
  <c r="H6" i="11"/>
  <c r="I6" i="11"/>
  <c r="DQ68" i="31"/>
  <c r="DR68" i="31" s="1"/>
  <c r="DS68" i="31"/>
  <c r="IF68" i="31"/>
  <c r="ID68" i="31"/>
  <c r="IE68" i="31" s="1"/>
  <c r="AF68" i="31"/>
  <c r="AD68" i="31"/>
  <c r="AE68" i="31" s="1"/>
  <c r="HC57" i="31"/>
  <c r="BP57" i="31"/>
  <c r="LP57" i="31"/>
  <c r="KP57" i="31"/>
  <c r="CP57" i="31"/>
  <c r="P57" i="31"/>
  <c r="JP57" i="31"/>
  <c r="IC57" i="31"/>
  <c r="AP57" i="31"/>
  <c r="HP57" i="31"/>
  <c r="KC57" i="31"/>
  <c r="DP57" i="31"/>
  <c r="MC57" i="31"/>
  <c r="FP57" i="31"/>
  <c r="AC57" i="31"/>
  <c r="JC57" i="31"/>
  <c r="EC57" i="31"/>
  <c r="EP57" i="31"/>
  <c r="BC57" i="31"/>
  <c r="FC57" i="31"/>
  <c r="IP57" i="31"/>
  <c r="GC57" i="31"/>
  <c r="CC57" i="31"/>
  <c r="DC57" i="31"/>
  <c r="GP57" i="31"/>
  <c r="LC57" i="31"/>
  <c r="H6" i="8"/>
  <c r="I6" i="8"/>
  <c r="IQ63" i="31"/>
  <c r="IR63" i="31" s="1"/>
  <c r="IS63" i="31"/>
  <c r="GS63" i="31"/>
  <c r="GQ63" i="31"/>
  <c r="GR63" i="31" s="1"/>
  <c r="ED63" i="31"/>
  <c r="EE63" i="31" s="1"/>
  <c r="EF63" i="31"/>
  <c r="P20" i="28"/>
  <c r="H5" i="14"/>
  <c r="I5" i="14"/>
  <c r="P32" i="28"/>
  <c r="LF67" i="31"/>
  <c r="LD67" i="31"/>
  <c r="LE67" i="31" s="1"/>
  <c r="JD67" i="31"/>
  <c r="JE67" i="31" s="1"/>
  <c r="JF67" i="31"/>
  <c r="FQ67" i="31"/>
  <c r="FR67" i="31" s="1"/>
  <c r="FS67" i="31"/>
  <c r="BC50" i="31"/>
  <c r="IC50" i="31"/>
  <c r="FC50" i="31"/>
  <c r="IP50" i="31"/>
  <c r="HP50" i="31"/>
  <c r="GP50" i="31"/>
  <c r="HC50" i="31"/>
  <c r="AC50" i="31"/>
  <c r="EC50" i="31"/>
  <c r="FP50" i="31"/>
  <c r="P50" i="31"/>
  <c r="MC50" i="31"/>
  <c r="BP50" i="31"/>
  <c r="EP50" i="31"/>
  <c r="KP50" i="31"/>
  <c r="CP50" i="31"/>
  <c r="JP50" i="31"/>
  <c r="JC50" i="31"/>
  <c r="LP50" i="31"/>
  <c r="KC50" i="31"/>
  <c r="DC50" i="31"/>
  <c r="LC50" i="31"/>
  <c r="CC50" i="31"/>
  <c r="GC50" i="31"/>
  <c r="AP50" i="31"/>
  <c r="DP50" i="31"/>
  <c r="H5" i="21"/>
  <c r="I5" i="21"/>
  <c r="LD81" i="31"/>
  <c r="LE81" i="31" s="1"/>
  <c r="LF81" i="31"/>
  <c r="FQ81" i="31"/>
  <c r="FR81" i="31" s="1"/>
  <c r="FS81" i="31"/>
  <c r="JQ81" i="31"/>
  <c r="JR81" i="31" s="1"/>
  <c r="JS81" i="31"/>
  <c r="KF81" i="31"/>
  <c r="KD81" i="31"/>
  <c r="KE81" i="31" s="1"/>
  <c r="DC17" i="31"/>
  <c r="HC17" i="31"/>
  <c r="BC17" i="31"/>
  <c r="JC17" i="31"/>
  <c r="MC17" i="31"/>
  <c r="KP17" i="31"/>
  <c r="GC17" i="31"/>
  <c r="FC17" i="31"/>
  <c r="KC17" i="31"/>
  <c r="CP17" i="31"/>
  <c r="LC17" i="31"/>
  <c r="FP17" i="31"/>
  <c r="P17" i="31"/>
  <c r="AP17" i="31"/>
  <c r="BP17" i="31"/>
  <c r="IP17" i="31"/>
  <c r="EP17" i="31"/>
  <c r="HP17" i="31"/>
  <c r="LP17" i="31"/>
  <c r="GP17" i="31"/>
  <c r="EC17" i="31"/>
  <c r="DP17" i="31"/>
  <c r="IC17" i="31"/>
  <c r="CC17" i="31"/>
  <c r="AC17" i="31"/>
  <c r="JP17" i="31"/>
  <c r="ID62" i="31"/>
  <c r="IE62" i="31" s="1"/>
  <c r="IF62" i="31"/>
  <c r="EQ62" i="31"/>
  <c r="ER62" i="31" s="1"/>
  <c r="ES62" i="31"/>
  <c r="CS69" i="31"/>
  <c r="CQ69" i="31"/>
  <c r="CR69" i="31" s="1"/>
  <c r="HF69" i="31"/>
  <c r="HD69" i="31"/>
  <c r="HE69" i="31" s="1"/>
  <c r="IQ69" i="31"/>
  <c r="IR69" i="31" s="1"/>
  <c r="IS69" i="31"/>
  <c r="EP9" i="31"/>
  <c r="FC9" i="31"/>
  <c r="DC9" i="31"/>
  <c r="EC9" i="31"/>
  <c r="FP9" i="31"/>
  <c r="P9" i="31"/>
  <c r="BP9" i="31"/>
  <c r="AP9" i="31"/>
  <c r="KC9" i="31"/>
  <c r="KP9" i="31"/>
  <c r="CP9" i="31"/>
  <c r="AC9" i="31"/>
  <c r="LC9" i="31"/>
  <c r="JP9" i="31"/>
  <c r="CC9" i="31"/>
  <c r="GC9" i="31"/>
  <c r="IC9" i="31"/>
  <c r="HP9" i="31"/>
  <c r="MC9" i="31"/>
  <c r="LP9" i="31"/>
  <c r="GP9" i="31"/>
  <c r="BC9" i="31"/>
  <c r="JC9" i="31"/>
  <c r="DP9" i="31"/>
  <c r="IP9" i="31"/>
  <c r="HC9" i="31"/>
  <c r="H5" i="11"/>
  <c r="I5" i="11"/>
  <c r="MD64" i="31"/>
  <c r="ME64" i="31" s="1"/>
  <c r="MF64" i="31"/>
  <c r="AD64" i="31"/>
  <c r="AE64" i="31" s="1"/>
  <c r="AF64" i="31"/>
  <c r="EQ64" i="31"/>
  <c r="ER64" i="31" s="1"/>
  <c r="ES64" i="31"/>
  <c r="IC34" i="31"/>
  <c r="KP34" i="31"/>
  <c r="EP34" i="31"/>
  <c r="JP34" i="31"/>
  <c r="CP34" i="31"/>
  <c r="FC34" i="31"/>
  <c r="GP34" i="31"/>
  <c r="AP34" i="31"/>
  <c r="GC34" i="31"/>
  <c r="JC34" i="31"/>
  <c r="LC34" i="31"/>
  <c r="P34" i="31"/>
  <c r="BP34" i="31"/>
  <c r="HC34" i="31"/>
  <c r="HP34" i="31"/>
  <c r="BC34" i="31"/>
  <c r="DP34" i="31"/>
  <c r="KC34" i="31"/>
  <c r="FP34" i="31"/>
  <c r="IP34" i="31"/>
  <c r="CC34" i="31"/>
  <c r="AC34" i="31"/>
  <c r="DC34" i="31"/>
  <c r="LP34" i="31"/>
  <c r="MC34" i="31"/>
  <c r="EC34" i="31"/>
  <c r="P41" i="28"/>
  <c r="I4" i="20"/>
  <c r="H4" i="20"/>
  <c r="K10" i="20"/>
  <c r="JC43" i="31"/>
  <c r="LP43" i="31"/>
  <c r="MC43" i="31"/>
  <c r="DC43" i="31"/>
  <c r="IC43" i="31"/>
  <c r="FC43" i="31"/>
  <c r="EC43" i="31"/>
  <c r="HC43" i="31"/>
  <c r="DP43" i="31"/>
  <c r="P43" i="31"/>
  <c r="KP43" i="31"/>
  <c r="JP43" i="31"/>
  <c r="BP43" i="31"/>
  <c r="KC43" i="31"/>
  <c r="GC43" i="31"/>
  <c r="LC43" i="31"/>
  <c r="CC43" i="31"/>
  <c r="BC43" i="31"/>
  <c r="FP43" i="31"/>
  <c r="AP43" i="31"/>
  <c r="GP43" i="31"/>
  <c r="CP43" i="31"/>
  <c r="IP43" i="31"/>
  <c r="AC43" i="31"/>
  <c r="EP43" i="31"/>
  <c r="HP43" i="31"/>
  <c r="P24" i="28"/>
  <c r="DQ65" i="31"/>
  <c r="DR65" i="31" s="1"/>
  <c r="DS65" i="31"/>
  <c r="AD65" i="31"/>
  <c r="AE65" i="31" s="1"/>
  <c r="AF65" i="31"/>
  <c r="JS65" i="31"/>
  <c r="JQ65" i="31"/>
  <c r="JR65" i="31" s="1"/>
  <c r="P44" i="28"/>
  <c r="FS66" i="31"/>
  <c r="FQ66" i="31"/>
  <c r="FR66" i="31" s="1"/>
  <c r="EC22" i="31"/>
  <c r="HP22" i="31"/>
  <c r="BC22" i="31"/>
  <c r="AC22" i="31"/>
  <c r="CC22" i="31"/>
  <c r="CP22" i="31"/>
  <c r="JC22" i="31"/>
  <c r="FP22" i="31"/>
  <c r="GP22" i="31"/>
  <c r="DP22" i="31"/>
  <c r="BP22" i="31"/>
  <c r="HC22" i="31"/>
  <c r="LC22" i="31"/>
  <c r="KP22" i="31"/>
  <c r="LP22" i="31"/>
  <c r="JP22" i="31"/>
  <c r="P22" i="31"/>
  <c r="KC22" i="31"/>
  <c r="DC22" i="31"/>
  <c r="GC22" i="31"/>
  <c r="EP22" i="31"/>
  <c r="MC22" i="31"/>
  <c r="IP22" i="31"/>
  <c r="FC22" i="31"/>
  <c r="AP22" i="31"/>
  <c r="IC22" i="31"/>
  <c r="GQ68" i="31"/>
  <c r="GR68" i="31" s="1"/>
  <c r="GS68" i="31"/>
  <c r="IC8" i="31"/>
  <c r="DP8" i="31"/>
  <c r="MC8" i="31"/>
  <c r="FC8" i="31"/>
  <c r="AC8" i="31"/>
  <c r="JP8" i="31"/>
  <c r="DC8" i="31"/>
  <c r="GC8" i="31"/>
  <c r="CP8" i="31"/>
  <c r="CC8" i="31"/>
  <c r="BP8" i="31"/>
  <c r="JC8" i="31"/>
  <c r="EP8" i="31"/>
  <c r="HC8" i="31"/>
  <c r="BC8" i="31"/>
  <c r="LP8" i="31"/>
  <c r="EC8" i="31"/>
  <c r="KP8" i="31"/>
  <c r="FP8" i="31"/>
  <c r="P8" i="31"/>
  <c r="KC8" i="31"/>
  <c r="LC8" i="31"/>
  <c r="GP8" i="31"/>
  <c r="IP8" i="31"/>
  <c r="AP8" i="31"/>
  <c r="HP8" i="31"/>
  <c r="CS63" i="31"/>
  <c r="CQ63" i="31"/>
  <c r="CR63" i="31" s="1"/>
  <c r="GD63" i="31"/>
  <c r="GE63" i="31" s="1"/>
  <c r="GF63" i="31"/>
  <c r="KQ63" i="31"/>
  <c r="KR63" i="31" s="1"/>
  <c r="KS63" i="31"/>
  <c r="P42" i="28"/>
  <c r="I9" i="12"/>
  <c r="H9" i="12"/>
  <c r="FD67" i="31"/>
  <c r="FE67" i="31" s="1"/>
  <c r="FF67" i="31"/>
  <c r="CS67" i="31"/>
  <c r="CQ67" i="31"/>
  <c r="CR67" i="31" s="1"/>
  <c r="HD67" i="31"/>
  <c r="HE67" i="31" s="1"/>
  <c r="HF67" i="31"/>
  <c r="H6" i="20"/>
  <c r="I6" i="20"/>
  <c r="P56" i="28"/>
  <c r="LS81" i="31"/>
  <c r="LQ81" i="31"/>
  <c r="LR81" i="31" s="1"/>
  <c r="ID81" i="31"/>
  <c r="IE81" i="31" s="1"/>
  <c r="IF81" i="31"/>
  <c r="HD81" i="31"/>
  <c r="HE81" i="31" s="1"/>
  <c r="HF81" i="31"/>
  <c r="P17" i="28"/>
  <c r="JD62" i="31"/>
  <c r="JE62" i="31" s="1"/>
  <c r="JF62" i="31"/>
  <c r="KF62" i="31"/>
  <c r="KD62" i="31"/>
  <c r="KE62" i="31" s="1"/>
  <c r="JS62" i="31"/>
  <c r="JQ62" i="31"/>
  <c r="JR62" i="31" s="1"/>
  <c r="LF69" i="31"/>
  <c r="LD69" i="31"/>
  <c r="LE69" i="31" s="1"/>
  <c r="AS69" i="31"/>
  <c r="AQ69" i="31"/>
  <c r="AR69" i="31" s="1"/>
  <c r="KD69" i="31"/>
  <c r="KE69" i="31" s="1"/>
  <c r="KF69" i="31"/>
  <c r="FC46" i="31"/>
  <c r="KP46" i="31"/>
  <c r="LP46" i="31"/>
  <c r="CP46" i="31"/>
  <c r="MC46" i="31"/>
  <c r="IC46" i="31"/>
  <c r="AC46" i="31"/>
  <c r="KC46" i="31"/>
  <c r="BC46" i="31"/>
  <c r="GP46" i="31"/>
  <c r="IP46" i="31"/>
  <c r="JP46" i="31"/>
  <c r="GC46" i="31"/>
  <c r="EC46" i="31"/>
  <c r="AP46" i="31"/>
  <c r="JC46" i="31"/>
  <c r="HP46" i="31"/>
  <c r="DP46" i="31"/>
  <c r="HC46" i="31"/>
  <c r="EP46" i="31"/>
  <c r="FP46" i="31"/>
  <c r="DC46" i="31"/>
  <c r="CC46" i="31"/>
  <c r="LC46" i="31"/>
  <c r="P46" i="31"/>
  <c r="BP46" i="31"/>
  <c r="H7" i="8"/>
  <c r="I7" i="8"/>
  <c r="P21" i="28"/>
  <c r="I9" i="11"/>
  <c r="H9" i="11"/>
  <c r="CF64" i="31"/>
  <c r="CD64" i="31"/>
  <c r="CE64" i="31" s="1"/>
  <c r="GS64" i="31"/>
  <c r="GQ64" i="31"/>
  <c r="GR64" i="31" s="1"/>
  <c r="DS64" i="31"/>
  <c r="DQ64" i="31"/>
  <c r="DR64" i="31" s="1"/>
  <c r="H4" i="13"/>
  <c r="I4" i="13"/>
  <c r="K10" i="14"/>
  <c r="H4" i="14"/>
  <c r="I4" i="14"/>
  <c r="BC48" i="31"/>
  <c r="IP48" i="31"/>
  <c r="DP48" i="31"/>
  <c r="FC48" i="31"/>
  <c r="HC48" i="31"/>
  <c r="LC48" i="31"/>
  <c r="KC48" i="31"/>
  <c r="EC48" i="31"/>
  <c r="JC48" i="31"/>
  <c r="P48" i="31"/>
  <c r="FP48" i="31"/>
  <c r="LP48" i="31"/>
  <c r="MC48" i="31"/>
  <c r="AC48" i="31"/>
  <c r="CP48" i="31"/>
  <c r="CC48" i="31"/>
  <c r="JP48" i="31"/>
  <c r="IC48" i="31"/>
  <c r="GC48" i="31"/>
  <c r="HP48" i="31"/>
  <c r="BP48" i="31"/>
  <c r="AP48" i="31"/>
  <c r="DC48" i="31"/>
  <c r="EP48" i="31"/>
  <c r="KP48" i="31"/>
  <c r="GP48" i="31"/>
  <c r="I6" i="14"/>
  <c r="H6" i="14"/>
  <c r="BC24" i="31"/>
  <c r="EP24" i="31"/>
  <c r="FC24" i="31"/>
  <c r="IC24" i="31"/>
  <c r="CP24" i="31"/>
  <c r="DP24" i="31"/>
  <c r="GC24" i="31"/>
  <c r="JP24" i="31"/>
  <c r="DC24" i="31"/>
  <c r="AC24" i="31"/>
  <c r="KC24" i="31"/>
  <c r="MC24" i="31"/>
  <c r="FP24" i="31"/>
  <c r="KP24" i="31"/>
  <c r="JC24" i="31"/>
  <c r="CC24" i="31"/>
  <c r="GP24" i="31"/>
  <c r="P24" i="31"/>
  <c r="EC24" i="31"/>
  <c r="IP24" i="31"/>
  <c r="HP24" i="31"/>
  <c r="AP24" i="31"/>
  <c r="LP24" i="31"/>
  <c r="BP24" i="31"/>
  <c r="LC24" i="31"/>
  <c r="HC24" i="31"/>
  <c r="BD65" i="31"/>
  <c r="BE65" i="31" s="1"/>
  <c r="BF65" i="31"/>
  <c r="EQ65" i="31"/>
  <c r="ER65" i="31" s="1"/>
  <c r="ES65" i="31"/>
  <c r="DD65" i="31"/>
  <c r="DE65" i="31" s="1"/>
  <c r="DF65" i="31"/>
  <c r="GS65" i="31"/>
  <c r="GQ65" i="31"/>
  <c r="GR65" i="31" s="1"/>
  <c r="FP30" i="31"/>
  <c r="KP30" i="31"/>
  <c r="FC30" i="31"/>
  <c r="CC30" i="31"/>
  <c r="GP30" i="31"/>
  <c r="JC30" i="31"/>
  <c r="HP30" i="31"/>
  <c r="LP30" i="31"/>
  <c r="GC30" i="31"/>
  <c r="AC30" i="31"/>
  <c r="HC30" i="31"/>
  <c r="DC30" i="31"/>
  <c r="IP30" i="31"/>
  <c r="P30" i="31"/>
  <c r="IC30" i="31"/>
  <c r="JP30" i="31"/>
  <c r="KC30" i="31"/>
  <c r="LC30" i="31"/>
  <c r="AP30" i="31"/>
  <c r="BP30" i="31"/>
  <c r="EP30" i="31"/>
  <c r="CP30" i="31"/>
  <c r="BC30" i="31"/>
  <c r="MC30" i="31"/>
  <c r="DP30" i="31"/>
  <c r="EC30" i="31"/>
  <c r="H7" i="14"/>
  <c r="I7" i="14"/>
  <c r="BF66" i="31"/>
  <c r="BD66" i="31"/>
  <c r="BE66" i="31" s="1"/>
  <c r="FF68" i="31"/>
  <c r="FD68" i="31"/>
  <c r="FE68" i="31" s="1"/>
  <c r="P57" i="28"/>
  <c r="GS79" i="31"/>
  <c r="GO83" i="31"/>
  <c r="GO84" i="31" s="1"/>
  <c r="GQ79" i="31"/>
  <c r="GR79" i="31" s="1"/>
  <c r="ID79" i="31"/>
  <c r="IE79" i="31" s="1"/>
  <c r="IF79" i="31"/>
  <c r="IB83" i="31"/>
  <c r="IB84" i="31" s="1"/>
  <c r="LS66" i="31"/>
  <c r="LQ66" i="31"/>
  <c r="LR66" i="31" s="1"/>
  <c r="DS66" i="31"/>
  <c r="DQ66" i="31"/>
  <c r="DR66" i="31" s="1"/>
  <c r="HD68" i="31"/>
  <c r="HE68" i="31" s="1"/>
  <c r="HF68" i="31"/>
  <c r="I4" i="10"/>
  <c r="H4" i="10"/>
  <c r="K10" i="10"/>
  <c r="P8" i="28"/>
  <c r="KD63" i="31"/>
  <c r="KE63" i="31" s="1"/>
  <c r="KF63" i="31"/>
  <c r="HS63" i="31"/>
  <c r="HQ63" i="31"/>
  <c r="HR63" i="31" s="1"/>
  <c r="IF63" i="31"/>
  <c r="ID63" i="31"/>
  <c r="IE63" i="31" s="1"/>
  <c r="P10" i="28"/>
  <c r="LC42" i="31"/>
  <c r="BC42" i="31"/>
  <c r="BP42" i="31"/>
  <c r="MC42" i="31"/>
  <c r="EC42" i="31"/>
  <c r="GP42" i="31"/>
  <c r="KC42" i="31"/>
  <c r="GC42" i="31"/>
  <c r="AC42" i="31"/>
  <c r="DP42" i="31"/>
  <c r="HC42" i="31"/>
  <c r="CC42" i="31"/>
  <c r="LP42" i="31"/>
  <c r="KP42" i="31"/>
  <c r="CP42" i="31"/>
  <c r="DC42" i="31"/>
  <c r="AP42" i="31"/>
  <c r="HP42" i="31"/>
  <c r="IP42" i="31"/>
  <c r="JP42" i="31"/>
  <c r="IC42" i="31"/>
  <c r="JC42" i="31"/>
  <c r="FP42" i="31"/>
  <c r="P42" i="31"/>
  <c r="FC42" i="31"/>
  <c r="EP42" i="31"/>
  <c r="H9" i="8"/>
  <c r="I9" i="8"/>
  <c r="LQ67" i="31"/>
  <c r="LR67" i="31" s="1"/>
  <c r="LS67" i="31"/>
  <c r="AF67" i="31"/>
  <c r="AD67" i="31"/>
  <c r="AE67" i="31" s="1"/>
  <c r="IF67" i="31"/>
  <c r="ID67" i="31"/>
  <c r="IE67" i="31" s="1"/>
  <c r="BS67" i="31"/>
  <c r="BQ67" i="31"/>
  <c r="BR67" i="31" s="1"/>
  <c r="I8" i="28"/>
  <c r="JD81" i="31"/>
  <c r="JE81" i="31" s="1"/>
  <c r="JF81" i="31"/>
  <c r="MF81" i="31"/>
  <c r="MD81" i="31"/>
  <c r="ME81" i="31" s="1"/>
  <c r="HC49" i="31"/>
  <c r="HP49" i="31"/>
  <c r="KP49" i="31"/>
  <c r="DC49" i="31"/>
  <c r="LC49" i="31"/>
  <c r="BP49" i="31"/>
  <c r="CP49" i="31"/>
  <c r="P49" i="31"/>
  <c r="MC49" i="31"/>
  <c r="JC49" i="31"/>
  <c r="GC49" i="31"/>
  <c r="AP49" i="31"/>
  <c r="JP49" i="31"/>
  <c r="DP49" i="31"/>
  <c r="EC49" i="31"/>
  <c r="FC49" i="31"/>
  <c r="GP49" i="31"/>
  <c r="CC49" i="31"/>
  <c r="IC49" i="31"/>
  <c r="EP49" i="31"/>
  <c r="AC49" i="31"/>
  <c r="LP49" i="31"/>
  <c r="FP49" i="31"/>
  <c r="KC49" i="31"/>
  <c r="IP49" i="31"/>
  <c r="BC49" i="31"/>
  <c r="FQ62" i="31"/>
  <c r="FR62" i="31" s="1"/>
  <c r="FS62" i="31"/>
  <c r="FD62" i="31"/>
  <c r="FE62" i="31" s="1"/>
  <c r="FF62" i="31"/>
  <c r="DD62" i="31"/>
  <c r="DE62" i="31" s="1"/>
  <c r="DF62" i="31"/>
  <c r="AD62" i="31"/>
  <c r="AE62" i="31" s="1"/>
  <c r="AF62" i="31"/>
  <c r="FS69" i="31"/>
  <c r="FQ69" i="31"/>
  <c r="FR69" i="31" s="1"/>
  <c r="DD69" i="31"/>
  <c r="DE69" i="31" s="1"/>
  <c r="DF69" i="31"/>
  <c r="AD69" i="31"/>
  <c r="AE69" i="31" s="1"/>
  <c r="AF69" i="31"/>
  <c r="CF69" i="31"/>
  <c r="CD69" i="31"/>
  <c r="CE69" i="31" s="1"/>
  <c r="EC31" i="31"/>
  <c r="IC31" i="31"/>
  <c r="DP31" i="31"/>
  <c r="HC31" i="31"/>
  <c r="BP31" i="31"/>
  <c r="LC31" i="31"/>
  <c r="LP31" i="31"/>
  <c r="EP31" i="31"/>
  <c r="BC31" i="31"/>
  <c r="GC31" i="31"/>
  <c r="FC31" i="31"/>
  <c r="FP31" i="31"/>
  <c r="DC31" i="31"/>
  <c r="JC31" i="31"/>
  <c r="GP31" i="31"/>
  <c r="IP31" i="31"/>
  <c r="KP31" i="31"/>
  <c r="CP31" i="31"/>
  <c r="MC31" i="31"/>
  <c r="P31" i="31"/>
  <c r="KC31" i="31"/>
  <c r="AC31" i="31"/>
  <c r="JP31" i="31"/>
  <c r="CC31" i="31"/>
  <c r="AP31" i="31"/>
  <c r="HP31" i="31"/>
  <c r="P46" i="28"/>
  <c r="JP21" i="31"/>
  <c r="FP21" i="31"/>
  <c r="P21" i="31"/>
  <c r="BP21" i="31"/>
  <c r="MC21" i="31"/>
  <c r="LP21" i="31"/>
  <c r="AP21" i="31"/>
  <c r="KC21" i="31"/>
  <c r="FC21" i="31"/>
  <c r="EC21" i="31"/>
  <c r="HP21" i="31"/>
  <c r="LC21" i="31"/>
  <c r="DC21" i="31"/>
  <c r="BC21" i="31"/>
  <c r="GC21" i="31"/>
  <c r="EP21" i="31"/>
  <c r="DP21" i="31"/>
  <c r="IP21" i="31"/>
  <c r="GP21" i="31"/>
  <c r="JC21" i="31"/>
  <c r="IC21" i="31"/>
  <c r="CC21" i="31"/>
  <c r="CP21" i="31"/>
  <c r="AC21" i="31"/>
  <c r="KP21" i="31"/>
  <c r="HC21" i="31"/>
  <c r="P25" i="28"/>
  <c r="KS64" i="31"/>
  <c r="KQ64" i="31"/>
  <c r="KR64" i="31" s="1"/>
  <c r="CS64" i="31"/>
  <c r="CQ64" i="31"/>
  <c r="CR64" i="31" s="1"/>
  <c r="BF64" i="31"/>
  <c r="BD64" i="31"/>
  <c r="BE64" i="31" s="1"/>
  <c r="P34" i="28"/>
  <c r="CC41" i="31"/>
  <c r="HC41" i="31"/>
  <c r="BC41" i="31"/>
  <c r="JP41" i="31"/>
  <c r="GC41" i="31"/>
  <c r="P41" i="31"/>
  <c r="IC41" i="31"/>
  <c r="JC41" i="31"/>
  <c r="CP41" i="31"/>
  <c r="DC41" i="31"/>
  <c r="HP41" i="31"/>
  <c r="DP41" i="31"/>
  <c r="BP41" i="31"/>
  <c r="AC41" i="31"/>
  <c r="MC41" i="31"/>
  <c r="EP41" i="31"/>
  <c r="EC41" i="31"/>
  <c r="LP41" i="31"/>
  <c r="KP41" i="31"/>
  <c r="GP41" i="31"/>
  <c r="AP41" i="31"/>
  <c r="KC41" i="31"/>
  <c r="LC41" i="31"/>
  <c r="FC41" i="31"/>
  <c r="FP41" i="31"/>
  <c r="IP41" i="31"/>
  <c r="P43" i="28"/>
  <c r="I8" i="11"/>
  <c r="H8" i="11"/>
  <c r="HS65" i="31"/>
  <c r="HQ65" i="31"/>
  <c r="HR65" i="31" s="1"/>
  <c r="FQ65" i="31"/>
  <c r="FR65" i="31" s="1"/>
  <c r="FS65" i="31"/>
  <c r="FF65" i="31"/>
  <c r="FD65" i="31"/>
  <c r="FE65" i="31" s="1"/>
  <c r="AQ65" i="31"/>
  <c r="AR65" i="31" s="1"/>
  <c r="AS65" i="31"/>
  <c r="P30" i="28"/>
  <c r="JP44" i="31"/>
  <c r="DC44" i="31"/>
  <c r="HP44" i="31"/>
  <c r="GC44" i="31"/>
  <c r="GP44" i="31"/>
  <c r="BC44" i="31"/>
  <c r="CP44" i="31"/>
  <c r="JC44" i="31"/>
  <c r="HC44" i="31"/>
  <c r="IP44" i="31"/>
  <c r="KC44" i="31"/>
  <c r="LP44" i="31"/>
  <c r="IC44" i="31"/>
  <c r="EC44" i="31"/>
  <c r="FC44" i="31"/>
  <c r="MC44" i="31"/>
  <c r="FP44" i="31"/>
  <c r="LC44" i="31"/>
  <c r="AP44" i="31"/>
  <c r="KP44" i="31"/>
  <c r="AC44" i="31"/>
  <c r="EP44" i="31"/>
  <c r="BP44" i="31"/>
  <c r="P44" i="31"/>
  <c r="DP44" i="31"/>
  <c r="CC44" i="31"/>
  <c r="GD66" i="31"/>
  <c r="GE66" i="31" s="1"/>
  <c r="GF66" i="31"/>
  <c r="IQ68" i="31"/>
  <c r="IR68" i="31" s="1"/>
  <c r="IS68" i="31"/>
  <c r="P13" i="28"/>
  <c r="FF63" i="31"/>
  <c r="FD63" i="31"/>
  <c r="FE63" i="31" s="1"/>
  <c r="LD63" i="31"/>
  <c r="LE63" i="31" s="1"/>
  <c r="LF63" i="31"/>
  <c r="MD63" i="31"/>
  <c r="ME63" i="31" s="1"/>
  <c r="MF63" i="31"/>
  <c r="H8" i="8"/>
  <c r="I8" i="8"/>
  <c r="HC11" i="31"/>
  <c r="EP11" i="31"/>
  <c r="GP11" i="31"/>
  <c r="AC11" i="31"/>
  <c r="P11" i="31"/>
  <c r="IC11" i="31"/>
  <c r="DP11" i="31"/>
  <c r="LC11" i="31"/>
  <c r="JC11" i="31"/>
  <c r="CC11" i="31"/>
  <c r="JP11" i="31"/>
  <c r="KP11" i="31"/>
  <c r="FC11" i="31"/>
  <c r="EC11" i="31"/>
  <c r="HP11" i="31"/>
  <c r="KC11" i="31"/>
  <c r="IP11" i="31"/>
  <c r="AP11" i="31"/>
  <c r="LP11" i="31"/>
  <c r="BC11" i="31"/>
  <c r="MC11" i="31"/>
  <c r="CP11" i="31"/>
  <c r="GC11" i="31"/>
  <c r="DC11" i="31"/>
  <c r="FP11" i="31"/>
  <c r="BP11" i="31"/>
  <c r="GD67" i="31"/>
  <c r="GE67" i="31" s="1"/>
  <c r="GF67" i="31"/>
  <c r="GS67" i="31"/>
  <c r="GQ67" i="31"/>
  <c r="GR67" i="31" s="1"/>
  <c r="MD67" i="31"/>
  <c r="ME67" i="31" s="1"/>
  <c r="MF67" i="31"/>
  <c r="H5" i="8"/>
  <c r="I5" i="8"/>
  <c r="AF81" i="31"/>
  <c r="AD81" i="31"/>
  <c r="AE81" i="31" s="1"/>
  <c r="DD81" i="31"/>
  <c r="DE81" i="31" s="1"/>
  <c r="DF81" i="31"/>
  <c r="GF81" i="31"/>
  <c r="GD81" i="31"/>
  <c r="GE81" i="31" s="1"/>
  <c r="I5" i="20"/>
  <c r="H5" i="20"/>
  <c r="LF62" i="31"/>
  <c r="LD62" i="31"/>
  <c r="LE62" i="31" s="1"/>
  <c r="HS62" i="31"/>
  <c r="HQ62" i="31"/>
  <c r="HR62" i="31" s="1"/>
  <c r="ED62" i="31"/>
  <c r="EE62" i="31" s="1"/>
  <c r="EF62" i="31"/>
  <c r="KS62" i="31"/>
  <c r="KQ62" i="31"/>
  <c r="KR62" i="31" s="1"/>
  <c r="EF69" i="31"/>
  <c r="ED69" i="31"/>
  <c r="EE69" i="31" s="1"/>
  <c r="ES69" i="31"/>
  <c r="EQ69" i="31"/>
  <c r="ER69" i="31" s="1"/>
  <c r="LS69" i="31"/>
  <c r="LQ69" i="31"/>
  <c r="LR69" i="31" s="1"/>
  <c r="I8" i="12"/>
  <c r="H8" i="12"/>
  <c r="I9" i="14"/>
  <c r="H9" i="14"/>
  <c r="P27" i="28"/>
  <c r="IC25" i="31"/>
  <c r="CC25" i="31"/>
  <c r="IP25" i="31"/>
  <c r="EC25" i="31"/>
  <c r="KC25" i="31"/>
  <c r="P25" i="31"/>
  <c r="BC25" i="31"/>
  <c r="AP25" i="31"/>
  <c r="DP25" i="31"/>
  <c r="JC25" i="31"/>
  <c r="KP25" i="31"/>
  <c r="LC25" i="31"/>
  <c r="GP25" i="31"/>
  <c r="BP25" i="31"/>
  <c r="CP25" i="31"/>
  <c r="GC25" i="31"/>
  <c r="HC25" i="31"/>
  <c r="EP25" i="31"/>
  <c r="FP25" i="31"/>
  <c r="MC25" i="31"/>
  <c r="DC25" i="31"/>
  <c r="JP25" i="31"/>
  <c r="AC25" i="31"/>
  <c r="LP25" i="31"/>
  <c r="HP25" i="31"/>
  <c r="FC25" i="31"/>
  <c r="LQ64" i="31"/>
  <c r="LR64" i="31" s="1"/>
  <c r="LS64" i="31"/>
  <c r="FS64" i="31"/>
  <c r="FQ64" i="31"/>
  <c r="FR64" i="31" s="1"/>
  <c r="JF64" i="31"/>
  <c r="JD64" i="31"/>
  <c r="JE64" i="31" s="1"/>
  <c r="IS64" i="31"/>
  <c r="IQ64" i="31"/>
  <c r="IR64" i="31" s="1"/>
  <c r="I6" i="12"/>
  <c r="H6" i="12"/>
  <c r="CD65" i="31"/>
  <c r="CE65" i="31" s="1"/>
  <c r="CF65" i="31"/>
  <c r="HF65" i="31"/>
  <c r="HD65" i="31"/>
  <c r="HE65" i="31" s="1"/>
  <c r="IF65" i="31"/>
  <c r="ID65" i="31"/>
  <c r="IE65" i="31" s="1"/>
  <c r="I7" i="12"/>
  <c r="H7" i="12"/>
  <c r="LB83" i="31"/>
  <c r="LB84" i="31" s="1"/>
  <c r="LD79" i="31"/>
  <c r="LE79" i="31" s="1"/>
  <c r="LF79" i="31"/>
  <c r="LD66" i="31"/>
  <c r="LE66" i="31" s="1"/>
  <c r="LF66" i="31"/>
  <c r="FQ68" i="31"/>
  <c r="FR68" i="31" s="1"/>
  <c r="FS68" i="31"/>
  <c r="GF79" i="31"/>
  <c r="GB83" i="31"/>
  <c r="GB84" i="31" s="1"/>
  <c r="GD79" i="31"/>
  <c r="GE79" i="31" s="1"/>
  <c r="BO83" i="31"/>
  <c r="BO84" i="31" s="1"/>
  <c r="BQ79" i="31"/>
  <c r="BR79" i="31" s="1"/>
  <c r="BS79" i="31"/>
  <c r="BS66" i="31"/>
  <c r="BQ66" i="31"/>
  <c r="BR66" i="31" s="1"/>
  <c r="KQ68" i="31"/>
  <c r="KR68" i="31" s="1"/>
  <c r="KS68" i="31"/>
  <c r="MF68" i="31"/>
  <c r="MD68" i="31"/>
  <c r="ME68" i="31" s="1"/>
  <c r="FP59" i="31"/>
  <c r="AC59" i="31"/>
  <c r="IC59" i="31"/>
  <c r="EC59" i="31"/>
  <c r="FC59" i="31"/>
  <c r="JC59" i="31"/>
  <c r="MC59" i="31"/>
  <c r="HP59" i="31"/>
  <c r="JP59" i="31"/>
  <c r="CC59" i="31"/>
  <c r="LP59" i="31"/>
  <c r="GC59" i="31"/>
  <c r="CP59" i="31"/>
  <c r="LC59" i="31"/>
  <c r="P59" i="31"/>
  <c r="EP59" i="31"/>
  <c r="AP59" i="31"/>
  <c r="KC59" i="31"/>
  <c r="DC59" i="31"/>
  <c r="BC59" i="31"/>
  <c r="GP59" i="31"/>
  <c r="BP59" i="31"/>
  <c r="HC59" i="31"/>
  <c r="DP59" i="31"/>
  <c r="KP59" i="31"/>
  <c r="IP59" i="31"/>
  <c r="IO83" i="31"/>
  <c r="IO84" i="31" s="1"/>
  <c r="IQ79" i="31"/>
  <c r="IR79" i="31" s="1"/>
  <c r="IS79" i="31"/>
  <c r="KD79" i="31"/>
  <c r="KE79" i="31" s="1"/>
  <c r="KB83" i="31"/>
  <c r="KB84" i="31" s="1"/>
  <c r="KF79" i="31"/>
  <c r="AF79" i="31"/>
  <c r="AB83" i="31"/>
  <c r="AB84" i="31" s="1"/>
  <c r="AD79" i="31"/>
  <c r="AE79" i="31" s="1"/>
  <c r="CD66" i="31"/>
  <c r="CE66" i="31" s="1"/>
  <c r="CF66" i="31"/>
  <c r="AS66" i="31"/>
  <c r="AQ66" i="31"/>
  <c r="AR66" i="31" s="1"/>
  <c r="BS68" i="31"/>
  <c r="BQ68" i="31"/>
  <c r="BR68" i="31" s="1"/>
  <c r="JD68" i="31"/>
  <c r="JE68" i="31" s="1"/>
  <c r="JF68" i="31"/>
  <c r="I8" i="21"/>
  <c r="H8" i="21"/>
  <c r="DB83" i="31"/>
  <c r="DB84" i="31" s="1"/>
  <c r="DD79" i="31"/>
  <c r="DE79" i="31" s="1"/>
  <c r="DF79" i="31"/>
  <c r="JQ79" i="31"/>
  <c r="JR79" i="31" s="1"/>
  <c r="JO83" i="31"/>
  <c r="JO84" i="31" s="1"/>
  <c r="JS79" i="31"/>
  <c r="CO83" i="31"/>
  <c r="CO84" i="31" s="1"/>
  <c r="CQ79" i="31"/>
  <c r="CR79" i="31" s="1"/>
  <c r="CS79" i="31"/>
  <c r="FF66" i="31"/>
  <c r="FD66" i="31"/>
  <c r="FE66" i="31" s="1"/>
  <c r="AF66" i="31"/>
  <c r="AD66" i="31"/>
  <c r="AE66" i="31" s="1"/>
  <c r="HS66" i="31"/>
  <c r="HQ66" i="31"/>
  <c r="HR66" i="31" s="1"/>
  <c r="GF68" i="31"/>
  <c r="GD68" i="31"/>
  <c r="GE68" i="31" s="1"/>
  <c r="LS68" i="31"/>
  <c r="LQ68" i="31"/>
  <c r="LR68" i="31" s="1"/>
  <c r="BD68" i="31"/>
  <c r="BE68" i="31" s="1"/>
  <c r="BF68" i="31"/>
  <c r="KP13" i="31"/>
  <c r="P13" i="31"/>
  <c r="LP13" i="31"/>
  <c r="EP13" i="31"/>
  <c r="IP13" i="31"/>
  <c r="GC13" i="31"/>
  <c r="LC13" i="31"/>
  <c r="DP13" i="31"/>
  <c r="BC13" i="31"/>
  <c r="CP13" i="31"/>
  <c r="GP13" i="31"/>
  <c r="AP13" i="31"/>
  <c r="CC13" i="31"/>
  <c r="EC13" i="31"/>
  <c r="FC13" i="31"/>
  <c r="KC13" i="31"/>
  <c r="JP13" i="31"/>
  <c r="BP13" i="31"/>
  <c r="IC13" i="31"/>
  <c r="AC13" i="31"/>
  <c r="HC13" i="31"/>
  <c r="DC13" i="31"/>
  <c r="FP13" i="31"/>
  <c r="MC13" i="31"/>
  <c r="HP13" i="31"/>
  <c r="JC13" i="31"/>
  <c r="P59" i="28"/>
  <c r="GC37" i="31"/>
  <c r="GP37" i="31"/>
  <c r="HC37" i="31"/>
  <c r="JC37" i="31"/>
  <c r="IC37" i="31"/>
  <c r="HP37" i="31"/>
  <c r="JP37" i="31"/>
  <c r="DC37" i="31"/>
  <c r="LP37" i="31"/>
  <c r="KC37" i="31"/>
  <c r="CC37" i="31"/>
  <c r="AP37" i="31"/>
  <c r="DP37" i="31"/>
  <c r="P37" i="31"/>
  <c r="BP37" i="31"/>
  <c r="EC37" i="31"/>
  <c r="CP37" i="31"/>
  <c r="MC37" i="31"/>
  <c r="FC37" i="31"/>
  <c r="KP37" i="31"/>
  <c r="BC37" i="31"/>
  <c r="LC37" i="31"/>
  <c r="AC37" i="31"/>
  <c r="FP37" i="31"/>
  <c r="IP37" i="31"/>
  <c r="EP37" i="31"/>
  <c r="DD63" i="31"/>
  <c r="DE63" i="31" s="1"/>
  <c r="DF63" i="31"/>
  <c r="JF63" i="31"/>
  <c r="JD63" i="31"/>
  <c r="JE63" i="31" s="1"/>
  <c r="LS63" i="31"/>
  <c r="LQ63" i="31"/>
  <c r="LR63" i="31" s="1"/>
  <c r="EQ63" i="31"/>
  <c r="ER63" i="31" s="1"/>
  <c r="ES63" i="31"/>
  <c r="LC10" i="31"/>
  <c r="KP10" i="31"/>
  <c r="HP10" i="31"/>
  <c r="JP10" i="31"/>
  <c r="EC10" i="31"/>
  <c r="GP10" i="31"/>
  <c r="BP10" i="31"/>
  <c r="IC10" i="31"/>
  <c r="DC10" i="31"/>
  <c r="MC10" i="31"/>
  <c r="IP10" i="31"/>
  <c r="KC10" i="31"/>
  <c r="BC10" i="31"/>
  <c r="DP10" i="31"/>
  <c r="CC10" i="31"/>
  <c r="HC10" i="31"/>
  <c r="LP10" i="31"/>
  <c r="CP10" i="31"/>
  <c r="GC10" i="31"/>
  <c r="AC10" i="31"/>
  <c r="P10" i="31"/>
  <c r="FC10" i="31"/>
  <c r="JC10" i="31"/>
  <c r="AP10" i="31"/>
  <c r="EP10" i="31"/>
  <c r="FP10" i="31"/>
  <c r="LI10" i="31"/>
  <c r="HV10" i="31"/>
  <c r="DI10" i="31"/>
  <c r="I10" i="31"/>
  <c r="JI10" i="31"/>
  <c r="AI10" i="31"/>
  <c r="IV10" i="31"/>
  <c r="P11" i="28"/>
  <c r="BF67" i="31"/>
  <c r="BD67" i="31"/>
  <c r="BE67" i="31" s="1"/>
  <c r="AQ67" i="31"/>
  <c r="AR67" i="31" s="1"/>
  <c r="AS67" i="31"/>
  <c r="KD67" i="31"/>
  <c r="KE67" i="31" s="1"/>
  <c r="KF67" i="31"/>
  <c r="P7" i="28"/>
  <c r="DK39" i="31"/>
  <c r="LK39" i="31"/>
  <c r="BX39" i="31"/>
  <c r="BQ81" i="31"/>
  <c r="BR81" i="31" s="1"/>
  <c r="BS81" i="31"/>
  <c r="FD81" i="31"/>
  <c r="FE81" i="31" s="1"/>
  <c r="FF81" i="31"/>
  <c r="ES81" i="31"/>
  <c r="EQ81" i="31"/>
  <c r="ER81" i="31" s="1"/>
  <c r="P49" i="28"/>
  <c r="BS62" i="31"/>
  <c r="BQ62" i="31"/>
  <c r="BR62" i="31" s="1"/>
  <c r="CD62" i="31"/>
  <c r="CE62" i="31" s="1"/>
  <c r="CF62" i="31"/>
  <c r="LQ62" i="31"/>
  <c r="LR62" i="31" s="1"/>
  <c r="LS62" i="31"/>
  <c r="IC15" i="31"/>
  <c r="JP15" i="31"/>
  <c r="DP15" i="31"/>
  <c r="BC15" i="31"/>
  <c r="BP15" i="31"/>
  <c r="HP15" i="31"/>
  <c r="DC15" i="31"/>
  <c r="LC15" i="31"/>
  <c r="EP15" i="31"/>
  <c r="JC15" i="31"/>
  <c r="GC15" i="31"/>
  <c r="GP15" i="31"/>
  <c r="KP15" i="31"/>
  <c r="HC15" i="31"/>
  <c r="MC15" i="31"/>
  <c r="AC15" i="31"/>
  <c r="FC15" i="31"/>
  <c r="LP15" i="31"/>
  <c r="KC15" i="31"/>
  <c r="EC15" i="31"/>
  <c r="IP15" i="31"/>
  <c r="FP15" i="31"/>
  <c r="AP15" i="31"/>
  <c r="P15" i="31"/>
  <c r="CC15" i="31"/>
  <c r="CP15" i="31"/>
  <c r="KS69" i="31"/>
  <c r="KQ69" i="31"/>
  <c r="KR69" i="31" s="1"/>
  <c r="IF69" i="31"/>
  <c r="ID69" i="31"/>
  <c r="IE69" i="31" s="1"/>
  <c r="GS69" i="31"/>
  <c r="GQ69" i="31"/>
  <c r="GR69" i="31" s="1"/>
  <c r="P31" i="28"/>
  <c r="BP27" i="31"/>
  <c r="LP27" i="31"/>
  <c r="IP27" i="31"/>
  <c r="LC27" i="31"/>
  <c r="FC27" i="31"/>
  <c r="GC27" i="31"/>
  <c r="HC27" i="31"/>
  <c r="AP27" i="31"/>
  <c r="KC27" i="31"/>
  <c r="JP27" i="31"/>
  <c r="KP27" i="31"/>
  <c r="EC27" i="31"/>
  <c r="JC27" i="31"/>
  <c r="CP27" i="31"/>
  <c r="MC27" i="31"/>
  <c r="HP27" i="31"/>
  <c r="DP27" i="31"/>
  <c r="CC27" i="31"/>
  <c r="IC27" i="31"/>
  <c r="P27" i="31"/>
  <c r="GP27" i="31"/>
  <c r="EP27" i="31"/>
  <c r="BC27" i="31"/>
  <c r="DC27" i="31"/>
  <c r="AC27" i="31"/>
  <c r="FP27" i="31"/>
  <c r="DD64" i="31"/>
  <c r="DE64" i="31" s="1"/>
  <c r="DF64" i="31"/>
  <c r="IF64" i="31"/>
  <c r="ID64" i="31"/>
  <c r="IE64" i="31" s="1"/>
  <c r="FD64" i="31"/>
  <c r="FE64" i="31" s="1"/>
  <c r="FF64" i="31"/>
  <c r="H7" i="20"/>
  <c r="I7" i="20"/>
  <c r="EC23" i="31"/>
  <c r="LP23" i="31"/>
  <c r="AP23" i="31"/>
  <c r="P23" i="31"/>
  <c r="KC23" i="31"/>
  <c r="FP23" i="31"/>
  <c r="IP23" i="31"/>
  <c r="LC23" i="31"/>
  <c r="MC23" i="31"/>
  <c r="GP23" i="31"/>
  <c r="FC23" i="31"/>
  <c r="CC23" i="31"/>
  <c r="HC23" i="31"/>
  <c r="JP23" i="31"/>
  <c r="EP23" i="31"/>
  <c r="KP23" i="31"/>
  <c r="HP23" i="31"/>
  <c r="BP23" i="31"/>
  <c r="AC23" i="31"/>
  <c r="JC23" i="31"/>
  <c r="BC23" i="31"/>
  <c r="DP23" i="31"/>
  <c r="CP23" i="31"/>
  <c r="DC23" i="31"/>
  <c r="GC23" i="31"/>
  <c r="IC23" i="31"/>
  <c r="P29" i="28"/>
  <c r="P45" i="28"/>
  <c r="BQ65" i="31"/>
  <c r="BR65" i="31" s="1"/>
  <c r="BS65" i="31"/>
  <c r="GD65" i="31"/>
  <c r="GE65" i="31" s="1"/>
  <c r="GF65" i="31"/>
  <c r="IQ65" i="31"/>
  <c r="IR65" i="31" s="1"/>
  <c r="IS65" i="31"/>
  <c r="BC52" i="31"/>
  <c r="AP52" i="31"/>
  <c r="KC52" i="31"/>
  <c r="HC52" i="31"/>
  <c r="HP52" i="31"/>
  <c r="GC52" i="31"/>
  <c r="CP52" i="31"/>
  <c r="JC52" i="31"/>
  <c r="IC52" i="31"/>
  <c r="LP52" i="31"/>
  <c r="P52" i="31"/>
  <c r="FC52" i="31"/>
  <c r="EP52" i="31"/>
  <c r="DP52" i="31"/>
  <c r="EC52" i="31"/>
  <c r="KP52" i="31"/>
  <c r="DC52" i="31"/>
  <c r="FP52" i="31"/>
  <c r="IP52" i="31"/>
  <c r="JP52" i="31"/>
  <c r="CC52" i="31"/>
  <c r="AC52" i="31"/>
  <c r="MC52" i="31"/>
  <c r="GP52" i="31"/>
  <c r="LC52" i="31"/>
  <c r="BP52" i="31"/>
  <c r="B5" i="11"/>
  <c r="B7" i="21"/>
  <c r="D6" i="8"/>
  <c r="D5" i="10"/>
  <c r="B6" i="20"/>
  <c r="B4" i="12"/>
  <c r="D8" i="21"/>
  <c r="B5" i="13"/>
  <c r="D7" i="10"/>
  <c r="D8" i="8"/>
  <c r="D7" i="12"/>
  <c r="B8" i="10"/>
  <c r="D4" i="10"/>
  <c r="B6" i="10"/>
  <c r="D6" i="21"/>
  <c r="D7" i="11"/>
  <c r="B6" i="14"/>
  <c r="D9" i="10"/>
  <c r="B5" i="10"/>
  <c r="D9" i="20"/>
  <c r="B5" i="14"/>
  <c r="B9" i="10"/>
  <c r="B5" i="20"/>
  <c r="B7" i="13"/>
  <c r="D8" i="12"/>
  <c r="D9" i="11"/>
  <c r="D8" i="14"/>
  <c r="B5" i="21"/>
  <c r="D6" i="10"/>
  <c r="B5" i="8"/>
  <c r="D8" i="13"/>
  <c r="CC36" i="31" l="1"/>
  <c r="CP36" i="31"/>
  <c r="HC36" i="31"/>
  <c r="GC36" i="31"/>
  <c r="B31" i="28"/>
  <c r="LV31" i="28" s="1"/>
  <c r="B41" i="31"/>
  <c r="BV41" i="31" s="1"/>
  <c r="EI8" i="28"/>
  <c r="II8" i="28"/>
  <c r="EV8" i="28"/>
  <c r="IV8" i="28"/>
  <c r="BV8" i="28"/>
  <c r="FI8" i="28"/>
  <c r="JI8" i="28"/>
  <c r="CI8" i="28"/>
  <c r="FV8" i="28"/>
  <c r="JV8" i="28"/>
  <c r="GI8" i="28"/>
  <c r="KI8" i="28"/>
  <c r="HI8" i="28"/>
  <c r="LI8" i="28"/>
  <c r="DI31" i="28"/>
  <c r="AI8" i="31"/>
  <c r="JV8" i="31"/>
  <c r="BI8" i="31"/>
  <c r="DI8" i="31"/>
  <c r="DV8" i="31"/>
  <c r="II8" i="31"/>
  <c r="GV8" i="31"/>
  <c r="GI8" i="31"/>
  <c r="LV8" i="31"/>
  <c r="AV8" i="31"/>
  <c r="KV8" i="31"/>
  <c r="IV8" i="31"/>
  <c r="KI8" i="31"/>
  <c r="IC39" i="31"/>
  <c r="CI8" i="31"/>
  <c r="LI8" i="31"/>
  <c r="FV8" i="31"/>
  <c r="I8" i="31"/>
  <c r="EI8" i="31"/>
  <c r="JI8" i="31"/>
  <c r="H9" i="13"/>
  <c r="P18" i="13" s="1"/>
  <c r="HI8" i="31"/>
  <c r="EV8" i="31"/>
  <c r="V8" i="31"/>
  <c r="HV8" i="31"/>
  <c r="FI8" i="31"/>
  <c r="CV8" i="31"/>
  <c r="DP39" i="28"/>
  <c r="DS39" i="28" s="1"/>
  <c r="S17" i="21"/>
  <c r="S7" i="21"/>
  <c r="S4" i="21"/>
  <c r="R18" i="21"/>
  <c r="R17" i="21"/>
  <c r="R7" i="21"/>
  <c r="R4" i="21"/>
  <c r="S27" i="21"/>
  <c r="R29" i="21"/>
  <c r="R27" i="21"/>
  <c r="R6" i="21"/>
  <c r="S5" i="21"/>
  <c r="S6" i="21"/>
  <c r="R5" i="21"/>
  <c r="S29" i="21"/>
  <c r="S18" i="21"/>
  <c r="GC39" i="31"/>
  <c r="GD39" i="31" s="1"/>
  <c r="LC35" i="31"/>
  <c r="P39" i="31"/>
  <c r="MC35" i="31"/>
  <c r="MD35" i="31" s="1"/>
  <c r="HP35" i="31"/>
  <c r="HS35" i="31" s="1"/>
  <c r="R19" i="14"/>
  <c r="R5" i="14"/>
  <c r="S4" i="14"/>
  <c r="R24" i="14"/>
  <c r="S19" i="14"/>
  <c r="R4" i="14"/>
  <c r="S29" i="14"/>
  <c r="S7" i="14"/>
  <c r="S18" i="14"/>
  <c r="S6" i="14"/>
  <c r="S23" i="14"/>
  <c r="R28" i="14"/>
  <c r="R6" i="14"/>
  <c r="S28" i="14"/>
  <c r="S5" i="14"/>
  <c r="R29" i="14"/>
  <c r="S24" i="14"/>
  <c r="R18" i="14"/>
  <c r="R7" i="14"/>
  <c r="R23" i="14"/>
  <c r="AC36" i="31"/>
  <c r="AD36" i="31" s="1"/>
  <c r="JC36" i="31"/>
  <c r="IC36" i="31"/>
  <c r="KC36" i="31"/>
  <c r="FC39" i="28"/>
  <c r="FE39" i="28" s="1"/>
  <c r="JP36" i="31"/>
  <c r="JQ36" i="31" s="1"/>
  <c r="DP36" i="31"/>
  <c r="DQ36" i="31" s="1"/>
  <c r="AP36" i="31"/>
  <c r="AR36" i="31" s="1"/>
  <c r="DC36" i="31"/>
  <c r="DE36" i="31" s="1"/>
  <c r="BC36" i="31"/>
  <c r="KP36" i="31"/>
  <c r="FP36" i="31"/>
  <c r="BP36" i="31"/>
  <c r="BS36" i="31" s="1"/>
  <c r="EC36" i="31"/>
  <c r="ED36" i="31" s="1"/>
  <c r="HP36" i="31"/>
  <c r="HQ36" i="31" s="1"/>
  <c r="IP36" i="31"/>
  <c r="IR36" i="31" s="1"/>
  <c r="MC36" i="31"/>
  <c r="MD36" i="31" s="1"/>
  <c r="GP36" i="31"/>
  <c r="LP36" i="31"/>
  <c r="P36" i="31"/>
  <c r="LC36" i="31"/>
  <c r="LD36" i="31" s="1"/>
  <c r="EP36" i="31"/>
  <c r="ER36" i="31" s="1"/>
  <c r="R7" i="13"/>
  <c r="S19" i="13"/>
  <c r="R5" i="13"/>
  <c r="R18" i="13"/>
  <c r="R4" i="13"/>
  <c r="S7" i="13"/>
  <c r="R6" i="13"/>
  <c r="S28" i="13"/>
  <c r="S23" i="13"/>
  <c r="S4" i="13"/>
  <c r="S24" i="13"/>
  <c r="R29" i="13"/>
  <c r="S18" i="13"/>
  <c r="S5" i="13"/>
  <c r="R28" i="13"/>
  <c r="S6" i="13"/>
  <c r="R23" i="13"/>
  <c r="R24" i="13"/>
  <c r="S29" i="13"/>
  <c r="R19" i="13"/>
  <c r="S5" i="11"/>
  <c r="S29" i="11"/>
  <c r="R5" i="11"/>
  <c r="R6" i="11"/>
  <c r="R7" i="11"/>
  <c r="R18" i="11"/>
  <c r="S4" i="11"/>
  <c r="S7" i="11"/>
  <c r="S27" i="11"/>
  <c r="R17" i="11"/>
  <c r="S6" i="11"/>
  <c r="R4" i="11"/>
  <c r="S17" i="11"/>
  <c r="R29" i="11"/>
  <c r="R27" i="11"/>
  <c r="S18" i="11"/>
  <c r="LI31" i="28"/>
  <c r="JI31" i="28"/>
  <c r="KC39" i="31"/>
  <c r="KF39" i="31" s="1"/>
  <c r="K10" i="13"/>
  <c r="II31" i="28"/>
  <c r="HV31" i="28"/>
  <c r="IV31" i="28"/>
  <c r="KV31" i="28"/>
  <c r="S5" i="10"/>
  <c r="R4" i="10"/>
  <c r="R7" i="10"/>
  <c r="R5" i="10"/>
  <c r="S7" i="10"/>
  <c r="R6" i="10"/>
  <c r="S6" i="10"/>
  <c r="S4" i="10"/>
  <c r="HP39" i="31"/>
  <c r="HQ39" i="31" s="1"/>
  <c r="LC39" i="31"/>
  <c r="LE39" i="31" s="1"/>
  <c r="CP39" i="31"/>
  <c r="CR39" i="31" s="1"/>
  <c r="BP39" i="31"/>
  <c r="BR39" i="31" s="1"/>
  <c r="BC39" i="31"/>
  <c r="BD39" i="31" s="1"/>
  <c r="EP35" i="31"/>
  <c r="ES35" i="31" s="1"/>
  <c r="FC35" i="31"/>
  <c r="IP35" i="31"/>
  <c r="GP35" i="31"/>
  <c r="GS35" i="31" s="1"/>
  <c r="KC36" i="28"/>
  <c r="KF36" i="28" s="1"/>
  <c r="IP39" i="31"/>
  <c r="IS39" i="31" s="1"/>
  <c r="IC35" i="31"/>
  <c r="IF35" i="31" s="1"/>
  <c r="LP35" i="31"/>
  <c r="LQ35" i="31" s="1"/>
  <c r="CC35" i="31"/>
  <c r="CD35" i="31" s="1"/>
  <c r="FP39" i="31"/>
  <c r="JC39" i="31"/>
  <c r="GP39" i="31"/>
  <c r="GS39" i="31" s="1"/>
  <c r="HC35" i="31"/>
  <c r="HF35" i="31" s="1"/>
  <c r="EC35" i="31"/>
  <c r="EF35" i="31" s="1"/>
  <c r="JC35" i="31"/>
  <c r="JE35" i="31" s="1"/>
  <c r="JP36" i="28"/>
  <c r="JS36" i="28" s="1"/>
  <c r="KP39" i="31"/>
  <c r="KR39" i="31" s="1"/>
  <c r="JP39" i="31"/>
  <c r="MC39" i="31"/>
  <c r="FC39" i="31"/>
  <c r="FF39" i="31" s="1"/>
  <c r="I6" i="13"/>
  <c r="AC35" i="31"/>
  <c r="AE35" i="31" s="1"/>
  <c r="CP35" i="31"/>
  <c r="CS35" i="31" s="1"/>
  <c r="AP35" i="31"/>
  <c r="AS35" i="31" s="1"/>
  <c r="KP36" i="28"/>
  <c r="KS36" i="28" s="1"/>
  <c r="EC39" i="31"/>
  <c r="AP39" i="31"/>
  <c r="HC39" i="31"/>
  <c r="HE39" i="31" s="1"/>
  <c r="LP39" i="31"/>
  <c r="LR39" i="31" s="1"/>
  <c r="CC39" i="31"/>
  <c r="CF39" i="31" s="1"/>
  <c r="H6" i="13"/>
  <c r="P35" i="31"/>
  <c r="Q35" i="31" s="1"/>
  <c r="KC35" i="31"/>
  <c r="KF35" i="31" s="1"/>
  <c r="BC35" i="31"/>
  <c r="IC36" i="28"/>
  <c r="DC35" i="31"/>
  <c r="DF35" i="31" s="1"/>
  <c r="KP35" i="31"/>
  <c r="KR35" i="31" s="1"/>
  <c r="GC35" i="31"/>
  <c r="GD35" i="31" s="1"/>
  <c r="DP39" i="31"/>
  <c r="DQ39" i="31" s="1"/>
  <c r="DC39" i="31"/>
  <c r="DD39" i="31" s="1"/>
  <c r="EP39" i="31"/>
  <c r="EQ39" i="31" s="1"/>
  <c r="AC39" i="31"/>
  <c r="BP35" i="31"/>
  <c r="FP35" i="31"/>
  <c r="FR35" i="31" s="1"/>
  <c r="JP35" i="31"/>
  <c r="JS35" i="31" s="1"/>
  <c r="LC36" i="28"/>
  <c r="LF36" i="28" s="1"/>
  <c r="IP39" i="28"/>
  <c r="IR39" i="28" s="1"/>
  <c r="ME27" i="28"/>
  <c r="ME56" i="28"/>
  <c r="LC39" i="28"/>
  <c r="DC39" i="28"/>
  <c r="FP39" i="28"/>
  <c r="FQ39" i="28" s="1"/>
  <c r="JP39" i="28"/>
  <c r="JS39" i="28" s="1"/>
  <c r="P39" i="28"/>
  <c r="S39" i="28" s="1"/>
  <c r="AC39" i="28"/>
  <c r="AD39" i="28" s="1"/>
  <c r="BC39" i="28"/>
  <c r="BD39" i="28" s="1"/>
  <c r="GC39" i="28"/>
  <c r="GD39" i="28" s="1"/>
  <c r="KP39" i="28"/>
  <c r="BP39" i="28"/>
  <c r="GP39" i="28"/>
  <c r="GR39" i="28" s="1"/>
  <c r="LP39" i="28"/>
  <c r="LS39" i="28" s="1"/>
  <c r="MC39" i="28"/>
  <c r="MD39" i="28" s="1"/>
  <c r="AP39" i="28"/>
  <c r="AR39" i="28" s="1"/>
  <c r="HC39" i="28"/>
  <c r="HC85" i="28" s="1"/>
  <c r="HC86" i="28" s="1"/>
  <c r="IC39" i="28"/>
  <c r="IE39" i="28" s="1"/>
  <c r="HP39" i="28"/>
  <c r="JC39" i="28"/>
  <c r="X37" i="31"/>
  <c r="I59" i="31"/>
  <c r="CP39" i="28"/>
  <c r="CP85" i="28" s="1"/>
  <c r="CP86" i="28" s="1"/>
  <c r="EC39" i="28"/>
  <c r="EF39" i="28" s="1"/>
  <c r="KC39" i="28"/>
  <c r="KF39" i="28" s="1"/>
  <c r="CC39" i="28"/>
  <c r="CD39" i="28" s="1"/>
  <c r="EP39" i="28"/>
  <c r="LJ50" i="28"/>
  <c r="FJ50" i="28"/>
  <c r="DJ50" i="28"/>
  <c r="IJ50" i="28"/>
  <c r="FW50" i="28"/>
  <c r="CW50" i="28"/>
  <c r="JJ50" i="28"/>
  <c r="HJ50" i="28"/>
  <c r="CJ50" i="28"/>
  <c r="AJ50" i="28"/>
  <c r="HW50" i="28"/>
  <c r="GJ50" i="28"/>
  <c r="BW50" i="28"/>
  <c r="W50" i="28"/>
  <c r="KJ50" i="28"/>
  <c r="EW50" i="28"/>
  <c r="BJ50" i="28"/>
  <c r="LW50" i="28"/>
  <c r="JW50" i="28"/>
  <c r="DW50" i="28"/>
  <c r="AW50" i="28"/>
  <c r="KW50" i="28"/>
  <c r="EJ50" i="28"/>
  <c r="EW50" i="31"/>
  <c r="LW50" i="31"/>
  <c r="IW50" i="28"/>
  <c r="C50" i="28"/>
  <c r="B50" i="28" s="1"/>
  <c r="EJ50" i="31"/>
  <c r="GW50" i="28"/>
  <c r="BJ50" i="31"/>
  <c r="IW50" i="31"/>
  <c r="C50" i="31"/>
  <c r="B50" i="31" s="1"/>
  <c r="KW50" i="31"/>
  <c r="IJ50" i="31"/>
  <c r="LJ50" i="31"/>
  <c r="JJ50" i="31"/>
  <c r="GW50" i="31"/>
  <c r="FW50" i="31"/>
  <c r="AW50" i="31"/>
  <c r="DJ50" i="31"/>
  <c r="CJ50" i="31"/>
  <c r="HJ50" i="31"/>
  <c r="J50" i="31"/>
  <c r="AJ50" i="31"/>
  <c r="GJ50" i="31"/>
  <c r="KJ50" i="31"/>
  <c r="CW50" i="31"/>
  <c r="HW50" i="31"/>
  <c r="DW50" i="31"/>
  <c r="FJ50" i="31"/>
  <c r="BW50" i="31"/>
  <c r="W50" i="31"/>
  <c r="J50" i="28"/>
  <c r="JW50" i="31"/>
  <c r="LL57" i="28"/>
  <c r="HL57" i="28"/>
  <c r="DL57" i="28"/>
  <c r="LY57" i="28"/>
  <c r="KY57" i="28"/>
  <c r="GY57" i="28"/>
  <c r="CY57" i="28"/>
  <c r="KL57" i="28"/>
  <c r="GL57" i="28"/>
  <c r="CL57" i="28"/>
  <c r="JY57" i="28"/>
  <c r="FY57" i="28"/>
  <c r="BY57" i="28"/>
  <c r="JL57" i="28"/>
  <c r="FL57" i="28"/>
  <c r="BL57" i="28"/>
  <c r="IY57" i="28"/>
  <c r="EY57" i="28"/>
  <c r="AY57" i="28"/>
  <c r="HY57" i="28"/>
  <c r="DY57" i="28"/>
  <c r="Y57" i="28"/>
  <c r="CL57" i="31"/>
  <c r="E57" i="28"/>
  <c r="D57" i="28" s="1"/>
  <c r="CY57" i="31"/>
  <c r="FL57" i="31"/>
  <c r="IL57" i="28"/>
  <c r="E57" i="31"/>
  <c r="D57" i="31" s="1"/>
  <c r="BL57" i="31"/>
  <c r="BY57" i="31"/>
  <c r="EL57" i="28"/>
  <c r="EL57" i="31"/>
  <c r="HL57" i="31"/>
  <c r="LY57" i="31"/>
  <c r="JL57" i="31"/>
  <c r="AL57" i="28"/>
  <c r="KL57" i="31"/>
  <c r="AY57" i="31"/>
  <c r="HY57" i="31"/>
  <c r="FY57" i="31"/>
  <c r="LL57" i="31"/>
  <c r="L57" i="28"/>
  <c r="Y57" i="31"/>
  <c r="GY57" i="31"/>
  <c r="AL57" i="31"/>
  <c r="IL57" i="31"/>
  <c r="GL57" i="31"/>
  <c r="DL57" i="31"/>
  <c r="KY57" i="31"/>
  <c r="L57" i="31"/>
  <c r="EY57" i="31"/>
  <c r="IY57" i="31"/>
  <c r="DY57" i="31"/>
  <c r="JY57" i="31"/>
  <c r="LL30" i="28"/>
  <c r="HL30" i="28"/>
  <c r="KY30" i="28"/>
  <c r="GY30" i="28"/>
  <c r="KL30" i="28"/>
  <c r="GL30" i="28"/>
  <c r="JY30" i="28"/>
  <c r="FY30" i="28"/>
  <c r="AL30" i="28"/>
  <c r="JL30" i="28"/>
  <c r="FL30" i="28"/>
  <c r="CL30" i="28"/>
  <c r="Y30" i="28"/>
  <c r="IY30" i="28"/>
  <c r="EY30" i="28"/>
  <c r="CY30" i="28"/>
  <c r="IL30" i="28"/>
  <c r="DY30" i="28"/>
  <c r="DL30" i="28"/>
  <c r="BL30" i="28"/>
  <c r="EL30" i="28"/>
  <c r="AY30" i="28"/>
  <c r="BY30" i="28"/>
  <c r="LL30" i="31"/>
  <c r="KL30" i="31"/>
  <c r="HL30" i="31"/>
  <c r="IY30" i="31"/>
  <c r="GY30" i="31"/>
  <c r="HY30" i="31"/>
  <c r="EY30" i="31"/>
  <c r="BY30" i="31"/>
  <c r="JL30" i="31"/>
  <c r="FL30" i="31"/>
  <c r="BL30" i="31"/>
  <c r="AL30" i="31"/>
  <c r="LY30" i="31"/>
  <c r="HY30" i="28"/>
  <c r="LY30" i="28"/>
  <c r="DL30" i="31"/>
  <c r="L30" i="28"/>
  <c r="DY30" i="31"/>
  <c r="E30" i="31"/>
  <c r="D30" i="31" s="1"/>
  <c r="CL30" i="31"/>
  <c r="EL30" i="31"/>
  <c r="KY30" i="31"/>
  <c r="GL30" i="31"/>
  <c r="Y30" i="31"/>
  <c r="E30" i="28"/>
  <c r="D30" i="28" s="1"/>
  <c r="FY30" i="31"/>
  <c r="CY30" i="31"/>
  <c r="L30" i="31"/>
  <c r="JY30" i="31"/>
  <c r="AY30" i="31"/>
  <c r="IL30" i="31"/>
  <c r="KY23" i="28"/>
  <c r="HL23" i="28"/>
  <c r="CY23" i="28"/>
  <c r="Y23" i="28"/>
  <c r="LY23" i="28"/>
  <c r="KL23" i="28"/>
  <c r="GY23" i="28"/>
  <c r="DL23" i="28"/>
  <c r="JY23" i="28"/>
  <c r="GL23" i="28"/>
  <c r="CL23" i="28"/>
  <c r="JL23" i="28"/>
  <c r="FY23" i="28"/>
  <c r="BY23" i="28"/>
  <c r="IY23" i="28"/>
  <c r="FL23" i="28"/>
  <c r="BL23" i="28"/>
  <c r="IL23" i="28"/>
  <c r="EY23" i="28"/>
  <c r="AY23" i="28"/>
  <c r="LL23" i="28"/>
  <c r="DY23" i="28"/>
  <c r="HY23" i="28"/>
  <c r="EL23" i="28"/>
  <c r="AL23" i="28"/>
  <c r="KY23" i="31"/>
  <c r="IY23" i="31"/>
  <c r="AL23" i="31"/>
  <c r="Y23" i="31"/>
  <c r="GL23" i="31"/>
  <c r="KL23" i="31"/>
  <c r="LY23" i="31"/>
  <c r="JL23" i="31"/>
  <c r="L23" i="31"/>
  <c r="FL23" i="31"/>
  <c r="DL23" i="31"/>
  <c r="BY23" i="31"/>
  <c r="LL23" i="31"/>
  <c r="CY23" i="31"/>
  <c r="HY23" i="31"/>
  <c r="L23" i="28"/>
  <c r="E23" i="28"/>
  <c r="D23" i="28" s="1"/>
  <c r="IL23" i="31"/>
  <c r="CL23" i="31"/>
  <c r="GY23" i="31"/>
  <c r="EY23" i="31"/>
  <c r="BL23" i="31"/>
  <c r="EL23" i="31"/>
  <c r="HL23" i="31"/>
  <c r="JY23" i="31"/>
  <c r="FY23" i="31"/>
  <c r="E23" i="31"/>
  <c r="D23" i="31" s="1"/>
  <c r="DY23" i="31"/>
  <c r="AY23" i="31"/>
  <c r="IJ58" i="28"/>
  <c r="GJ58" i="28"/>
  <c r="JW58" i="28"/>
  <c r="FW58" i="28"/>
  <c r="LJ58" i="28"/>
  <c r="EW58" i="28"/>
  <c r="LW58" i="28"/>
  <c r="JJ58" i="28"/>
  <c r="DW58" i="28"/>
  <c r="HW58" i="28"/>
  <c r="GW58" i="28"/>
  <c r="DJ58" i="28"/>
  <c r="IW58" i="28"/>
  <c r="CW58" i="28"/>
  <c r="C58" i="31"/>
  <c r="B58" i="31" s="1"/>
  <c r="LV58" i="31" s="1"/>
  <c r="J58" i="28"/>
  <c r="HW58" i="31"/>
  <c r="KJ58" i="28"/>
  <c r="CJ58" i="28"/>
  <c r="EJ58" i="31"/>
  <c r="BW58" i="31"/>
  <c r="BJ58" i="31"/>
  <c r="HJ58" i="28"/>
  <c r="BW58" i="28"/>
  <c r="BJ58" i="28"/>
  <c r="IW58" i="31"/>
  <c r="JW58" i="31"/>
  <c r="W58" i="31"/>
  <c r="LW58" i="31"/>
  <c r="FJ58" i="28"/>
  <c r="AW58" i="28"/>
  <c r="AJ58" i="28"/>
  <c r="DW58" i="31"/>
  <c r="DJ58" i="31"/>
  <c r="KJ58" i="31"/>
  <c r="HJ58" i="31"/>
  <c r="EJ58" i="28"/>
  <c r="W58" i="28"/>
  <c r="KW58" i="31"/>
  <c r="CW58" i="31"/>
  <c r="FW58" i="31"/>
  <c r="J58" i="31"/>
  <c r="GW58" i="31"/>
  <c r="JJ58" i="31"/>
  <c r="EW58" i="31"/>
  <c r="IJ58" i="31"/>
  <c r="KW58" i="28"/>
  <c r="AW58" i="31"/>
  <c r="C58" i="28"/>
  <c r="B58" i="28" s="1"/>
  <c r="LV58" i="28" s="1"/>
  <c r="LJ58" i="31"/>
  <c r="FJ58" i="31"/>
  <c r="AJ58" i="31"/>
  <c r="GJ58" i="31"/>
  <c r="CJ58" i="31"/>
  <c r="LJ21" i="28"/>
  <c r="GJ21" i="28"/>
  <c r="CW21" i="28"/>
  <c r="KW21" i="28"/>
  <c r="EJ21" i="28"/>
  <c r="BW21" i="28"/>
  <c r="KJ21" i="28"/>
  <c r="GW21" i="28"/>
  <c r="DJ21" i="28"/>
  <c r="AJ21" i="28"/>
  <c r="JW21" i="28"/>
  <c r="EW21" i="28"/>
  <c r="CJ21" i="28"/>
  <c r="JJ21" i="28"/>
  <c r="HJ21" i="28"/>
  <c r="AW21" i="28"/>
  <c r="LW21" i="28"/>
  <c r="IW21" i="28"/>
  <c r="FJ21" i="28"/>
  <c r="BJ21" i="28"/>
  <c r="W21" i="28"/>
  <c r="HW21" i="28"/>
  <c r="DW21" i="28"/>
  <c r="IJ21" i="28"/>
  <c r="JJ21" i="31"/>
  <c r="BW21" i="31"/>
  <c r="AW21" i="31"/>
  <c r="HW21" i="31"/>
  <c r="FW21" i="28"/>
  <c r="J21" i="28"/>
  <c r="EW21" i="31"/>
  <c r="KW21" i="31"/>
  <c r="C21" i="31"/>
  <c r="B21" i="31" s="1"/>
  <c r="J21" i="31"/>
  <c r="EJ21" i="31"/>
  <c r="CW21" i="31"/>
  <c r="CJ21" i="31"/>
  <c r="HJ21" i="31"/>
  <c r="IJ21" i="31"/>
  <c r="FJ21" i="31"/>
  <c r="DJ21" i="31"/>
  <c r="LJ21" i="31"/>
  <c r="BJ21" i="31"/>
  <c r="JW21" i="31"/>
  <c r="FW21" i="31"/>
  <c r="GW21" i="31"/>
  <c r="IW21" i="31"/>
  <c r="AJ21" i="31"/>
  <c r="DW21" i="31"/>
  <c r="LW21" i="31"/>
  <c r="W21" i="31"/>
  <c r="KJ21" i="31"/>
  <c r="C21" i="28"/>
  <c r="B21" i="28" s="1"/>
  <c r="GJ21" i="31"/>
  <c r="E21" i="11"/>
  <c r="G21" i="11"/>
  <c r="E19" i="11"/>
  <c r="F18" i="11"/>
  <c r="G19" i="11"/>
  <c r="F21" i="11"/>
  <c r="G18" i="11"/>
  <c r="S32" i="11"/>
  <c r="H19" i="11"/>
  <c r="F20" i="11"/>
  <c r="E20" i="11"/>
  <c r="H18" i="11"/>
  <c r="H20" i="11"/>
  <c r="LJ42" i="28"/>
  <c r="GW42" i="28"/>
  <c r="DJ42" i="28"/>
  <c r="BJ42" i="28"/>
  <c r="KW42" i="28"/>
  <c r="EJ42" i="28"/>
  <c r="BW42" i="28"/>
  <c r="AW42" i="28"/>
  <c r="KJ42" i="28"/>
  <c r="FJ42" i="28"/>
  <c r="CW42" i="28"/>
  <c r="JW42" i="28"/>
  <c r="HJ42" i="28"/>
  <c r="CJ42" i="28"/>
  <c r="JJ42" i="28"/>
  <c r="GJ42" i="28"/>
  <c r="AJ42" i="28"/>
  <c r="IW42" i="28"/>
  <c r="FW42" i="28"/>
  <c r="W42" i="28"/>
  <c r="LW42" i="28"/>
  <c r="HW42" i="28"/>
  <c r="EW42" i="28"/>
  <c r="IJ42" i="28"/>
  <c r="GW42" i="31"/>
  <c r="IW42" i="31"/>
  <c r="EW42" i="31"/>
  <c r="C42" i="28"/>
  <c r="B42" i="28" s="1"/>
  <c r="DW42" i="28"/>
  <c r="BW42" i="31"/>
  <c r="J42" i="31"/>
  <c r="BJ42" i="31"/>
  <c r="KJ42" i="31"/>
  <c r="HW42" i="31"/>
  <c r="LW42" i="31"/>
  <c r="DW42" i="31"/>
  <c r="LJ42" i="31"/>
  <c r="AJ42" i="31"/>
  <c r="J42" i="28"/>
  <c r="EJ42" i="31"/>
  <c r="KW42" i="31"/>
  <c r="FJ42" i="31"/>
  <c r="HJ42" i="31"/>
  <c r="C42" i="31"/>
  <c r="B42" i="31" s="1"/>
  <c r="I42" i="31" s="1"/>
  <c r="CJ42" i="31"/>
  <c r="DJ42" i="31"/>
  <c r="CW42" i="31"/>
  <c r="GJ42" i="31"/>
  <c r="JJ42" i="31"/>
  <c r="IJ42" i="31"/>
  <c r="JW42" i="31"/>
  <c r="W42" i="31"/>
  <c r="FW42" i="31"/>
  <c r="AW42" i="31"/>
  <c r="H20" i="14"/>
  <c r="F20" i="14"/>
  <c r="F21" i="14"/>
  <c r="E20" i="14"/>
  <c r="H19" i="14"/>
  <c r="E21" i="14"/>
  <c r="H18" i="14"/>
  <c r="G21" i="14"/>
  <c r="G19" i="14"/>
  <c r="F18" i="14"/>
  <c r="G18" i="14"/>
  <c r="E19" i="14"/>
  <c r="LL59" i="28"/>
  <c r="HL59" i="28"/>
  <c r="DL59" i="28"/>
  <c r="BL59" i="28"/>
  <c r="AL59" i="28"/>
  <c r="KY59" i="28"/>
  <c r="GY59" i="28"/>
  <c r="CY59" i="28"/>
  <c r="AY59" i="28"/>
  <c r="Y59" i="28"/>
  <c r="KL59" i="28"/>
  <c r="GL59" i="28"/>
  <c r="CL59" i="28"/>
  <c r="LY59" i="28"/>
  <c r="JY59" i="28"/>
  <c r="FY59" i="28"/>
  <c r="BY59" i="28"/>
  <c r="JL59" i="28"/>
  <c r="FL59" i="28"/>
  <c r="IY59" i="28"/>
  <c r="EY59" i="28"/>
  <c r="HY59" i="28"/>
  <c r="DY59" i="28"/>
  <c r="BL59" i="31"/>
  <c r="L59" i="28"/>
  <c r="HL59" i="31"/>
  <c r="BY59" i="31"/>
  <c r="KL59" i="31"/>
  <c r="GY59" i="31"/>
  <c r="AL59" i="31"/>
  <c r="IL59" i="28"/>
  <c r="FY59" i="31"/>
  <c r="LL59" i="31"/>
  <c r="IL59" i="31"/>
  <c r="JY59" i="31"/>
  <c r="EL59" i="28"/>
  <c r="EL59" i="31"/>
  <c r="CL59" i="31"/>
  <c r="GL59" i="31"/>
  <c r="L59" i="31"/>
  <c r="E59" i="28"/>
  <c r="D59" i="28" s="1"/>
  <c r="EY59" i="31"/>
  <c r="JL59" i="31"/>
  <c r="E59" i="31"/>
  <c r="D59" i="31" s="1"/>
  <c r="Y59" i="31"/>
  <c r="LY59" i="31"/>
  <c r="DY59" i="31"/>
  <c r="IY59" i="31"/>
  <c r="HY59" i="31"/>
  <c r="KY59" i="31"/>
  <c r="AY59" i="31"/>
  <c r="FL59" i="31"/>
  <c r="DL59" i="31"/>
  <c r="CY59" i="31"/>
  <c r="KY25" i="28"/>
  <c r="HL25" i="28"/>
  <c r="IY25" i="28"/>
  <c r="GY25" i="28"/>
  <c r="LY25" i="28"/>
  <c r="LL25" i="28"/>
  <c r="GL25" i="28"/>
  <c r="Y25" i="28"/>
  <c r="JL25" i="28"/>
  <c r="FY25" i="28"/>
  <c r="JY25" i="28"/>
  <c r="FL25" i="28"/>
  <c r="DL25" i="28"/>
  <c r="HY25" i="28"/>
  <c r="EY25" i="28"/>
  <c r="CY25" i="28"/>
  <c r="IL25" i="28"/>
  <c r="DY25" i="28"/>
  <c r="BY25" i="28"/>
  <c r="BL25" i="28"/>
  <c r="AL25" i="28"/>
  <c r="AY25" i="28"/>
  <c r="CL25" i="31"/>
  <c r="L25" i="31"/>
  <c r="DY25" i="31"/>
  <c r="CL25" i="28"/>
  <c r="KL25" i="28"/>
  <c r="EL25" i="28"/>
  <c r="AL25" i="31"/>
  <c r="IL25" i="31"/>
  <c r="BY25" i="31"/>
  <c r="IY25" i="31"/>
  <c r="DL25" i="31"/>
  <c r="HL25" i="31"/>
  <c r="GY25" i="31"/>
  <c r="FY25" i="31"/>
  <c r="Y25" i="31"/>
  <c r="E25" i="31"/>
  <c r="D25" i="31" s="1"/>
  <c r="JL25" i="31"/>
  <c r="E25" i="28"/>
  <c r="D25" i="28" s="1"/>
  <c r="L25" i="28"/>
  <c r="GL25" i="31"/>
  <c r="EL25" i="31"/>
  <c r="LY25" i="31"/>
  <c r="JY25" i="31"/>
  <c r="LL25" i="31"/>
  <c r="CY25" i="31"/>
  <c r="HY25" i="31"/>
  <c r="KY25" i="31"/>
  <c r="EY25" i="31"/>
  <c r="KL25" i="31"/>
  <c r="AY25" i="31"/>
  <c r="FL25" i="31"/>
  <c r="BL25" i="31"/>
  <c r="LJ49" i="28"/>
  <c r="FJ49" i="28"/>
  <c r="DJ49" i="28"/>
  <c r="IJ49" i="28"/>
  <c r="FW49" i="28"/>
  <c r="CW49" i="28"/>
  <c r="JJ49" i="28"/>
  <c r="HJ49" i="28"/>
  <c r="CJ49" i="28"/>
  <c r="AJ49" i="28"/>
  <c r="HW49" i="28"/>
  <c r="GW49" i="28"/>
  <c r="BW49" i="28"/>
  <c r="KJ49" i="28"/>
  <c r="EJ49" i="28"/>
  <c r="BJ49" i="28"/>
  <c r="LW49" i="28"/>
  <c r="KW49" i="28"/>
  <c r="EW49" i="28"/>
  <c r="AW49" i="28"/>
  <c r="W49" i="28"/>
  <c r="IW49" i="28"/>
  <c r="DW49" i="28"/>
  <c r="JW49" i="28"/>
  <c r="CW49" i="31"/>
  <c r="GJ49" i="31"/>
  <c r="FW49" i="31"/>
  <c r="DW49" i="31"/>
  <c r="GJ49" i="28"/>
  <c r="IJ49" i="31"/>
  <c r="C49" i="31"/>
  <c r="B49" i="31" s="1"/>
  <c r="HJ49" i="31"/>
  <c r="J49" i="31"/>
  <c r="C49" i="28"/>
  <c r="B49" i="28" s="1"/>
  <c r="DJ49" i="31"/>
  <c r="FJ49" i="31"/>
  <c r="J49" i="28"/>
  <c r="AW49" i="31"/>
  <c r="BJ49" i="31"/>
  <c r="JW49" i="31"/>
  <c r="KJ49" i="31"/>
  <c r="W49" i="31"/>
  <c r="KW49" i="31"/>
  <c r="GW49" i="31"/>
  <c r="AJ49" i="31"/>
  <c r="JJ49" i="31"/>
  <c r="EW49" i="31"/>
  <c r="IW49" i="31"/>
  <c r="CJ49" i="31"/>
  <c r="EJ49" i="31"/>
  <c r="BW49" i="31"/>
  <c r="LW49" i="31"/>
  <c r="LJ49" i="31"/>
  <c r="HW49" i="31"/>
  <c r="LY31" i="28"/>
  <c r="LL31" i="28"/>
  <c r="HL31" i="28"/>
  <c r="Y31" i="28"/>
  <c r="KY31" i="28"/>
  <c r="EL31" i="28"/>
  <c r="KL31" i="28"/>
  <c r="GL31" i="28"/>
  <c r="AY31" i="28"/>
  <c r="JY31" i="28"/>
  <c r="EY31" i="28"/>
  <c r="BL31" i="28"/>
  <c r="JL31" i="28"/>
  <c r="FL31" i="28"/>
  <c r="CY31" i="28"/>
  <c r="IY31" i="28"/>
  <c r="GY31" i="28"/>
  <c r="CL31" i="28"/>
  <c r="AL31" i="28"/>
  <c r="HY31" i="28"/>
  <c r="DY31" i="28"/>
  <c r="BY31" i="28"/>
  <c r="AY31" i="31"/>
  <c r="HL31" i="31"/>
  <c r="LY31" i="31"/>
  <c r="AL31" i="31"/>
  <c r="KL31" i="31"/>
  <c r="DL31" i="31"/>
  <c r="FY31" i="31"/>
  <c r="IL31" i="31"/>
  <c r="IL31" i="28"/>
  <c r="DL31" i="28"/>
  <c r="FY31" i="28"/>
  <c r="EY31" i="31"/>
  <c r="BY31" i="31"/>
  <c r="CY31" i="31"/>
  <c r="Y31" i="31"/>
  <c r="JL31" i="31"/>
  <c r="GL31" i="31"/>
  <c r="LL31" i="31"/>
  <c r="L31" i="31"/>
  <c r="DY31" i="31"/>
  <c r="BL31" i="31"/>
  <c r="JY31" i="31"/>
  <c r="EL31" i="31"/>
  <c r="L31" i="28"/>
  <c r="HY31" i="31"/>
  <c r="FL31" i="31"/>
  <c r="GY31" i="31"/>
  <c r="KY31" i="31"/>
  <c r="CL31" i="31"/>
  <c r="E31" i="31"/>
  <c r="D31" i="31" s="1"/>
  <c r="E31" i="28"/>
  <c r="D31" i="28" s="1"/>
  <c r="IY31" i="31"/>
  <c r="LL53" i="28"/>
  <c r="HL53" i="28"/>
  <c r="DL53" i="28"/>
  <c r="KY53" i="28"/>
  <c r="GY53" i="28"/>
  <c r="CY53" i="28"/>
  <c r="KL53" i="28"/>
  <c r="GL53" i="28"/>
  <c r="CL53" i="28"/>
  <c r="AL53" i="28"/>
  <c r="JY53" i="28"/>
  <c r="FY53" i="28"/>
  <c r="BY53" i="28"/>
  <c r="Y53" i="28"/>
  <c r="JL53" i="28"/>
  <c r="FL53" i="28"/>
  <c r="BL53" i="28"/>
  <c r="LY53" i="28"/>
  <c r="IY53" i="28"/>
  <c r="EY53" i="28"/>
  <c r="AY53" i="28"/>
  <c r="HY53" i="28"/>
  <c r="DY53" i="28"/>
  <c r="EL53" i="31"/>
  <c r="FY53" i="31"/>
  <c r="JL53" i="31"/>
  <c r="FL53" i="31"/>
  <c r="HL53" i="31"/>
  <c r="IY53" i="31"/>
  <c r="Y53" i="31"/>
  <c r="IL53" i="31"/>
  <c r="JY53" i="31"/>
  <c r="E53" i="31"/>
  <c r="D53" i="31" s="1"/>
  <c r="L53" i="31"/>
  <c r="GY53" i="31"/>
  <c r="CL53" i="31"/>
  <c r="HY53" i="31"/>
  <c r="EY53" i="31"/>
  <c r="IL53" i="28"/>
  <c r="BY53" i="31"/>
  <c r="AL53" i="31"/>
  <c r="GL53" i="31"/>
  <c r="BL53" i="31"/>
  <c r="CY53" i="31"/>
  <c r="EL53" i="28"/>
  <c r="DL53" i="31"/>
  <c r="L53" i="28"/>
  <c r="E53" i="28"/>
  <c r="D53" i="28" s="1"/>
  <c r="AY53" i="31"/>
  <c r="KY53" i="31"/>
  <c r="KL53" i="31"/>
  <c r="LY53" i="31"/>
  <c r="DY53" i="31"/>
  <c r="LL53" i="31"/>
  <c r="LJ43" i="28"/>
  <c r="HJ43" i="28"/>
  <c r="KW43" i="28"/>
  <c r="GW43" i="28"/>
  <c r="AJ43" i="28"/>
  <c r="KJ43" i="28"/>
  <c r="EJ43" i="28"/>
  <c r="BJ43" i="28"/>
  <c r="JW43" i="28"/>
  <c r="FJ43" i="28"/>
  <c r="AW43" i="28"/>
  <c r="LW43" i="28"/>
  <c r="JJ43" i="28"/>
  <c r="EW43" i="28"/>
  <c r="CW43" i="28"/>
  <c r="W43" i="28"/>
  <c r="IW43" i="28"/>
  <c r="GJ43" i="28"/>
  <c r="CJ43" i="28"/>
  <c r="HW43" i="28"/>
  <c r="DW43" i="28"/>
  <c r="DJ43" i="28"/>
  <c r="FW43" i="28"/>
  <c r="HW43" i="31"/>
  <c r="KW43" i="31"/>
  <c r="HJ43" i="31"/>
  <c r="EW43" i="31"/>
  <c r="LJ43" i="31"/>
  <c r="FJ43" i="31"/>
  <c r="GW43" i="31"/>
  <c r="FW43" i="31"/>
  <c r="BW43" i="31"/>
  <c r="GJ43" i="31"/>
  <c r="JJ43" i="31"/>
  <c r="BW43" i="28"/>
  <c r="EJ43" i="31"/>
  <c r="KJ43" i="31"/>
  <c r="W43" i="31"/>
  <c r="DW43" i="31"/>
  <c r="LW43" i="31"/>
  <c r="CJ43" i="31"/>
  <c r="BJ43" i="31"/>
  <c r="IW43" i="31"/>
  <c r="AJ43" i="31"/>
  <c r="DJ43" i="31"/>
  <c r="CW43" i="31"/>
  <c r="C43" i="31"/>
  <c r="B43" i="31" s="1"/>
  <c r="JW43" i="31"/>
  <c r="IJ43" i="31"/>
  <c r="IJ43" i="28"/>
  <c r="C43" i="28"/>
  <c r="B43" i="28" s="1"/>
  <c r="AW43" i="31"/>
  <c r="J43" i="28"/>
  <c r="J43" i="31"/>
  <c r="LY45" i="28"/>
  <c r="LL45" i="28"/>
  <c r="HL45" i="28"/>
  <c r="KY45" i="28"/>
  <c r="FL45" i="28"/>
  <c r="KL45" i="28"/>
  <c r="GY45" i="28"/>
  <c r="BL45" i="28"/>
  <c r="JY45" i="28"/>
  <c r="EY45" i="28"/>
  <c r="AY45" i="28"/>
  <c r="JL45" i="28"/>
  <c r="GL45" i="28"/>
  <c r="CY45" i="28"/>
  <c r="IY45" i="28"/>
  <c r="FY45" i="28"/>
  <c r="CL45" i="28"/>
  <c r="AL45" i="28"/>
  <c r="HY45" i="28"/>
  <c r="DY45" i="28"/>
  <c r="BY45" i="28"/>
  <c r="IY45" i="31"/>
  <c r="BY45" i="31"/>
  <c r="FY45" i="31"/>
  <c r="LY45" i="31"/>
  <c r="IL45" i="28"/>
  <c r="Y45" i="28"/>
  <c r="EL45" i="28"/>
  <c r="CL45" i="31"/>
  <c r="AY45" i="31"/>
  <c r="Y45" i="31"/>
  <c r="DL45" i="28"/>
  <c r="BL45" i="31"/>
  <c r="JY45" i="31"/>
  <c r="KL45" i="31"/>
  <c r="DL45" i="31"/>
  <c r="FL45" i="31"/>
  <c r="E45" i="31"/>
  <c r="D45" i="31" s="1"/>
  <c r="HY45" i="31"/>
  <c r="LL45" i="31"/>
  <c r="L45" i="31"/>
  <c r="HL45" i="31"/>
  <c r="JL45" i="31"/>
  <c r="EL45" i="31"/>
  <c r="GL45" i="31"/>
  <c r="E45" i="28"/>
  <c r="D45" i="28" s="1"/>
  <c r="KY45" i="31"/>
  <c r="DY45" i="31"/>
  <c r="L45" i="28"/>
  <c r="AL45" i="31"/>
  <c r="IL45" i="31"/>
  <c r="EY45" i="31"/>
  <c r="GY45" i="31"/>
  <c r="CY45" i="31"/>
  <c r="LW27" i="28"/>
  <c r="LJ27" i="28"/>
  <c r="HJ27" i="28"/>
  <c r="KW27" i="28"/>
  <c r="GJ27" i="28"/>
  <c r="KJ27" i="28"/>
  <c r="FJ27" i="28"/>
  <c r="AW27" i="28"/>
  <c r="JW27" i="28"/>
  <c r="EJ27" i="28"/>
  <c r="BJ27" i="28"/>
  <c r="JJ27" i="28"/>
  <c r="GW27" i="28"/>
  <c r="BW27" i="28"/>
  <c r="IW27" i="28"/>
  <c r="FW27" i="28"/>
  <c r="CW27" i="28"/>
  <c r="AJ27" i="28"/>
  <c r="HW27" i="28"/>
  <c r="DW27" i="28"/>
  <c r="DJ27" i="28"/>
  <c r="W27" i="28"/>
  <c r="IJ27" i="28"/>
  <c r="J27" i="31"/>
  <c r="KW27" i="31"/>
  <c r="W27" i="31"/>
  <c r="J27" i="28"/>
  <c r="EW27" i="28"/>
  <c r="CJ27" i="28"/>
  <c r="KJ27" i="31"/>
  <c r="FW27" i="31"/>
  <c r="JW27" i="31"/>
  <c r="GJ27" i="31"/>
  <c r="CW27" i="31"/>
  <c r="IJ27" i="31"/>
  <c r="BJ27" i="31"/>
  <c r="JJ27" i="31"/>
  <c r="HJ27" i="31"/>
  <c r="EJ27" i="31"/>
  <c r="IW27" i="31"/>
  <c r="HW27" i="31"/>
  <c r="BW27" i="31"/>
  <c r="AJ27" i="31"/>
  <c r="AW27" i="31"/>
  <c r="GW27" i="31"/>
  <c r="C27" i="28"/>
  <c r="B27" i="28" s="1"/>
  <c r="EW27" i="31"/>
  <c r="DW27" i="31"/>
  <c r="CJ27" i="31"/>
  <c r="LJ27" i="31"/>
  <c r="C27" i="31"/>
  <c r="B27" i="31" s="1"/>
  <c r="FJ27" i="31"/>
  <c r="DJ27" i="31"/>
  <c r="LW27" i="31"/>
  <c r="LW56" i="28"/>
  <c r="IJ56" i="28"/>
  <c r="GJ56" i="28"/>
  <c r="KW56" i="28"/>
  <c r="EJ56" i="28"/>
  <c r="DJ56" i="28"/>
  <c r="JW56" i="28"/>
  <c r="GW56" i="28"/>
  <c r="BW56" i="28"/>
  <c r="IW56" i="28"/>
  <c r="HJ56" i="28"/>
  <c r="CW56" i="28"/>
  <c r="HW56" i="28"/>
  <c r="DW56" i="28"/>
  <c r="EW56" i="28"/>
  <c r="AJ56" i="28"/>
  <c r="F18" i="21"/>
  <c r="W56" i="28"/>
  <c r="H20" i="21"/>
  <c r="G19" i="21"/>
  <c r="G18" i="21"/>
  <c r="EW56" i="31"/>
  <c r="LW56" i="31"/>
  <c r="DJ56" i="31"/>
  <c r="LJ56" i="28"/>
  <c r="C56" i="28"/>
  <c r="B56" i="28" s="1"/>
  <c r="LV56" i="28" s="1"/>
  <c r="IJ56" i="31"/>
  <c r="BW56" i="31"/>
  <c r="CW56" i="31"/>
  <c r="KJ56" i="28"/>
  <c r="CJ56" i="28"/>
  <c r="BJ56" i="28"/>
  <c r="E21" i="21"/>
  <c r="E20" i="21"/>
  <c r="G21" i="21"/>
  <c r="F21" i="21"/>
  <c r="JJ56" i="28"/>
  <c r="AW56" i="28"/>
  <c r="R34" i="21"/>
  <c r="E19" i="21"/>
  <c r="F20" i="21"/>
  <c r="FJ56" i="28"/>
  <c r="FW56" i="28"/>
  <c r="S34" i="21"/>
  <c r="J56" i="31"/>
  <c r="LJ56" i="31"/>
  <c r="KJ56" i="31"/>
  <c r="AW56" i="31"/>
  <c r="J56" i="28"/>
  <c r="EJ56" i="31"/>
  <c r="FJ56" i="31"/>
  <c r="BJ56" i="31"/>
  <c r="FW56" i="31"/>
  <c r="DW56" i="31"/>
  <c r="HW56" i="31"/>
  <c r="GW56" i="31"/>
  <c r="C56" i="31"/>
  <c r="B56" i="31" s="1"/>
  <c r="JI56" i="31" s="1"/>
  <c r="KW56" i="31"/>
  <c r="JW56" i="31"/>
  <c r="CJ56" i="31"/>
  <c r="H19" i="21"/>
  <c r="H18" i="21"/>
  <c r="HJ56" i="31"/>
  <c r="JJ56" i="31"/>
  <c r="AJ56" i="31"/>
  <c r="W56" i="31"/>
  <c r="IW56" i="31"/>
  <c r="GJ56" i="31"/>
  <c r="HV78" i="28"/>
  <c r="EV78" i="28"/>
  <c r="LI78" i="28"/>
  <c r="EI78" i="28"/>
  <c r="CI78" i="28"/>
  <c r="LV78" i="28"/>
  <c r="KV78" i="28"/>
  <c r="DV78" i="28"/>
  <c r="KI78" i="28"/>
  <c r="HI78" i="28"/>
  <c r="JV78" i="28"/>
  <c r="GV78" i="28"/>
  <c r="JI78" i="28"/>
  <c r="GI78" i="28"/>
  <c r="IV78" i="28"/>
  <c r="FV78" i="28"/>
  <c r="FI78" i="28"/>
  <c r="DI78" i="28"/>
  <c r="AV78" i="28"/>
  <c r="II78" i="28"/>
  <c r="CV78" i="28"/>
  <c r="AI78" i="28"/>
  <c r="BV78" i="28"/>
  <c r="BI78" i="28"/>
  <c r="V78" i="28"/>
  <c r="R32" i="11"/>
  <c r="HV12" i="28"/>
  <c r="LI12" i="28"/>
  <c r="EI12" i="28"/>
  <c r="CI12" i="28"/>
  <c r="LV12" i="28"/>
  <c r="KV12" i="28"/>
  <c r="KI12" i="28"/>
  <c r="HI12" i="28"/>
  <c r="JV12" i="28"/>
  <c r="GV12" i="28"/>
  <c r="JI12" i="28"/>
  <c r="GI12" i="28"/>
  <c r="IV12" i="28"/>
  <c r="FV12" i="28"/>
  <c r="FI12" i="28"/>
  <c r="AV12" i="28"/>
  <c r="EV12" i="28"/>
  <c r="AI12" i="28"/>
  <c r="DV12" i="28"/>
  <c r="BI12" i="28"/>
  <c r="II12" i="28"/>
  <c r="V12" i="28"/>
  <c r="DI12" i="28"/>
  <c r="CV12" i="28"/>
  <c r="BV12" i="28"/>
  <c r="JV80" i="28"/>
  <c r="HI80" i="28"/>
  <c r="JI80" i="28"/>
  <c r="GV80" i="28"/>
  <c r="IV80" i="28"/>
  <c r="GI80" i="28"/>
  <c r="II80" i="28"/>
  <c r="FV80" i="28"/>
  <c r="DI80" i="28"/>
  <c r="LV80" i="28"/>
  <c r="HV80" i="28"/>
  <c r="FI80" i="28"/>
  <c r="CV80" i="28"/>
  <c r="LI80" i="28"/>
  <c r="EV80" i="28"/>
  <c r="CI80" i="28"/>
  <c r="KV80" i="28"/>
  <c r="EI80" i="28"/>
  <c r="BV80" i="28"/>
  <c r="BI80" i="28"/>
  <c r="AI80" i="28"/>
  <c r="V80" i="28"/>
  <c r="AV80" i="28"/>
  <c r="KI80" i="28"/>
  <c r="DV80" i="28"/>
  <c r="HV70" i="28"/>
  <c r="EV70" i="28"/>
  <c r="LI70" i="28"/>
  <c r="EI70" i="28"/>
  <c r="CI70" i="28"/>
  <c r="LV70" i="28"/>
  <c r="KV70" i="28"/>
  <c r="DV70" i="28"/>
  <c r="KI70" i="28"/>
  <c r="HI70" i="28"/>
  <c r="JV70" i="28"/>
  <c r="GV70" i="28"/>
  <c r="JI70" i="28"/>
  <c r="GI70" i="28"/>
  <c r="IV70" i="28"/>
  <c r="FV70" i="28"/>
  <c r="AV70" i="28"/>
  <c r="AI70" i="28"/>
  <c r="FI70" i="28"/>
  <c r="II70" i="28"/>
  <c r="V70" i="28"/>
  <c r="BI70" i="28"/>
  <c r="BV70" i="28"/>
  <c r="DI70" i="28"/>
  <c r="CV70" i="28"/>
  <c r="R32" i="21"/>
  <c r="S32" i="21"/>
  <c r="HV75" i="28"/>
  <c r="EV75" i="28"/>
  <c r="LI75" i="28"/>
  <c r="EI75" i="28"/>
  <c r="KV75" i="28"/>
  <c r="DV75" i="28"/>
  <c r="KI75" i="28"/>
  <c r="HI75" i="28"/>
  <c r="JV75" i="28"/>
  <c r="GV75" i="28"/>
  <c r="LV75" i="28"/>
  <c r="JI75" i="28"/>
  <c r="GI75" i="28"/>
  <c r="CI75" i="28"/>
  <c r="IV75" i="28"/>
  <c r="FV75" i="28"/>
  <c r="BV75" i="28"/>
  <c r="FI75" i="28"/>
  <c r="II75" i="28"/>
  <c r="DI75" i="28"/>
  <c r="CV75" i="28"/>
  <c r="AI75" i="28"/>
  <c r="BI75" i="28"/>
  <c r="AV75" i="28"/>
  <c r="V75" i="28"/>
  <c r="HV54" i="28"/>
  <c r="LI54" i="28"/>
  <c r="EI54" i="28"/>
  <c r="CI54" i="28"/>
  <c r="KV54" i="28"/>
  <c r="KI54" i="28"/>
  <c r="HI54" i="28"/>
  <c r="LV54" i="28"/>
  <c r="JV54" i="28"/>
  <c r="GV54" i="28"/>
  <c r="JI54" i="28"/>
  <c r="GI54" i="28"/>
  <c r="IV54" i="28"/>
  <c r="FV54" i="28"/>
  <c r="DV54" i="28"/>
  <c r="DI54" i="28"/>
  <c r="BI54" i="28"/>
  <c r="AI54" i="28"/>
  <c r="CV54" i="28"/>
  <c r="AV54" i="28"/>
  <c r="II54" i="28"/>
  <c r="BV54" i="28"/>
  <c r="V54" i="28"/>
  <c r="FI54" i="28"/>
  <c r="EV54" i="28"/>
  <c r="HV5" i="28"/>
  <c r="LI5" i="28"/>
  <c r="EI5" i="28"/>
  <c r="KV5" i="28"/>
  <c r="LV5" i="28"/>
  <c r="KI5" i="28"/>
  <c r="HI5" i="28"/>
  <c r="JV5" i="28"/>
  <c r="GV5" i="28"/>
  <c r="JI5" i="28"/>
  <c r="GI5" i="28"/>
  <c r="IV5" i="28"/>
  <c r="FV5" i="28"/>
  <c r="BV5" i="28"/>
  <c r="DI5" i="28"/>
  <c r="CV5" i="28"/>
  <c r="BI5" i="28"/>
  <c r="CI5" i="28"/>
  <c r="AV5" i="28"/>
  <c r="AI5" i="28"/>
  <c r="FI5" i="28"/>
  <c r="II5" i="28"/>
  <c r="EV5" i="28"/>
  <c r="V5" i="28"/>
  <c r="DV5" i="28"/>
  <c r="HV40" i="28"/>
  <c r="LI40" i="28"/>
  <c r="EI40" i="28"/>
  <c r="CI40" i="28"/>
  <c r="KV40" i="28"/>
  <c r="KI40" i="28"/>
  <c r="HI40" i="28"/>
  <c r="JV40" i="28"/>
  <c r="GV40" i="28"/>
  <c r="JI40" i="28"/>
  <c r="GI40" i="28"/>
  <c r="LV40" i="28"/>
  <c r="IV40" i="28"/>
  <c r="FV40" i="28"/>
  <c r="AV40" i="28"/>
  <c r="V40" i="28"/>
  <c r="DI40" i="28"/>
  <c r="CV40" i="28"/>
  <c r="BV40" i="28"/>
  <c r="BI40" i="28"/>
  <c r="FI40" i="28"/>
  <c r="II40" i="28"/>
  <c r="EV40" i="28"/>
  <c r="AI40" i="28"/>
  <c r="DV40" i="28"/>
  <c r="HV47" i="28"/>
  <c r="LI47" i="28"/>
  <c r="EI47" i="28"/>
  <c r="KV47" i="28"/>
  <c r="KI47" i="28"/>
  <c r="HI47" i="28"/>
  <c r="JV47" i="28"/>
  <c r="GV47" i="28"/>
  <c r="LV47" i="28"/>
  <c r="JI47" i="28"/>
  <c r="GI47" i="28"/>
  <c r="IV47" i="28"/>
  <c r="FV47" i="28"/>
  <c r="BV47" i="28"/>
  <c r="CI47" i="28"/>
  <c r="FI47" i="28"/>
  <c r="EV47" i="28"/>
  <c r="DV47" i="28"/>
  <c r="CV47" i="28"/>
  <c r="AI47" i="28"/>
  <c r="BI47" i="28"/>
  <c r="II47" i="28"/>
  <c r="DI47" i="28"/>
  <c r="AV47" i="28"/>
  <c r="V47" i="28"/>
  <c r="MD6" i="28"/>
  <c r="MF6" i="28"/>
  <c r="O29" i="20"/>
  <c r="H17" i="20"/>
  <c r="D21" i="20"/>
  <c r="O34" i="20"/>
  <c r="O24" i="20"/>
  <c r="O20" i="20"/>
  <c r="HV19" i="28"/>
  <c r="LV19" i="28"/>
  <c r="LI19" i="28"/>
  <c r="EI19" i="28"/>
  <c r="KV19" i="28"/>
  <c r="KI19" i="28"/>
  <c r="HI19" i="28"/>
  <c r="JV19" i="28"/>
  <c r="GV19" i="28"/>
  <c r="JI19" i="28"/>
  <c r="GI19" i="28"/>
  <c r="IV19" i="28"/>
  <c r="FV19" i="28"/>
  <c r="BV19" i="28"/>
  <c r="AI19" i="28"/>
  <c r="II19" i="28"/>
  <c r="DI19" i="28"/>
  <c r="V19" i="28"/>
  <c r="CV19" i="28"/>
  <c r="CI19" i="28"/>
  <c r="FI19" i="28"/>
  <c r="BI19" i="28"/>
  <c r="EV19" i="28"/>
  <c r="AV19" i="28"/>
  <c r="DV19" i="28"/>
  <c r="LV26" i="28"/>
  <c r="HV26" i="28"/>
  <c r="LI26" i="28"/>
  <c r="EI26" i="28"/>
  <c r="CI26" i="28"/>
  <c r="KV26" i="28"/>
  <c r="KI26" i="28"/>
  <c r="HI26" i="28"/>
  <c r="JV26" i="28"/>
  <c r="GV26" i="28"/>
  <c r="JI26" i="28"/>
  <c r="GI26" i="28"/>
  <c r="IV26" i="28"/>
  <c r="FV26" i="28"/>
  <c r="CV26" i="28"/>
  <c r="II26" i="28"/>
  <c r="BV26" i="28"/>
  <c r="V26" i="28"/>
  <c r="FI26" i="28"/>
  <c r="EV26" i="28"/>
  <c r="BI26" i="28"/>
  <c r="DV26" i="28"/>
  <c r="AV26" i="28"/>
  <c r="AI26" i="28"/>
  <c r="DI26" i="28"/>
  <c r="B25" i="31"/>
  <c r="D27" i="28"/>
  <c r="D27" i="31"/>
  <c r="B45" i="31"/>
  <c r="D41" i="28"/>
  <c r="I8" i="22"/>
  <c r="K18" i="33" s="1"/>
  <c r="J41" i="22"/>
  <c r="L38" i="33" s="1"/>
  <c r="O4" i="12"/>
  <c r="I26" i="22"/>
  <c r="K28" i="33" s="1"/>
  <c r="B24" i="3"/>
  <c r="D20" i="28"/>
  <c r="O19" i="21"/>
  <c r="R19" i="21" s="1"/>
  <c r="O33" i="21"/>
  <c r="O28" i="21"/>
  <c r="R28" i="21" s="1"/>
  <c r="G17" i="21"/>
  <c r="D20" i="21"/>
  <c r="O25" i="21"/>
  <c r="R23" i="21" s="1"/>
  <c r="J34" i="22"/>
  <c r="U28" i="33" s="1"/>
  <c r="J50" i="22"/>
  <c r="U33" i="33" s="1"/>
  <c r="I16" i="22"/>
  <c r="T13" i="33" s="1"/>
  <c r="O6" i="20"/>
  <c r="E20" i="3"/>
  <c r="B25" i="28"/>
  <c r="D22" i="31"/>
  <c r="D22" i="28"/>
  <c r="O17" i="14"/>
  <c r="R17" i="14" s="1"/>
  <c r="O35" i="14"/>
  <c r="D18" i="14"/>
  <c r="E17" i="14"/>
  <c r="O27" i="14"/>
  <c r="S27" i="14" s="1"/>
  <c r="O22" i="14"/>
  <c r="R22" i="14" s="1"/>
  <c r="D41" i="31"/>
  <c r="B41" i="28"/>
  <c r="HV61" i="28"/>
  <c r="LI61" i="28"/>
  <c r="EI61" i="28"/>
  <c r="KV61" i="28"/>
  <c r="LV61" i="28"/>
  <c r="KI61" i="28"/>
  <c r="HI61" i="28"/>
  <c r="JV61" i="28"/>
  <c r="GV61" i="28"/>
  <c r="JI61" i="28"/>
  <c r="GI61" i="28"/>
  <c r="IV61" i="28"/>
  <c r="FV61" i="28"/>
  <c r="BV61" i="28"/>
  <c r="DI61" i="28"/>
  <c r="CV61" i="28"/>
  <c r="BI61" i="28"/>
  <c r="AV61" i="28"/>
  <c r="CI61" i="28"/>
  <c r="AI61" i="28"/>
  <c r="FI61" i="28"/>
  <c r="II61" i="28"/>
  <c r="EV61" i="28"/>
  <c r="V61" i="28"/>
  <c r="DV61" i="28"/>
  <c r="I61" i="28"/>
  <c r="O25" i="11"/>
  <c r="R24" i="11" s="1"/>
  <c r="O19" i="11"/>
  <c r="R19" i="11" s="1"/>
  <c r="G17" i="11"/>
  <c r="O28" i="11"/>
  <c r="R28" i="11" s="1"/>
  <c r="D20" i="11"/>
  <c r="O33" i="11"/>
  <c r="B31" i="31"/>
  <c r="D24" i="31"/>
  <c r="AI61" i="31"/>
  <c r="CV61" i="31"/>
  <c r="GV61" i="31"/>
  <c r="CI61" i="31"/>
  <c r="AV61" i="31"/>
  <c r="GI61" i="31"/>
  <c r="BV61" i="31"/>
  <c r="EI61" i="31"/>
  <c r="V61" i="31"/>
  <c r="FI61" i="31"/>
  <c r="I61" i="31"/>
  <c r="BI61" i="31"/>
  <c r="DI61" i="31"/>
  <c r="LI61" i="31"/>
  <c r="KI61" i="31"/>
  <c r="FV61" i="31"/>
  <c r="LV61" i="31"/>
  <c r="EV61" i="31"/>
  <c r="II61" i="31"/>
  <c r="JI61" i="31"/>
  <c r="HV61" i="31"/>
  <c r="JV61" i="31"/>
  <c r="IV61" i="31"/>
  <c r="DV61" i="31"/>
  <c r="KV61" i="31"/>
  <c r="HI61" i="31"/>
  <c r="B9" i="3"/>
  <c r="I39" i="22"/>
  <c r="B38" i="33" s="1"/>
  <c r="I22" i="22"/>
  <c r="B28" i="33" s="1"/>
  <c r="O7" i="8"/>
  <c r="J5" i="22"/>
  <c r="C18" i="33" s="1"/>
  <c r="G17" i="12"/>
  <c r="D20" i="12"/>
  <c r="O19" i="12"/>
  <c r="O25" i="12"/>
  <c r="O33" i="12"/>
  <c r="O28" i="12"/>
  <c r="D20" i="31"/>
  <c r="B45" i="28"/>
  <c r="D24" i="28"/>
  <c r="ME6" i="28"/>
  <c r="MF27" i="28"/>
  <c r="MD14" i="28"/>
  <c r="ME14" i="28"/>
  <c r="X28" i="31"/>
  <c r="CK55" i="31"/>
  <c r="X36" i="31"/>
  <c r="HI6" i="31"/>
  <c r="K48" i="31"/>
  <c r="GI6" i="31"/>
  <c r="AK48" i="31"/>
  <c r="GV60" i="31"/>
  <c r="EX11" i="31"/>
  <c r="GI10" i="31"/>
  <c r="EI10" i="31"/>
  <c r="BI10" i="31"/>
  <c r="CI10" i="31"/>
  <c r="BV10" i="31"/>
  <c r="EV10" i="31"/>
  <c r="CV10" i="31"/>
  <c r="DV10" i="31"/>
  <c r="JV10" i="31"/>
  <c r="KV10" i="31"/>
  <c r="MD13" i="28"/>
  <c r="LV10" i="31"/>
  <c r="KI10" i="31"/>
  <c r="V10" i="31"/>
  <c r="I10" i="28"/>
  <c r="MF13" i="28"/>
  <c r="HI10" i="31"/>
  <c r="II10" i="31"/>
  <c r="FI10" i="31"/>
  <c r="GV10" i="31"/>
  <c r="AV10" i="31"/>
  <c r="MD56" i="28"/>
  <c r="MF21" i="28"/>
  <c r="X42" i="31"/>
  <c r="IK42" i="31"/>
  <c r="BK46" i="31"/>
  <c r="IV55" i="31"/>
  <c r="LK42" i="31"/>
  <c r="CK46" i="31"/>
  <c r="IX6" i="31"/>
  <c r="EX46" i="31"/>
  <c r="I32" i="28"/>
  <c r="BX46" i="31"/>
  <c r="JK46" i="31"/>
  <c r="LX46" i="31"/>
  <c r="KK46" i="31"/>
  <c r="I55" i="28"/>
  <c r="ME21" i="28"/>
  <c r="V53" i="31"/>
  <c r="JV53" i="31"/>
  <c r="AI53" i="31"/>
  <c r="FV16" i="31"/>
  <c r="EX37" i="31"/>
  <c r="BV59" i="31"/>
  <c r="I16" i="31"/>
  <c r="BI59" i="31"/>
  <c r="DV16" i="31"/>
  <c r="HX37" i="31"/>
  <c r="DV59" i="31"/>
  <c r="JI22" i="31"/>
  <c r="AI16" i="31"/>
  <c r="KX37" i="31"/>
  <c r="KV59" i="31"/>
  <c r="BI22" i="31"/>
  <c r="LI16" i="31"/>
  <c r="GX37" i="31"/>
  <c r="GK37" i="31"/>
  <c r="IV59" i="31"/>
  <c r="CV16" i="31"/>
  <c r="DK37" i="31"/>
  <c r="AI59" i="31"/>
  <c r="MD9" i="28"/>
  <c r="HV23" i="31"/>
  <c r="LV51" i="31"/>
  <c r="DI51" i="31"/>
  <c r="I57" i="28"/>
  <c r="FV23" i="31"/>
  <c r="DV51" i="31"/>
  <c r="CV51" i="31"/>
  <c r="HI51" i="31"/>
  <c r="EK49" i="31"/>
  <c r="JV51" i="31"/>
  <c r="HV51" i="31"/>
  <c r="FV29" i="31"/>
  <c r="GV29" i="31"/>
  <c r="BX49" i="31"/>
  <c r="GV51" i="31"/>
  <c r="LI51" i="31"/>
  <c r="KV51" i="31"/>
  <c r="CK49" i="31"/>
  <c r="GI23" i="31"/>
  <c r="EI51" i="31"/>
  <c r="KI51" i="31"/>
  <c r="II51" i="31"/>
  <c r="IX49" i="31"/>
  <c r="BI23" i="31"/>
  <c r="GI51" i="31"/>
  <c r="AI51" i="31"/>
  <c r="FV51" i="31"/>
  <c r="I23" i="31"/>
  <c r="BI51" i="31"/>
  <c r="FI51" i="31"/>
  <c r="EV51" i="31"/>
  <c r="JI23" i="31"/>
  <c r="V51" i="31"/>
  <c r="AV51" i="31"/>
  <c r="CI51" i="31"/>
  <c r="BV51" i="31"/>
  <c r="KX49" i="31"/>
  <c r="IV51" i="31"/>
  <c r="I51" i="31"/>
  <c r="DX49" i="31"/>
  <c r="KX36" i="31"/>
  <c r="CV6" i="31"/>
  <c r="BK48" i="31"/>
  <c r="LX48" i="31"/>
  <c r="LV60" i="31"/>
  <c r="K36" i="31"/>
  <c r="HV6" i="31"/>
  <c r="AV6" i="31"/>
  <c r="K55" i="28"/>
  <c r="BX48" i="31"/>
  <c r="JX11" i="31"/>
  <c r="HV60" i="31"/>
  <c r="MF9" i="28"/>
  <c r="JK36" i="31"/>
  <c r="BX36" i="31"/>
  <c r="JV6" i="31"/>
  <c r="JK48" i="31"/>
  <c r="BX11" i="31"/>
  <c r="IX60" i="31"/>
  <c r="I6" i="31"/>
  <c r="CK48" i="31"/>
  <c r="KX11" i="31"/>
  <c r="AK36" i="31"/>
  <c r="FI6" i="31"/>
  <c r="IX48" i="31"/>
  <c r="AX11" i="31"/>
  <c r="CI60" i="31"/>
  <c r="DK36" i="31"/>
  <c r="CX36" i="31"/>
  <c r="GV6" i="31"/>
  <c r="KX48" i="31"/>
  <c r="LX11" i="31"/>
  <c r="FV60" i="31"/>
  <c r="EX36" i="31"/>
  <c r="JX36" i="31"/>
  <c r="EV6" i="31"/>
  <c r="GK48" i="31"/>
  <c r="V60" i="31"/>
  <c r="EX9" i="31"/>
  <c r="MF57" i="28"/>
  <c r="LI20" i="31"/>
  <c r="MD57" i="28"/>
  <c r="MF36" i="28"/>
  <c r="AQ59" i="28"/>
  <c r="MD36" i="28"/>
  <c r="AR37" i="28"/>
  <c r="MD24" i="28"/>
  <c r="MD15" i="28"/>
  <c r="MD59" i="28"/>
  <c r="ME15" i="28"/>
  <c r="AS36" i="28"/>
  <c r="AQ36" i="28"/>
  <c r="AR21" i="28"/>
  <c r="ME59" i="28"/>
  <c r="EX58" i="31"/>
  <c r="DK55" i="31"/>
  <c r="FK28" i="31"/>
  <c r="MF49" i="28"/>
  <c r="GV13" i="31"/>
  <c r="GK28" i="31"/>
  <c r="I13" i="31"/>
  <c r="JX28" i="31"/>
  <c r="IV13" i="31"/>
  <c r="HX58" i="31"/>
  <c r="AX58" i="31"/>
  <c r="LK55" i="31"/>
  <c r="JX58" i="31"/>
  <c r="EK55" i="31"/>
  <c r="AQ27" i="28"/>
  <c r="AV13" i="31"/>
  <c r="V13" i="31"/>
  <c r="K17" i="28"/>
  <c r="AK58" i="31"/>
  <c r="GK55" i="31"/>
  <c r="KX55" i="31"/>
  <c r="BX55" i="31"/>
  <c r="EK28" i="31"/>
  <c r="CX28" i="31"/>
  <c r="KI13" i="31"/>
  <c r="FI13" i="31"/>
  <c r="II13" i="31"/>
  <c r="FX58" i="31"/>
  <c r="JK58" i="31"/>
  <c r="DX58" i="31"/>
  <c r="BX58" i="31"/>
  <c r="DX21" i="31"/>
  <c r="KK55" i="31"/>
  <c r="HX55" i="31"/>
  <c r="AX55" i="31"/>
  <c r="IX55" i="31"/>
  <c r="GX28" i="31"/>
  <c r="AK28" i="31"/>
  <c r="JK28" i="31"/>
  <c r="AR60" i="28"/>
  <c r="ME24" i="28"/>
  <c r="CI13" i="31"/>
  <c r="FV13" i="31"/>
  <c r="HI13" i="31"/>
  <c r="K58" i="31"/>
  <c r="DK58" i="31"/>
  <c r="IK58" i="31"/>
  <c r="AK55" i="31"/>
  <c r="JX55" i="31"/>
  <c r="FX55" i="31"/>
  <c r="BK28" i="31"/>
  <c r="K28" i="31"/>
  <c r="KX28" i="31"/>
  <c r="DX28" i="31"/>
  <c r="MD60" i="28"/>
  <c r="K34" i="28"/>
  <c r="LV13" i="31"/>
  <c r="BV13" i="31"/>
  <c r="X58" i="31"/>
  <c r="LK58" i="31"/>
  <c r="FK58" i="31"/>
  <c r="BK55" i="31"/>
  <c r="JK55" i="31"/>
  <c r="LX55" i="31"/>
  <c r="K60" i="28"/>
  <c r="IX28" i="31"/>
  <c r="DK28" i="31"/>
  <c r="LK28" i="31"/>
  <c r="I51" i="28"/>
  <c r="ME60" i="28"/>
  <c r="CV13" i="31"/>
  <c r="DV13" i="31"/>
  <c r="DI13" i="31"/>
  <c r="HV13" i="31"/>
  <c r="GK58" i="31"/>
  <c r="CX58" i="31"/>
  <c r="GX58" i="31"/>
  <c r="IK55" i="31"/>
  <c r="EX55" i="31"/>
  <c r="X55" i="31"/>
  <c r="BX28" i="31"/>
  <c r="AX28" i="31"/>
  <c r="FX28" i="31"/>
  <c r="BI13" i="31"/>
  <c r="JI13" i="31"/>
  <c r="CK58" i="31"/>
  <c r="FK55" i="31"/>
  <c r="K55" i="31"/>
  <c r="CX55" i="31"/>
  <c r="HK28" i="31"/>
  <c r="EX28" i="31"/>
  <c r="HX28" i="31"/>
  <c r="I53" i="28"/>
  <c r="EV13" i="31"/>
  <c r="LI13" i="31"/>
  <c r="HK58" i="31"/>
  <c r="IX58" i="31"/>
  <c r="JV13" i="31"/>
  <c r="AI13" i="31"/>
  <c r="KV13" i="31"/>
  <c r="GI13" i="31"/>
  <c r="LX58" i="31"/>
  <c r="EK58" i="31"/>
  <c r="KK58" i="31"/>
  <c r="DX55" i="31"/>
  <c r="HK55" i="31"/>
  <c r="CK28" i="31"/>
  <c r="IK28" i="31"/>
  <c r="KK28" i="31"/>
  <c r="ME49" i="28"/>
  <c r="KX58" i="31"/>
  <c r="AQ60" i="28"/>
  <c r="X39" i="31"/>
  <c r="HX39" i="31"/>
  <c r="EX39" i="31"/>
  <c r="AK39" i="31"/>
  <c r="LV38" i="31"/>
  <c r="AX6" i="31"/>
  <c r="K39" i="31"/>
  <c r="IK39" i="31"/>
  <c r="KX39" i="31"/>
  <c r="BK39" i="31"/>
  <c r="GK39" i="31"/>
  <c r="EK39" i="31"/>
  <c r="JK39" i="31"/>
  <c r="DK56" i="31"/>
  <c r="AQ6" i="28"/>
  <c r="GX39" i="31"/>
  <c r="CK56" i="31"/>
  <c r="AR6" i="28"/>
  <c r="HK39" i="31"/>
  <c r="IX39" i="31"/>
  <c r="DX39" i="31"/>
  <c r="JX39" i="31"/>
  <c r="JK56" i="31"/>
  <c r="CK39" i="31"/>
  <c r="FK39" i="31"/>
  <c r="CX39" i="31"/>
  <c r="KK39" i="31"/>
  <c r="AX39" i="31"/>
  <c r="FX39" i="31"/>
  <c r="DK43" i="31"/>
  <c r="LX6" i="31"/>
  <c r="ME28" i="28"/>
  <c r="MD31" i="28"/>
  <c r="MD10" i="28"/>
  <c r="ME32" i="28"/>
  <c r="MF28" i="28"/>
  <c r="ME10" i="28"/>
  <c r="MF32" i="28"/>
  <c r="MD20" i="28"/>
  <c r="ME22" i="28"/>
  <c r="ME20" i="28"/>
  <c r="MF7" i="28"/>
  <c r="ME31" i="28"/>
  <c r="FV38" i="31"/>
  <c r="HX6" i="31"/>
  <c r="MF22" i="28"/>
  <c r="LK6" i="31"/>
  <c r="LI38" i="31"/>
  <c r="FI38" i="31"/>
  <c r="V32" i="31"/>
  <c r="I24" i="28"/>
  <c r="FX6" i="31"/>
  <c r="CI38" i="31"/>
  <c r="JK6" i="31"/>
  <c r="MD7" i="28"/>
  <c r="X43" i="31"/>
  <c r="KX6" i="31"/>
  <c r="EK6" i="31"/>
  <c r="DK6" i="31"/>
  <c r="AS37" i="28"/>
  <c r="MF37" i="28"/>
  <c r="MD37" i="28"/>
  <c r="AR20" i="28"/>
  <c r="AQ22" i="28"/>
  <c r="AR59" i="28"/>
  <c r="AR22" i="28"/>
  <c r="AQ21" i="28"/>
  <c r="LY14" i="28"/>
  <c r="LY18" i="28"/>
  <c r="LY16" i="28"/>
  <c r="LY8" i="28"/>
  <c r="LW18" i="28"/>
  <c r="LW14" i="28"/>
  <c r="LY13" i="28"/>
  <c r="LW15" i="28"/>
  <c r="LW7" i="28"/>
  <c r="LY15" i="28"/>
  <c r="LY10" i="28"/>
  <c r="LW17" i="28"/>
  <c r="LW37" i="28"/>
  <c r="LY38" i="28"/>
  <c r="LW35" i="28"/>
  <c r="MD43" i="28"/>
  <c r="MF43" i="28"/>
  <c r="ME43" i="28"/>
  <c r="ME34" i="28"/>
  <c r="MD34" i="28"/>
  <c r="MF34" i="28"/>
  <c r="MD41" i="28"/>
  <c r="MF41" i="28"/>
  <c r="ME41" i="28"/>
  <c r="MF53" i="28"/>
  <c r="ME53" i="28"/>
  <c r="MD53" i="28"/>
  <c r="MF25" i="28"/>
  <c r="ME25" i="28"/>
  <c r="MD25" i="28"/>
  <c r="MD46" i="28"/>
  <c r="MF46" i="28"/>
  <c r="ME46" i="28"/>
  <c r="MF18" i="28"/>
  <c r="ME18" i="28"/>
  <c r="MD18" i="28"/>
  <c r="MF17" i="28"/>
  <c r="ME17" i="28"/>
  <c r="MD17" i="28"/>
  <c r="MF23" i="28"/>
  <c r="ME23" i="28"/>
  <c r="MD23" i="28"/>
  <c r="MF50" i="28"/>
  <c r="ME50" i="28"/>
  <c r="MD50" i="28"/>
  <c r="MF11" i="28"/>
  <c r="ME11" i="28"/>
  <c r="MD11" i="28"/>
  <c r="MF55" i="28"/>
  <c r="ME55" i="28"/>
  <c r="MD55" i="28"/>
  <c r="MF58" i="28"/>
  <c r="ME58" i="28"/>
  <c r="MD58" i="28"/>
  <c r="MD42" i="28"/>
  <c r="MF42" i="28"/>
  <c r="ME42" i="28"/>
  <c r="MD44" i="28"/>
  <c r="MF44" i="28"/>
  <c r="ME44" i="28"/>
  <c r="ME38" i="28"/>
  <c r="MD38" i="28"/>
  <c r="MF38" i="28"/>
  <c r="MF52" i="28"/>
  <c r="ME52" i="28"/>
  <c r="MD52" i="28"/>
  <c r="MD45" i="28"/>
  <c r="MF45" i="28"/>
  <c r="ME45" i="28"/>
  <c r="MF48" i="28"/>
  <c r="ME48" i="28"/>
  <c r="MD48" i="28"/>
  <c r="MF29" i="28"/>
  <c r="ME29" i="28"/>
  <c r="MD29" i="28"/>
  <c r="MF16" i="28"/>
  <c r="ME16" i="28"/>
  <c r="MD16" i="28"/>
  <c r="MF30" i="28"/>
  <c r="ME30" i="28"/>
  <c r="MD30" i="28"/>
  <c r="LL14" i="28"/>
  <c r="KY14" i="28"/>
  <c r="KL14" i="28"/>
  <c r="JY14" i="28"/>
  <c r="JL14" i="28"/>
  <c r="IY14" i="28"/>
  <c r="IL14" i="28"/>
  <c r="HY14" i="28"/>
  <c r="LL18" i="28"/>
  <c r="KY18" i="28"/>
  <c r="KL18" i="28"/>
  <c r="JY18" i="28"/>
  <c r="JL18" i="28"/>
  <c r="IY18" i="28"/>
  <c r="IL18" i="28"/>
  <c r="HY18" i="28"/>
  <c r="LL16" i="28"/>
  <c r="KY16" i="28"/>
  <c r="KL16" i="28"/>
  <c r="JY16" i="28"/>
  <c r="JL16" i="28"/>
  <c r="IY16" i="28"/>
  <c r="IL16" i="28"/>
  <c r="HY16" i="28"/>
  <c r="LL8" i="28"/>
  <c r="KY8" i="28"/>
  <c r="KL8" i="28"/>
  <c r="JY8" i="28"/>
  <c r="JL8" i="28"/>
  <c r="IY8" i="28"/>
  <c r="IL8" i="28"/>
  <c r="HY8" i="28"/>
  <c r="LJ18" i="28"/>
  <c r="KW18" i="28"/>
  <c r="KJ18" i="28"/>
  <c r="JW18" i="28"/>
  <c r="JJ18" i="28"/>
  <c r="IW18" i="28"/>
  <c r="IJ18" i="28"/>
  <c r="HW18" i="28"/>
  <c r="LJ14" i="28"/>
  <c r="KW14" i="28"/>
  <c r="KJ14" i="28"/>
  <c r="JW14" i="28"/>
  <c r="JJ14" i="28"/>
  <c r="IW14" i="28"/>
  <c r="IJ14" i="28"/>
  <c r="HW14" i="28"/>
  <c r="LL13" i="28"/>
  <c r="KY13" i="28"/>
  <c r="KL13" i="28"/>
  <c r="JY13" i="28"/>
  <c r="JL13" i="28"/>
  <c r="IY13" i="28"/>
  <c r="IL13" i="28"/>
  <c r="HY13" i="28"/>
  <c r="LJ15" i="28"/>
  <c r="KW15" i="28"/>
  <c r="KJ15" i="28"/>
  <c r="JW15" i="28"/>
  <c r="JJ15" i="28"/>
  <c r="IW15" i="28"/>
  <c r="IJ15" i="28"/>
  <c r="HW15" i="28"/>
  <c r="LJ7" i="28"/>
  <c r="KW7" i="28"/>
  <c r="KJ7" i="28"/>
  <c r="JW7" i="28"/>
  <c r="JJ7" i="28"/>
  <c r="IW7" i="28"/>
  <c r="IJ7" i="28"/>
  <c r="HW7" i="28"/>
  <c r="LL15" i="28"/>
  <c r="KY15" i="28"/>
  <c r="KL15" i="28"/>
  <c r="JY15" i="28"/>
  <c r="JL15" i="28"/>
  <c r="IY15" i="28"/>
  <c r="IL15" i="28"/>
  <c r="HY15" i="28"/>
  <c r="LL10" i="28"/>
  <c r="KY10" i="28"/>
  <c r="KL10" i="28"/>
  <c r="JY10" i="28"/>
  <c r="JL10" i="28"/>
  <c r="IY10" i="28"/>
  <c r="IL10" i="28"/>
  <c r="HY10" i="28"/>
  <c r="LJ17" i="28"/>
  <c r="KW17" i="28"/>
  <c r="KJ17" i="28"/>
  <c r="JW17" i="28"/>
  <c r="JJ17" i="28"/>
  <c r="IW17" i="28"/>
  <c r="IJ17" i="28"/>
  <c r="HW17" i="28"/>
  <c r="KW37" i="28"/>
  <c r="IW37" i="28"/>
  <c r="LJ37" i="28"/>
  <c r="JJ37" i="28"/>
  <c r="JW37" i="28"/>
  <c r="HW37" i="28"/>
  <c r="KJ37" i="28"/>
  <c r="IJ37" i="28"/>
  <c r="LL38" i="28"/>
  <c r="KY38" i="28"/>
  <c r="KL38" i="28"/>
  <c r="JY38" i="28"/>
  <c r="JL38" i="28"/>
  <c r="IY38" i="28"/>
  <c r="IL38" i="28"/>
  <c r="HY38" i="28"/>
  <c r="LJ35" i="28"/>
  <c r="KW35" i="28"/>
  <c r="KJ35" i="28"/>
  <c r="JW35" i="28"/>
  <c r="JJ35" i="28"/>
  <c r="IW35" i="28"/>
  <c r="IJ35" i="28"/>
  <c r="HW35" i="28"/>
  <c r="KI36" i="28"/>
  <c r="LI36" i="28"/>
  <c r="JV36" i="28"/>
  <c r="IV36" i="28"/>
  <c r="HV36" i="28"/>
  <c r="JI36" i="28"/>
  <c r="KV36" i="28"/>
  <c r="II36" i="28"/>
  <c r="LK21" i="28"/>
  <c r="KX21" i="28"/>
  <c r="KK21" i="28"/>
  <c r="JX21" i="28"/>
  <c r="JK21" i="28"/>
  <c r="IX21" i="28"/>
  <c r="IK21" i="28"/>
  <c r="HX21" i="28"/>
  <c r="HV52" i="28"/>
  <c r="LI52" i="28"/>
  <c r="JI52" i="28"/>
  <c r="KV52" i="28"/>
  <c r="KI52" i="28"/>
  <c r="JV52" i="28"/>
  <c r="IV52" i="28"/>
  <c r="II52" i="28"/>
  <c r="LI44" i="28"/>
  <c r="KV44" i="28"/>
  <c r="KI44" i="28"/>
  <c r="JV44" i="28"/>
  <c r="JI44" i="28"/>
  <c r="IV44" i="28"/>
  <c r="HV44" i="28"/>
  <c r="II44" i="28"/>
  <c r="JV57" i="28"/>
  <c r="II57" i="28"/>
  <c r="KV57" i="28"/>
  <c r="KI57" i="28"/>
  <c r="HV57" i="28"/>
  <c r="LI57" i="28"/>
  <c r="IV57" i="28"/>
  <c r="JI57" i="28"/>
  <c r="LI22" i="28"/>
  <c r="KV22" i="28"/>
  <c r="KI22" i="28"/>
  <c r="JV22" i="28"/>
  <c r="JI22" i="28"/>
  <c r="IV22" i="28"/>
  <c r="II22" i="28"/>
  <c r="HV22" i="28"/>
  <c r="AS28" i="28"/>
  <c r="LE44" i="28"/>
  <c r="LD44" i="28"/>
  <c r="LF44" i="28"/>
  <c r="IR48" i="28"/>
  <c r="IS48" i="28"/>
  <c r="IQ48" i="28"/>
  <c r="IR51" i="28"/>
  <c r="IS51" i="28"/>
  <c r="IQ51" i="28"/>
  <c r="JS31" i="28"/>
  <c r="JQ31" i="28"/>
  <c r="JR31" i="28"/>
  <c r="JS56" i="28"/>
  <c r="JR56" i="28"/>
  <c r="JQ56" i="28"/>
  <c r="IR8" i="28"/>
  <c r="IQ8" i="28"/>
  <c r="IS8" i="28"/>
  <c r="IF23" i="28"/>
  <c r="ID23" i="28"/>
  <c r="IE23" i="28"/>
  <c r="IS55" i="28"/>
  <c r="IR55" i="28"/>
  <c r="IQ55" i="28"/>
  <c r="JF38" i="28"/>
  <c r="JD38" i="28"/>
  <c r="JE38" i="28"/>
  <c r="IF15" i="28"/>
  <c r="ID15" i="28"/>
  <c r="IE15" i="28"/>
  <c r="ID39" i="28"/>
  <c r="LE24" i="28"/>
  <c r="LD24" i="28"/>
  <c r="LF24" i="28"/>
  <c r="IE46" i="28"/>
  <c r="ID46" i="28"/>
  <c r="IF46" i="28"/>
  <c r="LF58" i="28"/>
  <c r="LE58" i="28"/>
  <c r="LD58" i="28"/>
  <c r="JF52" i="28"/>
  <c r="JE52" i="28"/>
  <c r="JD52" i="28"/>
  <c r="LF9" i="28"/>
  <c r="LE9" i="28"/>
  <c r="LD9" i="28"/>
  <c r="LE49" i="28"/>
  <c r="LD49" i="28"/>
  <c r="LF49" i="28"/>
  <c r="LF10" i="28"/>
  <c r="LE10" i="28"/>
  <c r="LD10" i="28"/>
  <c r="JS37" i="28"/>
  <c r="JR37" i="28"/>
  <c r="JQ37" i="28"/>
  <c r="KS13" i="28"/>
  <c r="KQ13" i="28"/>
  <c r="KR13" i="28"/>
  <c r="JR28" i="28"/>
  <c r="JQ28" i="28"/>
  <c r="JS28" i="28"/>
  <c r="LS53" i="28"/>
  <c r="LR53" i="28"/>
  <c r="LQ53" i="28"/>
  <c r="LF21" i="28"/>
  <c r="LD21" i="28"/>
  <c r="LE21" i="28"/>
  <c r="KS60" i="28"/>
  <c r="KR60" i="28"/>
  <c r="KQ60" i="28"/>
  <c r="LF32" i="28"/>
  <c r="LD32" i="28"/>
  <c r="LE32" i="28"/>
  <c r="KS59" i="28"/>
  <c r="KR59" i="28"/>
  <c r="KQ59" i="28"/>
  <c r="JF57" i="28"/>
  <c r="JE57" i="28"/>
  <c r="JD57" i="28"/>
  <c r="IE45" i="28"/>
  <c r="IF45" i="28"/>
  <c r="ID45" i="28"/>
  <c r="JE29" i="28"/>
  <c r="JD29" i="28"/>
  <c r="JF29" i="28"/>
  <c r="LF16" i="28"/>
  <c r="LD16" i="28"/>
  <c r="LE16" i="28"/>
  <c r="JE27" i="28"/>
  <c r="JD27" i="28"/>
  <c r="JF27" i="28"/>
  <c r="JR50" i="28"/>
  <c r="JS50" i="28"/>
  <c r="JQ50" i="28"/>
  <c r="KS20" i="28"/>
  <c r="KQ20" i="28"/>
  <c r="KR20" i="28"/>
  <c r="JS6" i="28"/>
  <c r="JR6" i="28"/>
  <c r="JQ6" i="28"/>
  <c r="IR30" i="28"/>
  <c r="IS30" i="28"/>
  <c r="IQ30" i="28"/>
  <c r="JS34" i="28"/>
  <c r="JQ34" i="28"/>
  <c r="JR34" i="28"/>
  <c r="IR25" i="28"/>
  <c r="IS25" i="28"/>
  <c r="IQ25" i="28"/>
  <c r="KF17" i="28"/>
  <c r="KD17" i="28"/>
  <c r="KE17" i="28"/>
  <c r="JF11" i="28"/>
  <c r="JE11" i="28"/>
  <c r="JD11" i="28"/>
  <c r="KF42" i="28"/>
  <c r="KD42" i="28"/>
  <c r="KE42" i="28"/>
  <c r="JS35" i="28"/>
  <c r="JQ35" i="28"/>
  <c r="JR35" i="28"/>
  <c r="IF43" i="28"/>
  <c r="ID43" i="28"/>
  <c r="IE43" i="28"/>
  <c r="IF41" i="28"/>
  <c r="ID41" i="28"/>
  <c r="IE41" i="28"/>
  <c r="IF18" i="28"/>
  <c r="ID18" i="28"/>
  <c r="IE18" i="28"/>
  <c r="IS36" i="28"/>
  <c r="IQ36" i="28"/>
  <c r="IR36" i="28"/>
  <c r="IF7" i="28"/>
  <c r="IE7" i="28"/>
  <c r="ID7" i="28"/>
  <c r="KF22" i="28"/>
  <c r="KD22" i="28"/>
  <c r="KE22" i="28"/>
  <c r="IF14" i="28"/>
  <c r="ID14" i="28"/>
  <c r="IE14" i="28"/>
  <c r="KX29" i="28"/>
  <c r="IX29" i="28"/>
  <c r="LK29" i="28"/>
  <c r="JK29" i="28"/>
  <c r="KK29" i="28"/>
  <c r="JX29" i="28"/>
  <c r="HX29" i="28"/>
  <c r="IK29" i="28"/>
  <c r="KK42" i="28"/>
  <c r="IK42" i="28"/>
  <c r="JX42" i="28"/>
  <c r="HX42" i="28"/>
  <c r="JK42" i="28"/>
  <c r="IX42" i="28"/>
  <c r="LK42" i="28"/>
  <c r="KX42" i="28"/>
  <c r="KX28" i="28"/>
  <c r="IX28" i="28"/>
  <c r="LK28" i="28"/>
  <c r="JK28" i="28"/>
  <c r="IK28" i="28"/>
  <c r="HX28" i="28"/>
  <c r="KK28" i="28"/>
  <c r="JX28" i="28"/>
  <c r="LK6" i="28"/>
  <c r="KX6" i="28"/>
  <c r="JX6" i="28"/>
  <c r="HX6" i="28"/>
  <c r="KK6" i="28"/>
  <c r="IK6" i="28"/>
  <c r="IX6" i="28"/>
  <c r="JK6" i="28"/>
  <c r="LK44" i="28"/>
  <c r="KX44" i="28"/>
  <c r="KK44" i="28"/>
  <c r="JX44" i="28"/>
  <c r="JK44" i="28"/>
  <c r="IX44" i="28"/>
  <c r="IK44" i="28"/>
  <c r="HX44" i="28"/>
  <c r="LI20" i="28"/>
  <c r="KV20" i="28"/>
  <c r="KI20" i="28"/>
  <c r="JV20" i="28"/>
  <c r="JI20" i="28"/>
  <c r="IV20" i="28"/>
  <c r="II20" i="28"/>
  <c r="HV20" i="28"/>
  <c r="LK58" i="28"/>
  <c r="KX58" i="28"/>
  <c r="KK58" i="28"/>
  <c r="JX58" i="28"/>
  <c r="JK58" i="28"/>
  <c r="IX58" i="28"/>
  <c r="IK58" i="28"/>
  <c r="HX58" i="28"/>
  <c r="LK11" i="28"/>
  <c r="JX11" i="28"/>
  <c r="JK11" i="28"/>
  <c r="IX11" i="28"/>
  <c r="IK11" i="28"/>
  <c r="HX11" i="28"/>
  <c r="KK11" i="28"/>
  <c r="KX11" i="28"/>
  <c r="LK55" i="28"/>
  <c r="KK55" i="28"/>
  <c r="JK55" i="28"/>
  <c r="IK55" i="28"/>
  <c r="IX55" i="28"/>
  <c r="KX55" i="28"/>
  <c r="HX55" i="28"/>
  <c r="JX55" i="28"/>
  <c r="KK36" i="28"/>
  <c r="LK36" i="28"/>
  <c r="KX36" i="28"/>
  <c r="JK36" i="28"/>
  <c r="IK36" i="28"/>
  <c r="IX36" i="28"/>
  <c r="JX36" i="28"/>
  <c r="HX36" i="28"/>
  <c r="LK48" i="28"/>
  <c r="KX48" i="28"/>
  <c r="KK48" i="28"/>
  <c r="JX48" i="28"/>
  <c r="JK48" i="28"/>
  <c r="IX48" i="28"/>
  <c r="IK48" i="28"/>
  <c r="HX48" i="28"/>
  <c r="IF44" i="28"/>
  <c r="ID44" i="28"/>
  <c r="IE44" i="28"/>
  <c r="JE48" i="28"/>
  <c r="JF48" i="28"/>
  <c r="JD48" i="28"/>
  <c r="JE51" i="28"/>
  <c r="JF51" i="28"/>
  <c r="JD51" i="28"/>
  <c r="LF31" i="28"/>
  <c r="LD31" i="28"/>
  <c r="LE31" i="28"/>
  <c r="KS56" i="28"/>
  <c r="KR56" i="28"/>
  <c r="KQ56" i="28"/>
  <c r="JF8" i="28"/>
  <c r="JE8" i="28"/>
  <c r="JD8" i="28"/>
  <c r="KF23" i="28"/>
  <c r="KD23" i="28"/>
  <c r="KE23" i="28"/>
  <c r="JS55" i="28"/>
  <c r="JR55" i="28"/>
  <c r="JQ55" i="28"/>
  <c r="KF38" i="28"/>
  <c r="KD38" i="28"/>
  <c r="KE38" i="28"/>
  <c r="JF15" i="28"/>
  <c r="JD15" i="28"/>
  <c r="JE15" i="28"/>
  <c r="JF39" i="28"/>
  <c r="JD39" i="28"/>
  <c r="JE39" i="28"/>
  <c r="KR24" i="28"/>
  <c r="KS24" i="28"/>
  <c r="KQ24" i="28"/>
  <c r="IR46" i="28"/>
  <c r="IS46" i="28"/>
  <c r="IQ46" i="28"/>
  <c r="LS58" i="28"/>
  <c r="LR58" i="28"/>
  <c r="LQ58" i="28"/>
  <c r="LF52" i="28"/>
  <c r="LE52" i="28"/>
  <c r="LD52" i="28"/>
  <c r="LS9" i="28"/>
  <c r="LQ9" i="28"/>
  <c r="LR9" i="28"/>
  <c r="LR49" i="28"/>
  <c r="LS49" i="28"/>
  <c r="LQ49" i="28"/>
  <c r="LS10" i="28"/>
  <c r="LQ10" i="28"/>
  <c r="LR10" i="28"/>
  <c r="LS37" i="28"/>
  <c r="LR37" i="28"/>
  <c r="LQ37" i="28"/>
  <c r="LS13" i="28"/>
  <c r="LQ13" i="28"/>
  <c r="LR13" i="28"/>
  <c r="LR28" i="28"/>
  <c r="LQ28" i="28"/>
  <c r="LS28" i="28"/>
  <c r="IS53" i="28"/>
  <c r="IQ53" i="28"/>
  <c r="IR53" i="28"/>
  <c r="JS21" i="28"/>
  <c r="JQ21" i="28"/>
  <c r="JR21" i="28"/>
  <c r="LF60" i="28"/>
  <c r="LE60" i="28"/>
  <c r="LD60" i="28"/>
  <c r="IF32" i="28"/>
  <c r="ID32" i="28"/>
  <c r="IE32" i="28"/>
  <c r="LF59" i="28"/>
  <c r="LE59" i="28"/>
  <c r="LD59" i="28"/>
  <c r="KF57" i="28"/>
  <c r="KE57" i="28"/>
  <c r="KD57" i="28"/>
  <c r="JE45" i="28"/>
  <c r="JF45" i="28"/>
  <c r="JD45" i="28"/>
  <c r="IE29" i="28"/>
  <c r="IF29" i="28"/>
  <c r="ID29" i="28"/>
  <c r="IS16" i="28"/>
  <c r="IQ16" i="28"/>
  <c r="IR16" i="28"/>
  <c r="IE27" i="28"/>
  <c r="IF27" i="28"/>
  <c r="ID27" i="28"/>
  <c r="KE50" i="28"/>
  <c r="KD50" i="28"/>
  <c r="KF50" i="28"/>
  <c r="JF20" i="28"/>
  <c r="JD20" i="28"/>
  <c r="JE20" i="28"/>
  <c r="KD6" i="28"/>
  <c r="KF6" i="28"/>
  <c r="KE6" i="28"/>
  <c r="LF30" i="28"/>
  <c r="LD30" i="28"/>
  <c r="LE30" i="28"/>
  <c r="LS34" i="28"/>
  <c r="LQ34" i="28"/>
  <c r="LR34" i="28"/>
  <c r="JE25" i="28"/>
  <c r="JD25" i="28"/>
  <c r="JF25" i="28"/>
  <c r="LF17" i="28"/>
  <c r="LD17" i="28"/>
  <c r="LE17" i="28"/>
  <c r="JS11" i="28"/>
  <c r="JQ11" i="28"/>
  <c r="JR11" i="28"/>
  <c r="LF42" i="28"/>
  <c r="LD42" i="28"/>
  <c r="LE42" i="28"/>
  <c r="LS35" i="28"/>
  <c r="LQ35" i="28"/>
  <c r="LR35" i="28"/>
  <c r="JF43" i="28"/>
  <c r="JD43" i="28"/>
  <c r="JE43" i="28"/>
  <c r="JF41" i="28"/>
  <c r="JD41" i="28"/>
  <c r="JE41" i="28"/>
  <c r="JF18" i="28"/>
  <c r="JD18" i="28"/>
  <c r="JE18" i="28"/>
  <c r="IQ7" i="28"/>
  <c r="IR7" i="28"/>
  <c r="IS7" i="28"/>
  <c r="IF22" i="28"/>
  <c r="ID22" i="28"/>
  <c r="IE22" i="28"/>
  <c r="JF14" i="28"/>
  <c r="JD14" i="28"/>
  <c r="JE14" i="28"/>
  <c r="LK34" i="28"/>
  <c r="KK34" i="28"/>
  <c r="JK34" i="28"/>
  <c r="IK34" i="28"/>
  <c r="KX34" i="28"/>
  <c r="IX34" i="28"/>
  <c r="JX34" i="28"/>
  <c r="HX34" i="28"/>
  <c r="LK17" i="28"/>
  <c r="KK17" i="28"/>
  <c r="JK17" i="28"/>
  <c r="IK17" i="28"/>
  <c r="KX17" i="28"/>
  <c r="JX17" i="28"/>
  <c r="IX17" i="28"/>
  <c r="HX17" i="28"/>
  <c r="LI51" i="28"/>
  <c r="KV51" i="28"/>
  <c r="KI51" i="28"/>
  <c r="JV51" i="28"/>
  <c r="JI51" i="28"/>
  <c r="IV51" i="28"/>
  <c r="II51" i="28"/>
  <c r="HV51" i="28"/>
  <c r="LK60" i="28"/>
  <c r="KX60" i="28"/>
  <c r="KK60" i="28"/>
  <c r="JX60" i="28"/>
  <c r="JK60" i="28"/>
  <c r="IX60" i="28"/>
  <c r="IK60" i="28"/>
  <c r="HX60" i="28"/>
  <c r="HV53" i="28"/>
  <c r="JV53" i="28"/>
  <c r="IV53" i="28"/>
  <c r="KI53" i="28"/>
  <c r="II53" i="28"/>
  <c r="JI53" i="28"/>
  <c r="LI53" i="28"/>
  <c r="KV53" i="28"/>
  <c r="AQ49" i="28"/>
  <c r="JE44" i="28"/>
  <c r="JD44" i="28"/>
  <c r="JF44" i="28"/>
  <c r="JR48" i="28"/>
  <c r="JS48" i="28"/>
  <c r="JQ48" i="28"/>
  <c r="JR51" i="28"/>
  <c r="JS51" i="28"/>
  <c r="JQ51" i="28"/>
  <c r="LS31" i="28"/>
  <c r="LQ31" i="28"/>
  <c r="LR31" i="28"/>
  <c r="LS56" i="28"/>
  <c r="LR56" i="28"/>
  <c r="LQ56" i="28"/>
  <c r="JS8" i="28"/>
  <c r="JR8" i="28"/>
  <c r="JQ8" i="28"/>
  <c r="IS23" i="28"/>
  <c r="IQ23" i="28"/>
  <c r="IR23" i="28"/>
  <c r="KS55" i="28"/>
  <c r="KR55" i="28"/>
  <c r="KQ55" i="28"/>
  <c r="LF38" i="28"/>
  <c r="LD38" i="28"/>
  <c r="LE38" i="28"/>
  <c r="KF15" i="28"/>
  <c r="KD15" i="28"/>
  <c r="KE15" i="28"/>
  <c r="IR24" i="28"/>
  <c r="IS24" i="28"/>
  <c r="IQ24" i="28"/>
  <c r="JE46" i="28"/>
  <c r="JF46" i="28"/>
  <c r="JD46" i="28"/>
  <c r="IF58" i="28"/>
  <c r="IE58" i="28"/>
  <c r="ID58" i="28"/>
  <c r="IS52" i="28"/>
  <c r="IR52" i="28"/>
  <c r="IQ52" i="28"/>
  <c r="IF9" i="28"/>
  <c r="IE9" i="28"/>
  <c r="ID9" i="28"/>
  <c r="IE49" i="28"/>
  <c r="ID49" i="28"/>
  <c r="IF49" i="28"/>
  <c r="IF10" i="28"/>
  <c r="IE10" i="28"/>
  <c r="ID10" i="28"/>
  <c r="JF37" i="28"/>
  <c r="JE37" i="28"/>
  <c r="JD37" i="28"/>
  <c r="IF13" i="28"/>
  <c r="ID13" i="28"/>
  <c r="IE13" i="28"/>
  <c r="KR28" i="28"/>
  <c r="KS28" i="28"/>
  <c r="KQ28" i="28"/>
  <c r="LF53" i="28"/>
  <c r="LE53" i="28"/>
  <c r="LD53" i="28"/>
  <c r="LS21" i="28"/>
  <c r="LQ21" i="28"/>
  <c r="LR21" i="28"/>
  <c r="LS60" i="28"/>
  <c r="LR60" i="28"/>
  <c r="LQ60" i="28"/>
  <c r="LS32" i="28"/>
  <c r="LQ32" i="28"/>
  <c r="LR32" i="28"/>
  <c r="LS59" i="28"/>
  <c r="LR59" i="28"/>
  <c r="LQ59" i="28"/>
  <c r="LF57" i="28"/>
  <c r="LE57" i="28"/>
  <c r="LD57" i="28"/>
  <c r="KE45" i="28"/>
  <c r="KF45" i="28"/>
  <c r="KD45" i="28"/>
  <c r="KE29" i="28"/>
  <c r="KF29" i="28"/>
  <c r="KD29" i="28"/>
  <c r="JS16" i="28"/>
  <c r="JQ16" i="28"/>
  <c r="JR16" i="28"/>
  <c r="KE27" i="28"/>
  <c r="KF27" i="28"/>
  <c r="KD27" i="28"/>
  <c r="KR50" i="28"/>
  <c r="KS50" i="28"/>
  <c r="KQ50" i="28"/>
  <c r="LF20" i="28"/>
  <c r="LD20" i="28"/>
  <c r="LE20" i="28"/>
  <c r="KR6" i="28"/>
  <c r="KQ6" i="28"/>
  <c r="KS6" i="28"/>
  <c r="IE30" i="28"/>
  <c r="IF30" i="28"/>
  <c r="ID30" i="28"/>
  <c r="IF34" i="28"/>
  <c r="ID34" i="28"/>
  <c r="IE34" i="28"/>
  <c r="IE25" i="28"/>
  <c r="IF25" i="28"/>
  <c r="ID25" i="28"/>
  <c r="IS17" i="28"/>
  <c r="IQ17" i="28"/>
  <c r="IR17" i="28"/>
  <c r="KF11" i="28"/>
  <c r="KE11" i="28"/>
  <c r="KD11" i="28"/>
  <c r="IS42" i="28"/>
  <c r="IQ42" i="28"/>
  <c r="IR42" i="28"/>
  <c r="IF35" i="28"/>
  <c r="ID35" i="28"/>
  <c r="IE35" i="28"/>
  <c r="KF43" i="28"/>
  <c r="KD43" i="28"/>
  <c r="KE43" i="28"/>
  <c r="KF41" i="28"/>
  <c r="KD41" i="28"/>
  <c r="KE41" i="28"/>
  <c r="KF18" i="28"/>
  <c r="KD18" i="28"/>
  <c r="KE18" i="28"/>
  <c r="JF7" i="28"/>
  <c r="JE7" i="28"/>
  <c r="JD7" i="28"/>
  <c r="IS22" i="28"/>
  <c r="IQ22" i="28"/>
  <c r="IR22" i="28"/>
  <c r="KF14" i="28"/>
  <c r="KD14" i="28"/>
  <c r="KE14" i="28"/>
  <c r="LI13" i="28"/>
  <c r="KI13" i="28"/>
  <c r="JI13" i="28"/>
  <c r="II13" i="28"/>
  <c r="IV13" i="28"/>
  <c r="HV13" i="28"/>
  <c r="KV13" i="28"/>
  <c r="JV13" i="28"/>
  <c r="LK50" i="28"/>
  <c r="KX50" i="28"/>
  <c r="KK50" i="28"/>
  <c r="JX50" i="28"/>
  <c r="JK50" i="28"/>
  <c r="IX50" i="28"/>
  <c r="IK50" i="28"/>
  <c r="HX50" i="28"/>
  <c r="KV32" i="28"/>
  <c r="JV32" i="28"/>
  <c r="IV32" i="28"/>
  <c r="HV32" i="28"/>
  <c r="II32" i="28"/>
  <c r="LI32" i="28"/>
  <c r="JI32" i="28"/>
  <c r="KI32" i="28"/>
  <c r="JV55" i="28"/>
  <c r="II55" i="28"/>
  <c r="KV55" i="28"/>
  <c r="KI55" i="28"/>
  <c r="HV55" i="28"/>
  <c r="LI55" i="28"/>
  <c r="JI55" i="28"/>
  <c r="IV55" i="28"/>
  <c r="LI10" i="28"/>
  <c r="KV10" i="28"/>
  <c r="KI10" i="28"/>
  <c r="JV10" i="28"/>
  <c r="JI10" i="28"/>
  <c r="IV10" i="28"/>
  <c r="II10" i="28"/>
  <c r="HV10" i="28"/>
  <c r="AR49" i="28"/>
  <c r="LR44" i="28"/>
  <c r="LS44" i="28"/>
  <c r="LQ44" i="28"/>
  <c r="KE48" i="28"/>
  <c r="KD48" i="28"/>
  <c r="KF48" i="28"/>
  <c r="KE51" i="28"/>
  <c r="KD51" i="28"/>
  <c r="KF51" i="28"/>
  <c r="IS31" i="28"/>
  <c r="IQ31" i="28"/>
  <c r="IR31" i="28"/>
  <c r="IF56" i="28"/>
  <c r="IE56" i="28"/>
  <c r="ID56" i="28"/>
  <c r="KD8" i="28"/>
  <c r="KF8" i="28"/>
  <c r="KE8" i="28"/>
  <c r="KS23" i="28"/>
  <c r="KQ23" i="28"/>
  <c r="KR23" i="28"/>
  <c r="LS55" i="28"/>
  <c r="LR55" i="28"/>
  <c r="LQ55" i="28"/>
  <c r="IS38" i="28"/>
  <c r="IR38" i="28"/>
  <c r="IQ38" i="28"/>
  <c r="LF15" i="28"/>
  <c r="LD15" i="28"/>
  <c r="LE15" i="28"/>
  <c r="LF39" i="28"/>
  <c r="LD39" i="28"/>
  <c r="LE39" i="28"/>
  <c r="JE24" i="28"/>
  <c r="JD24" i="28"/>
  <c r="JF24" i="28"/>
  <c r="JR46" i="28"/>
  <c r="JS46" i="28"/>
  <c r="JQ46" i="28"/>
  <c r="IS58" i="28"/>
  <c r="IR58" i="28"/>
  <c r="IQ58" i="28"/>
  <c r="KS52" i="28"/>
  <c r="KR52" i="28"/>
  <c r="KQ52" i="28"/>
  <c r="IS9" i="28"/>
  <c r="IR9" i="28"/>
  <c r="IQ9" i="28"/>
  <c r="IR49" i="28"/>
  <c r="IS49" i="28"/>
  <c r="IQ49" i="28"/>
  <c r="IS10" i="28"/>
  <c r="IR10" i="28"/>
  <c r="IQ10" i="28"/>
  <c r="LF37" i="28"/>
  <c r="LE37" i="28"/>
  <c r="LD37" i="28"/>
  <c r="JF13" i="28"/>
  <c r="JD13" i="28"/>
  <c r="JE13" i="28"/>
  <c r="LE28" i="28"/>
  <c r="LD28" i="28"/>
  <c r="LF28" i="28"/>
  <c r="JF53" i="28"/>
  <c r="JD53" i="28"/>
  <c r="JE53" i="28"/>
  <c r="IF21" i="28"/>
  <c r="ID21" i="28"/>
  <c r="IE21" i="28"/>
  <c r="IF60" i="28"/>
  <c r="IE60" i="28"/>
  <c r="ID60" i="28"/>
  <c r="IS32" i="28"/>
  <c r="IQ32" i="28"/>
  <c r="IR32" i="28"/>
  <c r="IF59" i="28"/>
  <c r="IE59" i="28"/>
  <c r="ID59" i="28"/>
  <c r="IS57" i="28"/>
  <c r="IR57" i="28"/>
  <c r="IQ57" i="28"/>
  <c r="LE45" i="28"/>
  <c r="LD45" i="28"/>
  <c r="LF45" i="28"/>
  <c r="JR29" i="28"/>
  <c r="JQ29" i="28"/>
  <c r="JS29" i="28"/>
  <c r="KS16" i="28"/>
  <c r="KQ16" i="28"/>
  <c r="KR16" i="28"/>
  <c r="JR27" i="28"/>
  <c r="JQ27" i="28"/>
  <c r="JS27" i="28"/>
  <c r="LE50" i="28"/>
  <c r="LD50" i="28"/>
  <c r="LF50" i="28"/>
  <c r="JS20" i="28"/>
  <c r="JQ20" i="28"/>
  <c r="JR20" i="28"/>
  <c r="LF6" i="28"/>
  <c r="LE6" i="28"/>
  <c r="LD6" i="28"/>
  <c r="KF30" i="28"/>
  <c r="KD30" i="28"/>
  <c r="KE30" i="28"/>
  <c r="JF34" i="28"/>
  <c r="JD34" i="28"/>
  <c r="JE34" i="28"/>
  <c r="KE25" i="28"/>
  <c r="KF25" i="28"/>
  <c r="KD25" i="28"/>
  <c r="JS17" i="28"/>
  <c r="JQ17" i="28"/>
  <c r="JR17" i="28"/>
  <c r="LF11" i="28"/>
  <c r="LD11" i="28"/>
  <c r="LE11" i="28"/>
  <c r="JS42" i="28"/>
  <c r="JQ42" i="28"/>
  <c r="JR42" i="28"/>
  <c r="JF35" i="28"/>
  <c r="JD35" i="28"/>
  <c r="JE35" i="28"/>
  <c r="LF43" i="28"/>
  <c r="LD43" i="28"/>
  <c r="LE43" i="28"/>
  <c r="LF41" i="28"/>
  <c r="LD41" i="28"/>
  <c r="LE41" i="28"/>
  <c r="LF18" i="28"/>
  <c r="LD18" i="28"/>
  <c r="LE18" i="28"/>
  <c r="IF36" i="28"/>
  <c r="ID36" i="28"/>
  <c r="IE36" i="28"/>
  <c r="JQ7" i="28"/>
  <c r="JS7" i="28"/>
  <c r="JR7" i="28"/>
  <c r="KS22" i="28"/>
  <c r="KQ22" i="28"/>
  <c r="KR22" i="28"/>
  <c r="LF14" i="28"/>
  <c r="LD14" i="28"/>
  <c r="LE14" i="28"/>
  <c r="KI24" i="28"/>
  <c r="II24" i="28"/>
  <c r="KV24" i="28"/>
  <c r="IV24" i="28"/>
  <c r="LI24" i="28"/>
  <c r="JI24" i="28"/>
  <c r="JV24" i="28"/>
  <c r="HV24" i="28"/>
  <c r="LI46" i="28"/>
  <c r="KV46" i="28"/>
  <c r="KI46" i="28"/>
  <c r="JV46" i="28"/>
  <c r="JI46" i="28"/>
  <c r="IV46" i="28"/>
  <c r="II46" i="28"/>
  <c r="HV46" i="28"/>
  <c r="KV23" i="28"/>
  <c r="KI23" i="28"/>
  <c r="JV23" i="28"/>
  <c r="JI23" i="28"/>
  <c r="IV23" i="28"/>
  <c r="II23" i="28"/>
  <c r="HV23" i="28"/>
  <c r="LI23" i="28"/>
  <c r="KV60" i="28"/>
  <c r="IV60" i="28"/>
  <c r="LI60" i="28"/>
  <c r="JV60" i="28"/>
  <c r="JI60" i="28"/>
  <c r="II60" i="28"/>
  <c r="HV60" i="28"/>
  <c r="KI60" i="28"/>
  <c r="KV34" i="28"/>
  <c r="JV34" i="28"/>
  <c r="IV34" i="28"/>
  <c r="HV34" i="28"/>
  <c r="LI34" i="28"/>
  <c r="JI34" i="28"/>
  <c r="II34" i="28"/>
  <c r="KI34" i="28"/>
  <c r="IR44" i="28"/>
  <c r="IS44" i="28"/>
  <c r="IQ44" i="28"/>
  <c r="KR48" i="28"/>
  <c r="KS48" i="28"/>
  <c r="KQ48" i="28"/>
  <c r="KR51" i="28"/>
  <c r="KS51" i="28"/>
  <c r="KQ51" i="28"/>
  <c r="KF31" i="28"/>
  <c r="KD31" i="28"/>
  <c r="KE31" i="28"/>
  <c r="JF56" i="28"/>
  <c r="JE56" i="28"/>
  <c r="JD56" i="28"/>
  <c r="KS8" i="28"/>
  <c r="KR8" i="28"/>
  <c r="KQ8" i="28"/>
  <c r="JF23" i="28"/>
  <c r="JD23" i="28"/>
  <c r="JE23" i="28"/>
  <c r="IF55" i="28"/>
  <c r="IE55" i="28"/>
  <c r="ID55" i="28"/>
  <c r="IF38" i="28"/>
  <c r="IE38" i="28"/>
  <c r="ID38" i="28"/>
  <c r="IS15" i="28"/>
  <c r="IQ15" i="28"/>
  <c r="IR15" i="28"/>
  <c r="IE24" i="28"/>
  <c r="IF24" i="28"/>
  <c r="ID24" i="28"/>
  <c r="KE46" i="28"/>
  <c r="KD46" i="28"/>
  <c r="KF46" i="28"/>
  <c r="JF58" i="28"/>
  <c r="JE58" i="28"/>
  <c r="JD58" i="28"/>
  <c r="IF52" i="28"/>
  <c r="ID52" i="28"/>
  <c r="IE52" i="28"/>
  <c r="JF9" i="28"/>
  <c r="JE9" i="28"/>
  <c r="JD9" i="28"/>
  <c r="JE49" i="28"/>
  <c r="JF49" i="28"/>
  <c r="JD49" i="28"/>
  <c r="JF10" i="28"/>
  <c r="JE10" i="28"/>
  <c r="JD10" i="28"/>
  <c r="IS37" i="28"/>
  <c r="IR37" i="28"/>
  <c r="IQ37" i="28"/>
  <c r="KF13" i="28"/>
  <c r="KD13" i="28"/>
  <c r="KE13" i="28"/>
  <c r="IR28" i="28"/>
  <c r="IS28" i="28"/>
  <c r="IQ28" i="28"/>
  <c r="KF53" i="28"/>
  <c r="KD53" i="28"/>
  <c r="KE53" i="28"/>
  <c r="KF21" i="28"/>
  <c r="KD21" i="28"/>
  <c r="KE21" i="28"/>
  <c r="IS60" i="28"/>
  <c r="IR60" i="28"/>
  <c r="IQ60" i="28"/>
  <c r="KF32" i="28"/>
  <c r="KD32" i="28"/>
  <c r="KE32" i="28"/>
  <c r="IS59" i="28"/>
  <c r="IR59" i="28"/>
  <c r="IQ59" i="28"/>
  <c r="JS57" i="28"/>
  <c r="JR57" i="28"/>
  <c r="JQ57" i="28"/>
  <c r="LR45" i="28"/>
  <c r="LS45" i="28"/>
  <c r="LQ45" i="28"/>
  <c r="LR29" i="28"/>
  <c r="LQ29" i="28"/>
  <c r="LS29" i="28"/>
  <c r="LS16" i="28"/>
  <c r="LQ16" i="28"/>
  <c r="LR16" i="28"/>
  <c r="LR27" i="28"/>
  <c r="LQ27" i="28"/>
  <c r="LS27" i="28"/>
  <c r="LR50" i="28"/>
  <c r="LS50" i="28"/>
  <c r="LQ50" i="28"/>
  <c r="LS20" i="28"/>
  <c r="LQ20" i="28"/>
  <c r="LR20" i="28"/>
  <c r="LQ6" i="28"/>
  <c r="LR6" i="28"/>
  <c r="LS6" i="28"/>
  <c r="LS30" i="28"/>
  <c r="LQ30" i="28"/>
  <c r="LR30" i="28"/>
  <c r="KF34" i="28"/>
  <c r="KD34" i="28"/>
  <c r="KE34" i="28"/>
  <c r="JR25" i="28"/>
  <c r="JQ25" i="28"/>
  <c r="JS25" i="28"/>
  <c r="KS17" i="28"/>
  <c r="KQ17" i="28"/>
  <c r="KR17" i="28"/>
  <c r="KS11" i="28"/>
  <c r="KQ11" i="28"/>
  <c r="KR11" i="28"/>
  <c r="KS42" i="28"/>
  <c r="KQ42" i="28"/>
  <c r="KR42" i="28"/>
  <c r="KF35" i="28"/>
  <c r="KD35" i="28"/>
  <c r="KE35" i="28"/>
  <c r="IS43" i="28"/>
  <c r="IQ43" i="28"/>
  <c r="IR43" i="28"/>
  <c r="IS41" i="28"/>
  <c r="IQ41" i="28"/>
  <c r="IR41" i="28"/>
  <c r="IS18" i="28"/>
  <c r="IQ18" i="28"/>
  <c r="IR18" i="28"/>
  <c r="JF36" i="28"/>
  <c r="JD36" i="28"/>
  <c r="JE36" i="28"/>
  <c r="KF7" i="28"/>
  <c r="KE7" i="28"/>
  <c r="KD7" i="28"/>
  <c r="JF22" i="28"/>
  <c r="JD22" i="28"/>
  <c r="JE22" i="28"/>
  <c r="IS14" i="28"/>
  <c r="IQ14" i="28"/>
  <c r="IR14" i="28"/>
  <c r="KK43" i="28"/>
  <c r="IK43" i="28"/>
  <c r="JX43" i="28"/>
  <c r="HX43" i="28"/>
  <c r="JK43" i="28"/>
  <c r="IX43" i="28"/>
  <c r="LK43" i="28"/>
  <c r="KX43" i="28"/>
  <c r="LK46" i="28"/>
  <c r="KX46" i="28"/>
  <c r="KK46" i="28"/>
  <c r="JX46" i="28"/>
  <c r="JK46" i="28"/>
  <c r="IX46" i="28"/>
  <c r="IK46" i="28"/>
  <c r="HX46" i="28"/>
  <c r="LI6" i="28"/>
  <c r="JI6" i="28"/>
  <c r="JV6" i="28"/>
  <c r="HV6" i="28"/>
  <c r="KI6" i="28"/>
  <c r="II6" i="28"/>
  <c r="KV6" i="28"/>
  <c r="IV6" i="28"/>
  <c r="LK56" i="28"/>
  <c r="KK56" i="28"/>
  <c r="JK56" i="28"/>
  <c r="IK56" i="28"/>
  <c r="KX56" i="28"/>
  <c r="IX56" i="28"/>
  <c r="JX56" i="28"/>
  <c r="HX56" i="28"/>
  <c r="LK35" i="28"/>
  <c r="KK35" i="28"/>
  <c r="JK35" i="28"/>
  <c r="IK35" i="28"/>
  <c r="KX35" i="28"/>
  <c r="IX35" i="28"/>
  <c r="JX35" i="28"/>
  <c r="HX35" i="28"/>
  <c r="JR44" i="28"/>
  <c r="JS44" i="28"/>
  <c r="JQ44" i="28"/>
  <c r="LE48" i="28"/>
  <c r="LD48" i="28"/>
  <c r="LF48" i="28"/>
  <c r="LE51" i="28"/>
  <c r="LD51" i="28"/>
  <c r="LF51" i="28"/>
  <c r="KS31" i="28"/>
  <c r="KQ31" i="28"/>
  <c r="KR31" i="28"/>
  <c r="KF56" i="28"/>
  <c r="KE56" i="28"/>
  <c r="KD56" i="28"/>
  <c r="LF8" i="28"/>
  <c r="LE8" i="28"/>
  <c r="LD8" i="28"/>
  <c r="LE23" i="28"/>
  <c r="LD23" i="28"/>
  <c r="LF23" i="28"/>
  <c r="JF55" i="28"/>
  <c r="JE55" i="28"/>
  <c r="JD55" i="28"/>
  <c r="JS38" i="28"/>
  <c r="JQ38" i="28"/>
  <c r="JR38" i="28"/>
  <c r="JS15" i="28"/>
  <c r="JQ15" i="28"/>
  <c r="JR15" i="28"/>
  <c r="KE24" i="28"/>
  <c r="KF24" i="28"/>
  <c r="KD24" i="28"/>
  <c r="KR46" i="28"/>
  <c r="KS46" i="28"/>
  <c r="KQ46" i="28"/>
  <c r="JS58" i="28"/>
  <c r="JR58" i="28"/>
  <c r="JQ58" i="28"/>
  <c r="KF52" i="28"/>
  <c r="KE52" i="28"/>
  <c r="KD52" i="28"/>
  <c r="JS9" i="28"/>
  <c r="JQ9" i="28"/>
  <c r="JR9" i="28"/>
  <c r="JR49" i="28"/>
  <c r="JS49" i="28"/>
  <c r="JQ49" i="28"/>
  <c r="JS10" i="28"/>
  <c r="JQ10" i="28"/>
  <c r="JR10" i="28"/>
  <c r="KS37" i="28"/>
  <c r="KR37" i="28"/>
  <c r="KQ37" i="28"/>
  <c r="LF13" i="28"/>
  <c r="LD13" i="28"/>
  <c r="LE13" i="28"/>
  <c r="JE28" i="28"/>
  <c r="JD28" i="28"/>
  <c r="JF28" i="28"/>
  <c r="JS53" i="28"/>
  <c r="JQ53" i="28"/>
  <c r="JR53" i="28"/>
  <c r="IS21" i="28"/>
  <c r="IQ21" i="28"/>
  <c r="IR21" i="28"/>
  <c r="JF60" i="28"/>
  <c r="JE60" i="28"/>
  <c r="JD60" i="28"/>
  <c r="KS32" i="28"/>
  <c r="KQ32" i="28"/>
  <c r="KR32" i="28"/>
  <c r="JF59" i="28"/>
  <c r="JE59" i="28"/>
  <c r="JD59" i="28"/>
  <c r="KS57" i="28"/>
  <c r="KR57" i="28"/>
  <c r="KQ57" i="28"/>
  <c r="IR45" i="28"/>
  <c r="IS45" i="28"/>
  <c r="IQ45" i="28"/>
  <c r="LE29" i="28"/>
  <c r="LD29" i="28"/>
  <c r="LF29" i="28"/>
  <c r="IF16" i="28"/>
  <c r="ID16" i="28"/>
  <c r="IE16" i="28"/>
  <c r="LE27" i="28"/>
  <c r="LD27" i="28"/>
  <c r="LF27" i="28"/>
  <c r="IE50" i="28"/>
  <c r="ID50" i="28"/>
  <c r="IF50" i="28"/>
  <c r="IF20" i="28"/>
  <c r="ID20" i="28"/>
  <c r="IE20" i="28"/>
  <c r="ID6" i="28"/>
  <c r="IF6" i="28"/>
  <c r="IE6" i="28"/>
  <c r="JF30" i="28"/>
  <c r="JD30" i="28"/>
  <c r="JE30" i="28"/>
  <c r="LF34" i="28"/>
  <c r="LD34" i="28"/>
  <c r="LE34" i="28"/>
  <c r="LR25" i="28"/>
  <c r="LQ25" i="28"/>
  <c r="LS25" i="28"/>
  <c r="LS17" i="28"/>
  <c r="LQ17" i="28"/>
  <c r="LR17" i="28"/>
  <c r="LS11" i="28"/>
  <c r="LQ11" i="28"/>
  <c r="LR11" i="28"/>
  <c r="LS42" i="28"/>
  <c r="LQ42" i="28"/>
  <c r="LR42" i="28"/>
  <c r="LF35" i="28"/>
  <c r="LD35" i="28"/>
  <c r="LE35" i="28"/>
  <c r="JS43" i="28"/>
  <c r="JQ43" i="28"/>
  <c r="JR43" i="28"/>
  <c r="JS41" i="28"/>
  <c r="JQ41" i="28"/>
  <c r="JR41" i="28"/>
  <c r="JS18" i="28"/>
  <c r="JQ18" i="28"/>
  <c r="JR18" i="28"/>
  <c r="KQ7" i="28"/>
  <c r="KR7" i="28"/>
  <c r="KS7" i="28"/>
  <c r="LF22" i="28"/>
  <c r="LD22" i="28"/>
  <c r="LE22" i="28"/>
  <c r="JS14" i="28"/>
  <c r="JQ14" i="28"/>
  <c r="JR14" i="28"/>
  <c r="LK9" i="28"/>
  <c r="KX9" i="28"/>
  <c r="KK9" i="28"/>
  <c r="JX9" i="28"/>
  <c r="JK9" i="28"/>
  <c r="IX9" i="28"/>
  <c r="IK9" i="28"/>
  <c r="HX9" i="28"/>
  <c r="LK49" i="28"/>
  <c r="KX49" i="28"/>
  <c r="KK49" i="28"/>
  <c r="JX49" i="28"/>
  <c r="JK49" i="28"/>
  <c r="IX49" i="28"/>
  <c r="IK49" i="28"/>
  <c r="HX49" i="28"/>
  <c r="KV58" i="28"/>
  <c r="IV58" i="28"/>
  <c r="II58" i="28"/>
  <c r="HV58" i="28"/>
  <c r="LI58" i="28"/>
  <c r="KI58" i="28"/>
  <c r="JV58" i="28"/>
  <c r="JI58" i="28"/>
  <c r="LK37" i="28"/>
  <c r="JX37" i="28"/>
  <c r="KX37" i="28"/>
  <c r="KK37" i="28"/>
  <c r="HX37" i="28"/>
  <c r="JK37" i="28"/>
  <c r="IK37" i="28"/>
  <c r="IX37" i="28"/>
  <c r="AQ28" i="28"/>
  <c r="KR44" i="28"/>
  <c r="KS44" i="28"/>
  <c r="KQ44" i="28"/>
  <c r="LR48" i="28"/>
  <c r="LS48" i="28"/>
  <c r="LQ48" i="28"/>
  <c r="LR51" i="28"/>
  <c r="LS51" i="28"/>
  <c r="LQ51" i="28"/>
  <c r="JF31" i="28"/>
  <c r="JD31" i="28"/>
  <c r="JE31" i="28"/>
  <c r="LF56" i="28"/>
  <c r="LE56" i="28"/>
  <c r="LD56" i="28"/>
  <c r="LS8" i="28"/>
  <c r="LQ8" i="28"/>
  <c r="LR8" i="28"/>
  <c r="JS23" i="28"/>
  <c r="JQ23" i="28"/>
  <c r="JR23" i="28"/>
  <c r="KF55" i="28"/>
  <c r="KE55" i="28"/>
  <c r="KD55" i="28"/>
  <c r="KS38" i="28"/>
  <c r="KQ38" i="28"/>
  <c r="KR38" i="28"/>
  <c r="KS15" i="28"/>
  <c r="KQ15" i="28"/>
  <c r="KR15" i="28"/>
  <c r="KS39" i="28"/>
  <c r="KQ39" i="28"/>
  <c r="KR39" i="28"/>
  <c r="JR24" i="28"/>
  <c r="JQ24" i="28"/>
  <c r="JS24" i="28"/>
  <c r="LE46" i="28"/>
  <c r="LD46" i="28"/>
  <c r="LF46" i="28"/>
  <c r="KF58" i="28"/>
  <c r="KE58" i="28"/>
  <c r="KD58" i="28"/>
  <c r="JS52" i="28"/>
  <c r="JR52" i="28"/>
  <c r="JQ52" i="28"/>
  <c r="KF9" i="28"/>
  <c r="KE9" i="28"/>
  <c r="KD9" i="28"/>
  <c r="KE49" i="28"/>
  <c r="KD49" i="28"/>
  <c r="KF49" i="28"/>
  <c r="KF10" i="28"/>
  <c r="KE10" i="28"/>
  <c r="KD10" i="28"/>
  <c r="IF37" i="28"/>
  <c r="IE37" i="28"/>
  <c r="ID37" i="28"/>
  <c r="IS13" i="28"/>
  <c r="IQ13" i="28"/>
  <c r="IR13" i="28"/>
  <c r="IE28" i="28"/>
  <c r="IF28" i="28"/>
  <c r="ID28" i="28"/>
  <c r="IF53" i="28"/>
  <c r="ID53" i="28"/>
  <c r="IE53" i="28"/>
  <c r="KS21" i="28"/>
  <c r="KQ21" i="28"/>
  <c r="KR21" i="28"/>
  <c r="JS60" i="28"/>
  <c r="JR60" i="28"/>
  <c r="JQ60" i="28"/>
  <c r="JF32" i="28"/>
  <c r="JD32" i="28"/>
  <c r="JE32" i="28"/>
  <c r="JS59" i="28"/>
  <c r="JR59" i="28"/>
  <c r="JQ59" i="28"/>
  <c r="LS57" i="28"/>
  <c r="LR57" i="28"/>
  <c r="LQ57" i="28"/>
  <c r="JR45" i="28"/>
  <c r="JS45" i="28"/>
  <c r="JQ45" i="28"/>
  <c r="KR29" i="28"/>
  <c r="KS29" i="28"/>
  <c r="KQ29" i="28"/>
  <c r="JF16" i="28"/>
  <c r="JD16" i="28"/>
  <c r="JE16" i="28"/>
  <c r="KR27" i="28"/>
  <c r="KS27" i="28"/>
  <c r="KQ27" i="28"/>
  <c r="IR50" i="28"/>
  <c r="IS50" i="28"/>
  <c r="IQ50" i="28"/>
  <c r="KF20" i="28"/>
  <c r="KD20" i="28"/>
  <c r="KE20" i="28"/>
  <c r="IR6" i="28"/>
  <c r="IQ6" i="28"/>
  <c r="IS6" i="28"/>
  <c r="KS30" i="28"/>
  <c r="KQ30" i="28"/>
  <c r="KR30" i="28"/>
  <c r="IS34" i="28"/>
  <c r="IQ34" i="28"/>
  <c r="IR34" i="28"/>
  <c r="KR25" i="28"/>
  <c r="KS25" i="28"/>
  <c r="KQ25" i="28"/>
  <c r="IF17" i="28"/>
  <c r="ID17" i="28"/>
  <c r="IE17" i="28"/>
  <c r="IF11" i="28"/>
  <c r="IE11" i="28"/>
  <c r="ID11" i="28"/>
  <c r="IF42" i="28"/>
  <c r="ID42" i="28"/>
  <c r="IE42" i="28"/>
  <c r="IS35" i="28"/>
  <c r="IQ35" i="28"/>
  <c r="IR35" i="28"/>
  <c r="KS43" i="28"/>
  <c r="KQ43" i="28"/>
  <c r="KR43" i="28"/>
  <c r="KS41" i="28"/>
  <c r="KQ41" i="28"/>
  <c r="KR41" i="28"/>
  <c r="KS18" i="28"/>
  <c r="KQ18" i="28"/>
  <c r="KR18" i="28"/>
  <c r="LF7" i="28"/>
  <c r="LE7" i="28"/>
  <c r="LD7" i="28"/>
  <c r="JS22" i="28"/>
  <c r="JQ22" i="28"/>
  <c r="JR22" i="28"/>
  <c r="KS14" i="28"/>
  <c r="KQ14" i="28"/>
  <c r="KR14" i="28"/>
  <c r="KV38" i="28"/>
  <c r="JV38" i="28"/>
  <c r="LI38" i="28"/>
  <c r="KI38" i="28"/>
  <c r="JI38" i="28"/>
  <c r="IV38" i="28"/>
  <c r="II38" i="28"/>
  <c r="HV38" i="28"/>
  <c r="KI29" i="28"/>
  <c r="II29" i="28"/>
  <c r="KV29" i="28"/>
  <c r="IV29" i="28"/>
  <c r="LI29" i="28"/>
  <c r="JI29" i="28"/>
  <c r="JV29" i="28"/>
  <c r="HV29" i="28"/>
  <c r="LI16" i="28"/>
  <c r="KI16" i="28"/>
  <c r="JI16" i="28"/>
  <c r="II16" i="28"/>
  <c r="IV16" i="28"/>
  <c r="HV16" i="28"/>
  <c r="KV16" i="28"/>
  <c r="JV16" i="28"/>
  <c r="KV39" i="28"/>
  <c r="JV39" i="28"/>
  <c r="IV39" i="28"/>
  <c r="HV39" i="28"/>
  <c r="LI39" i="28"/>
  <c r="KI39" i="28"/>
  <c r="JI39" i="28"/>
  <c r="II39" i="28"/>
  <c r="KK39" i="28"/>
  <c r="IK39" i="28"/>
  <c r="JX39" i="28"/>
  <c r="HX39" i="28"/>
  <c r="JK39" i="28"/>
  <c r="IX39" i="28"/>
  <c r="LK39" i="28"/>
  <c r="KX39" i="28"/>
  <c r="KV59" i="28"/>
  <c r="IV59" i="28"/>
  <c r="JV59" i="28"/>
  <c r="II59" i="28"/>
  <c r="HV59" i="28"/>
  <c r="LI59" i="28"/>
  <c r="JI59" i="28"/>
  <c r="KI59" i="28"/>
  <c r="KE44" i="28"/>
  <c r="KD44" i="28"/>
  <c r="KF44" i="28"/>
  <c r="IE48" i="28"/>
  <c r="ID48" i="28"/>
  <c r="IF48" i="28"/>
  <c r="IE51" i="28"/>
  <c r="ID51" i="28"/>
  <c r="IF51" i="28"/>
  <c r="IF31" i="28"/>
  <c r="ID31" i="28"/>
  <c r="IE31" i="28"/>
  <c r="IS56" i="28"/>
  <c r="IR56" i="28"/>
  <c r="IQ56" i="28"/>
  <c r="IF8" i="28"/>
  <c r="IE8" i="28"/>
  <c r="ID8" i="28"/>
  <c r="LR23" i="28"/>
  <c r="LQ23" i="28"/>
  <c r="LS23" i="28"/>
  <c r="LF55" i="28"/>
  <c r="LE55" i="28"/>
  <c r="LD55" i="28"/>
  <c r="LS38" i="28"/>
  <c r="LQ38" i="28"/>
  <c r="LR38" i="28"/>
  <c r="LS15" i="28"/>
  <c r="LQ15" i="28"/>
  <c r="LR15" i="28"/>
  <c r="LR24" i="28"/>
  <c r="LQ24" i="28"/>
  <c r="LS24" i="28"/>
  <c r="LR46" i="28"/>
  <c r="LS46" i="28"/>
  <c r="LQ46" i="28"/>
  <c r="KS58" i="28"/>
  <c r="KR58" i="28"/>
  <c r="KQ58" i="28"/>
  <c r="LS52" i="28"/>
  <c r="LQ52" i="28"/>
  <c r="LR52" i="28"/>
  <c r="KS9" i="28"/>
  <c r="KR9" i="28"/>
  <c r="KQ9" i="28"/>
  <c r="KR49" i="28"/>
  <c r="KS49" i="28"/>
  <c r="KQ49" i="28"/>
  <c r="KS10" i="28"/>
  <c r="KR10" i="28"/>
  <c r="KQ10" i="28"/>
  <c r="KF37" i="28"/>
  <c r="KE37" i="28"/>
  <c r="KD37" i="28"/>
  <c r="JS13" i="28"/>
  <c r="JQ13" i="28"/>
  <c r="JR13" i="28"/>
  <c r="KE28" i="28"/>
  <c r="KF28" i="28"/>
  <c r="KD28" i="28"/>
  <c r="KS53" i="28"/>
  <c r="KR53" i="28"/>
  <c r="KQ53" i="28"/>
  <c r="JF21" i="28"/>
  <c r="JD21" i="28"/>
  <c r="JE21" i="28"/>
  <c r="KF60" i="28"/>
  <c r="KE60" i="28"/>
  <c r="KD60" i="28"/>
  <c r="JS32" i="28"/>
  <c r="JQ32" i="28"/>
  <c r="JR32" i="28"/>
  <c r="KF59" i="28"/>
  <c r="KE59" i="28"/>
  <c r="KD59" i="28"/>
  <c r="IF57" i="28"/>
  <c r="IE57" i="28"/>
  <c r="ID57" i="28"/>
  <c r="KR45" i="28"/>
  <c r="KS45" i="28"/>
  <c r="KQ45" i="28"/>
  <c r="IR29" i="28"/>
  <c r="IS29" i="28"/>
  <c r="IQ29" i="28"/>
  <c r="KF16" i="28"/>
  <c r="KD16" i="28"/>
  <c r="KE16" i="28"/>
  <c r="IR27" i="28"/>
  <c r="IS27" i="28"/>
  <c r="IQ27" i="28"/>
  <c r="JE50" i="28"/>
  <c r="JF50" i="28"/>
  <c r="JD50" i="28"/>
  <c r="IS20" i="28"/>
  <c r="IQ20" i="28"/>
  <c r="IR20" i="28"/>
  <c r="JC85" i="28"/>
  <c r="JC86" i="28" s="1"/>
  <c r="JF6" i="28"/>
  <c r="JE6" i="28"/>
  <c r="JD6" i="28"/>
  <c r="JS30" i="28"/>
  <c r="JQ30" i="28"/>
  <c r="JR30" i="28"/>
  <c r="KS34" i="28"/>
  <c r="KQ34" i="28"/>
  <c r="KR34" i="28"/>
  <c r="LE25" i="28"/>
  <c r="LD25" i="28"/>
  <c r="LF25" i="28"/>
  <c r="JF17" i="28"/>
  <c r="JD17" i="28"/>
  <c r="JE17" i="28"/>
  <c r="IS11" i="28"/>
  <c r="IR11" i="28"/>
  <c r="IQ11" i="28"/>
  <c r="JF42" i="28"/>
  <c r="JD42" i="28"/>
  <c r="JE42" i="28"/>
  <c r="KS35" i="28"/>
  <c r="KQ35" i="28"/>
  <c r="KR35" i="28"/>
  <c r="LS43" i="28"/>
  <c r="LQ43" i="28"/>
  <c r="LR43" i="28"/>
  <c r="LS41" i="28"/>
  <c r="LQ41" i="28"/>
  <c r="LR41" i="28"/>
  <c r="LS18" i="28"/>
  <c r="LQ18" i="28"/>
  <c r="LR18" i="28"/>
  <c r="LS36" i="28"/>
  <c r="LR36" i="28"/>
  <c r="LQ36" i="28"/>
  <c r="LQ7" i="28"/>
  <c r="LS7" i="28"/>
  <c r="LR7" i="28"/>
  <c r="LS22" i="28"/>
  <c r="LQ22" i="28"/>
  <c r="LR22" i="28"/>
  <c r="LS14" i="28"/>
  <c r="LQ14" i="28"/>
  <c r="LR14" i="28"/>
  <c r="HL14" i="28"/>
  <c r="GY14" i="28"/>
  <c r="GL14" i="28"/>
  <c r="FY14" i="28"/>
  <c r="FL14" i="28"/>
  <c r="EY14" i="28"/>
  <c r="EL14" i="28"/>
  <c r="DY14" i="28"/>
  <c r="HL18" i="28"/>
  <c r="GY18" i="28"/>
  <c r="GL18" i="28"/>
  <c r="FY18" i="28"/>
  <c r="FL18" i="28"/>
  <c r="EY18" i="28"/>
  <c r="EL18" i="28"/>
  <c r="DY18" i="28"/>
  <c r="HL16" i="28"/>
  <c r="GY16" i="28"/>
  <c r="GL16" i="28"/>
  <c r="FY16" i="28"/>
  <c r="FL16" i="28"/>
  <c r="EY16" i="28"/>
  <c r="EL16" i="28"/>
  <c r="DY16" i="28"/>
  <c r="HL8" i="28"/>
  <c r="GY8" i="28"/>
  <c r="GL8" i="28"/>
  <c r="FY8" i="28"/>
  <c r="FL8" i="28"/>
  <c r="EY8" i="28"/>
  <c r="EL8" i="28"/>
  <c r="DY8" i="28"/>
  <c r="HJ18" i="28"/>
  <c r="GW18" i="28"/>
  <c r="GJ18" i="28"/>
  <c r="FW18" i="28"/>
  <c r="FJ18" i="28"/>
  <c r="EW18" i="28"/>
  <c r="EJ18" i="28"/>
  <c r="DW18" i="28"/>
  <c r="HJ14" i="28"/>
  <c r="GW14" i="28"/>
  <c r="GJ14" i="28"/>
  <c r="FW14" i="28"/>
  <c r="FJ14" i="28"/>
  <c r="EW14" i="28"/>
  <c r="EJ14" i="28"/>
  <c r="DW14" i="28"/>
  <c r="HL13" i="28"/>
  <c r="GY13" i="28"/>
  <c r="GL13" i="28"/>
  <c r="FY13" i="28"/>
  <c r="FL13" i="28"/>
  <c r="EY13" i="28"/>
  <c r="EL13" i="28"/>
  <c r="DY13" i="28"/>
  <c r="HJ15" i="28"/>
  <c r="GW15" i="28"/>
  <c r="GJ15" i="28"/>
  <c r="FW15" i="28"/>
  <c r="FJ15" i="28"/>
  <c r="EW15" i="28"/>
  <c r="EJ15" i="28"/>
  <c r="DW15" i="28"/>
  <c r="HJ7" i="28"/>
  <c r="GW7" i="28"/>
  <c r="GJ7" i="28"/>
  <c r="FW7" i="28"/>
  <c r="FJ7" i="28"/>
  <c r="EW7" i="28"/>
  <c r="EJ7" i="28"/>
  <c r="DW7" i="28"/>
  <c r="HL15" i="28"/>
  <c r="GY15" i="28"/>
  <c r="GL15" i="28"/>
  <c r="FY15" i="28"/>
  <c r="FL15" i="28"/>
  <c r="EY15" i="28"/>
  <c r="EL15" i="28"/>
  <c r="DY15" i="28"/>
  <c r="HL10" i="28"/>
  <c r="GY10" i="28"/>
  <c r="GL10" i="28"/>
  <c r="FY10" i="28"/>
  <c r="FL10" i="28"/>
  <c r="EY10" i="28"/>
  <c r="EL10" i="28"/>
  <c r="DY10" i="28"/>
  <c r="HJ17" i="28"/>
  <c r="GW17" i="28"/>
  <c r="GJ17" i="28"/>
  <c r="FW17" i="28"/>
  <c r="FJ17" i="28"/>
  <c r="EW17" i="28"/>
  <c r="EJ17" i="28"/>
  <c r="DW17" i="28"/>
  <c r="FW37" i="28"/>
  <c r="DW37" i="28"/>
  <c r="GJ37" i="28"/>
  <c r="EJ37" i="28"/>
  <c r="HJ37" i="28"/>
  <c r="FJ37" i="28"/>
  <c r="GW37" i="28"/>
  <c r="EW37" i="28"/>
  <c r="HL38" i="28"/>
  <c r="GY38" i="28"/>
  <c r="GL38" i="28"/>
  <c r="FY38" i="28"/>
  <c r="FL38" i="28"/>
  <c r="EY38" i="28"/>
  <c r="EL38" i="28"/>
  <c r="DY38" i="28"/>
  <c r="GW35" i="28"/>
  <c r="DW35" i="28"/>
  <c r="FJ35" i="28"/>
  <c r="EJ35" i="28"/>
  <c r="EW35" i="28"/>
  <c r="GJ35" i="28"/>
  <c r="FW35" i="28"/>
  <c r="HJ35" i="28"/>
  <c r="HK29" i="28"/>
  <c r="GX29" i="28"/>
  <c r="GK29" i="28"/>
  <c r="FX29" i="28"/>
  <c r="FK29" i="28"/>
  <c r="EX29" i="28"/>
  <c r="EK29" i="28"/>
  <c r="DX29" i="28"/>
  <c r="HK42" i="28"/>
  <c r="EX42" i="28"/>
  <c r="FX42" i="28"/>
  <c r="GK42" i="28"/>
  <c r="FK42" i="28"/>
  <c r="GX42" i="28"/>
  <c r="EK42" i="28"/>
  <c r="DX42" i="28"/>
  <c r="HK28" i="28"/>
  <c r="GX28" i="28"/>
  <c r="GK28" i="28"/>
  <c r="FX28" i="28"/>
  <c r="FK28" i="28"/>
  <c r="EX28" i="28"/>
  <c r="EK28" i="28"/>
  <c r="DX28" i="28"/>
  <c r="GK6" i="28"/>
  <c r="FX6" i="28"/>
  <c r="FK6" i="28"/>
  <c r="EX6" i="28"/>
  <c r="EK6" i="28"/>
  <c r="DX6" i="28"/>
  <c r="HK6" i="28"/>
  <c r="GX6" i="28"/>
  <c r="FK44" i="28"/>
  <c r="HK44" i="28"/>
  <c r="EX44" i="28"/>
  <c r="FX44" i="28"/>
  <c r="EK44" i="28"/>
  <c r="GX44" i="28"/>
  <c r="DX44" i="28"/>
  <c r="GK44" i="28"/>
  <c r="HI20" i="28"/>
  <c r="GV20" i="28"/>
  <c r="GI20" i="28"/>
  <c r="FV20" i="28"/>
  <c r="FI20" i="28"/>
  <c r="EV20" i="28"/>
  <c r="EI20" i="28"/>
  <c r="DV20" i="28"/>
  <c r="HK58" i="28"/>
  <c r="GK58" i="28"/>
  <c r="DX58" i="28"/>
  <c r="EX58" i="28"/>
  <c r="GX58" i="28"/>
  <c r="FX58" i="28"/>
  <c r="EK58" i="28"/>
  <c r="FK58" i="28"/>
  <c r="GK11" i="28"/>
  <c r="FX11" i="28"/>
  <c r="FK11" i="28"/>
  <c r="EX11" i="28"/>
  <c r="EK11" i="28"/>
  <c r="DX11" i="28"/>
  <c r="HK11" i="28"/>
  <c r="GX11" i="28"/>
  <c r="GX55" i="28"/>
  <c r="EX55" i="28"/>
  <c r="HK55" i="28"/>
  <c r="FK55" i="28"/>
  <c r="GK55" i="28"/>
  <c r="EK55" i="28"/>
  <c r="FX55" i="28"/>
  <c r="DX55" i="28"/>
  <c r="EK36" i="28"/>
  <c r="GX36" i="28"/>
  <c r="FX36" i="28"/>
  <c r="EX36" i="28"/>
  <c r="HK36" i="28"/>
  <c r="GK36" i="28"/>
  <c r="DX36" i="28"/>
  <c r="FK36" i="28"/>
  <c r="FX48" i="28"/>
  <c r="GK48" i="28"/>
  <c r="DX48" i="28"/>
  <c r="FK48" i="28"/>
  <c r="EK48" i="28"/>
  <c r="HK48" i="28"/>
  <c r="GX48" i="28"/>
  <c r="EX48" i="28"/>
  <c r="FQ44" i="28"/>
  <c r="FR44" i="28"/>
  <c r="FS44" i="28"/>
  <c r="FR48" i="28"/>
  <c r="FQ48" i="28"/>
  <c r="FS48" i="28"/>
  <c r="EE51" i="28"/>
  <c r="EF51" i="28"/>
  <c r="ED51" i="28"/>
  <c r="GE31" i="28"/>
  <c r="GD31" i="28"/>
  <c r="GF31" i="28"/>
  <c r="ED56" i="28"/>
  <c r="EE56" i="28"/>
  <c r="EF56" i="28"/>
  <c r="EF8" i="28"/>
  <c r="EE8" i="28"/>
  <c r="ED8" i="28"/>
  <c r="HD23" i="28"/>
  <c r="HE23" i="28"/>
  <c r="HF23" i="28"/>
  <c r="GQ55" i="28"/>
  <c r="GR55" i="28"/>
  <c r="GS55" i="28"/>
  <c r="GR38" i="28"/>
  <c r="GS38" i="28"/>
  <c r="GQ38" i="28"/>
  <c r="HS15" i="28"/>
  <c r="HR15" i="28"/>
  <c r="HQ15" i="28"/>
  <c r="HR39" i="28"/>
  <c r="HS39" i="28"/>
  <c r="HQ39" i="28"/>
  <c r="EE58" i="28"/>
  <c r="ED58" i="28"/>
  <c r="EF58" i="28"/>
  <c r="FQ52" i="28"/>
  <c r="FR52" i="28"/>
  <c r="FS52" i="28"/>
  <c r="HF9" i="28"/>
  <c r="HE9" i="28"/>
  <c r="HD9" i="28"/>
  <c r="HR49" i="28"/>
  <c r="HQ49" i="28"/>
  <c r="HS49" i="28"/>
  <c r="HF10" i="28"/>
  <c r="HE10" i="28"/>
  <c r="HD10" i="28"/>
  <c r="ER37" i="28"/>
  <c r="EQ37" i="28"/>
  <c r="ES37" i="28"/>
  <c r="HF13" i="28"/>
  <c r="HE13" i="28"/>
  <c r="HD13" i="28"/>
  <c r="HQ53" i="28"/>
  <c r="HR53" i="28"/>
  <c r="HS53" i="28"/>
  <c r="FS21" i="28"/>
  <c r="FR21" i="28"/>
  <c r="FQ21" i="28"/>
  <c r="HR60" i="28"/>
  <c r="HQ60" i="28"/>
  <c r="HS60" i="28"/>
  <c r="EE32" i="28"/>
  <c r="EF32" i="28"/>
  <c r="ED32" i="28"/>
  <c r="HE59" i="28"/>
  <c r="HD59" i="28"/>
  <c r="HF59" i="28"/>
  <c r="ED57" i="28"/>
  <c r="EE57" i="28"/>
  <c r="EF57" i="28"/>
  <c r="FR28" i="28"/>
  <c r="FQ28" i="28"/>
  <c r="FS28" i="28"/>
  <c r="GF6" i="28"/>
  <c r="GE6" i="28"/>
  <c r="GD6" i="28"/>
  <c r="GD45" i="28"/>
  <c r="GF45" i="28"/>
  <c r="GE45" i="28"/>
  <c r="EE29" i="28"/>
  <c r="ED29" i="28"/>
  <c r="EF29" i="28"/>
  <c r="FS16" i="28"/>
  <c r="FR16" i="28"/>
  <c r="FQ16" i="28"/>
  <c r="HR27" i="28"/>
  <c r="HQ27" i="28"/>
  <c r="HS27" i="28"/>
  <c r="FR50" i="28"/>
  <c r="FQ50" i="28"/>
  <c r="FS50" i="28"/>
  <c r="EF20" i="28"/>
  <c r="EE20" i="28"/>
  <c r="ED20" i="28"/>
  <c r="GR30" i="28"/>
  <c r="GQ30" i="28"/>
  <c r="GS30" i="28"/>
  <c r="GR34" i="28"/>
  <c r="GS34" i="28"/>
  <c r="GQ34" i="28"/>
  <c r="EQ25" i="28"/>
  <c r="ES25" i="28"/>
  <c r="ER25" i="28"/>
  <c r="FF17" i="28"/>
  <c r="FE17" i="28"/>
  <c r="FD17" i="28"/>
  <c r="FF11" i="28"/>
  <c r="FE11" i="28"/>
  <c r="FD11" i="28"/>
  <c r="FE42" i="28"/>
  <c r="FF42" i="28"/>
  <c r="FD42" i="28"/>
  <c r="GR35" i="28"/>
  <c r="GS35" i="28"/>
  <c r="GQ35" i="28"/>
  <c r="ES24" i="28"/>
  <c r="ER24" i="28"/>
  <c r="EQ24" i="28"/>
  <c r="ED46" i="28"/>
  <c r="EF46" i="28"/>
  <c r="EE46" i="28"/>
  <c r="ES14" i="28"/>
  <c r="ER14" i="28"/>
  <c r="EQ14" i="28"/>
  <c r="GS22" i="28"/>
  <c r="GR22" i="28"/>
  <c r="GQ22" i="28"/>
  <c r="HQ43" i="28"/>
  <c r="HR43" i="28"/>
  <c r="HS43" i="28"/>
  <c r="EF41" i="28"/>
  <c r="EE41" i="28"/>
  <c r="ED41" i="28"/>
  <c r="EF18" i="28"/>
  <c r="EE18" i="28"/>
  <c r="ED18" i="28"/>
  <c r="GE36" i="28"/>
  <c r="GD36" i="28"/>
  <c r="GF36" i="28"/>
  <c r="EF7" i="28"/>
  <c r="EE7" i="28"/>
  <c r="ED7" i="28"/>
  <c r="HK34" i="28"/>
  <c r="EK34" i="28"/>
  <c r="GX34" i="28"/>
  <c r="FX34" i="28"/>
  <c r="GK34" i="28"/>
  <c r="EX34" i="28"/>
  <c r="DX34" i="28"/>
  <c r="FK34" i="28"/>
  <c r="GK17" i="28"/>
  <c r="FX17" i="28"/>
  <c r="FK17" i="28"/>
  <c r="EX17" i="28"/>
  <c r="EK17" i="28"/>
  <c r="DX17" i="28"/>
  <c r="HK17" i="28"/>
  <c r="GX17" i="28"/>
  <c r="EV51" i="28"/>
  <c r="FI51" i="28"/>
  <c r="HI51" i="28"/>
  <c r="EI51" i="28"/>
  <c r="GI51" i="28"/>
  <c r="FV51" i="28"/>
  <c r="GV51" i="28"/>
  <c r="DV51" i="28"/>
  <c r="HK60" i="28"/>
  <c r="GK60" i="28"/>
  <c r="DX60" i="28"/>
  <c r="EX60" i="28"/>
  <c r="GX60" i="28"/>
  <c r="EK60" i="28"/>
  <c r="FK60" i="28"/>
  <c r="FX60" i="28"/>
  <c r="GI53" i="28"/>
  <c r="EI53" i="28"/>
  <c r="GV53" i="28"/>
  <c r="EV53" i="28"/>
  <c r="HI53" i="28"/>
  <c r="FV53" i="28"/>
  <c r="FI53" i="28"/>
  <c r="DV53" i="28"/>
  <c r="AS32" i="28"/>
  <c r="ED44" i="28"/>
  <c r="EF44" i="28"/>
  <c r="EE44" i="28"/>
  <c r="GR48" i="28"/>
  <c r="GS48" i="28"/>
  <c r="GQ48" i="28"/>
  <c r="FR51" i="28"/>
  <c r="FQ51" i="28"/>
  <c r="FS51" i="28"/>
  <c r="GR31" i="28"/>
  <c r="GS31" i="28"/>
  <c r="GQ31" i="28"/>
  <c r="HQ56" i="28"/>
  <c r="HR56" i="28"/>
  <c r="HS56" i="28"/>
  <c r="ES8" i="28"/>
  <c r="ER8" i="28"/>
  <c r="EQ8" i="28"/>
  <c r="ES23" i="28"/>
  <c r="ER23" i="28"/>
  <c r="EQ23" i="28"/>
  <c r="EQ55" i="28"/>
  <c r="ES55" i="28"/>
  <c r="ER55" i="28"/>
  <c r="FR38" i="28"/>
  <c r="FS38" i="28"/>
  <c r="FQ38" i="28"/>
  <c r="EF15" i="28"/>
  <c r="EE15" i="28"/>
  <c r="ED15" i="28"/>
  <c r="FE58" i="28"/>
  <c r="FD58" i="28"/>
  <c r="FF58" i="28"/>
  <c r="GQ52" i="28"/>
  <c r="GR52" i="28"/>
  <c r="GS52" i="28"/>
  <c r="HS9" i="28"/>
  <c r="HR9" i="28"/>
  <c r="HQ9" i="28"/>
  <c r="HE49" i="28"/>
  <c r="HF49" i="28"/>
  <c r="HD49" i="28"/>
  <c r="HS10" i="28"/>
  <c r="HR10" i="28"/>
  <c r="HQ10" i="28"/>
  <c r="GR37" i="28"/>
  <c r="GQ37" i="28"/>
  <c r="GS37" i="28"/>
  <c r="HS13" i="28"/>
  <c r="HR13" i="28"/>
  <c r="HQ13" i="28"/>
  <c r="GQ53" i="28"/>
  <c r="GS53" i="28"/>
  <c r="GR53" i="28"/>
  <c r="HS21" i="28"/>
  <c r="HR21" i="28"/>
  <c r="HQ21" i="28"/>
  <c r="FR60" i="28"/>
  <c r="FQ60" i="28"/>
  <c r="FS60" i="28"/>
  <c r="HE32" i="28"/>
  <c r="HF32" i="28"/>
  <c r="HD32" i="28"/>
  <c r="HR59" i="28"/>
  <c r="HQ59" i="28"/>
  <c r="HS59" i="28"/>
  <c r="FR57" i="28"/>
  <c r="FQ57" i="28"/>
  <c r="FS57" i="28"/>
  <c r="HE28" i="28"/>
  <c r="HD28" i="28"/>
  <c r="HF28" i="28"/>
  <c r="GS6" i="28"/>
  <c r="GR6" i="28"/>
  <c r="GQ6" i="28"/>
  <c r="EQ45" i="28"/>
  <c r="ER45" i="28"/>
  <c r="ES45" i="28"/>
  <c r="FR29" i="28"/>
  <c r="FQ29" i="28"/>
  <c r="FS29" i="28"/>
  <c r="GF16" i="28"/>
  <c r="GE16" i="28"/>
  <c r="GD16" i="28"/>
  <c r="EE27" i="28"/>
  <c r="ED27" i="28"/>
  <c r="EF27" i="28"/>
  <c r="GR50" i="28"/>
  <c r="GQ50" i="28"/>
  <c r="GS50" i="28"/>
  <c r="ES20" i="28"/>
  <c r="ER20" i="28"/>
  <c r="EQ20" i="28"/>
  <c r="EE30" i="28"/>
  <c r="ED30" i="28"/>
  <c r="EF30" i="28"/>
  <c r="GE34" i="28"/>
  <c r="GD34" i="28"/>
  <c r="GF34" i="28"/>
  <c r="HD25" i="28"/>
  <c r="HF25" i="28"/>
  <c r="HE25" i="28"/>
  <c r="FS17" i="28"/>
  <c r="FR17" i="28"/>
  <c r="FQ17" i="28"/>
  <c r="FS11" i="28"/>
  <c r="FR11" i="28"/>
  <c r="FQ11" i="28"/>
  <c r="FS42" i="28"/>
  <c r="FQ42" i="28"/>
  <c r="FR42" i="28"/>
  <c r="FE35" i="28"/>
  <c r="FD35" i="28"/>
  <c r="FF35" i="28"/>
  <c r="HQ24" i="28"/>
  <c r="HS24" i="28"/>
  <c r="HR24" i="28"/>
  <c r="EQ46" i="28"/>
  <c r="ES46" i="28"/>
  <c r="ER46" i="28"/>
  <c r="FF14" i="28"/>
  <c r="FE14" i="28"/>
  <c r="FD14" i="28"/>
  <c r="EF22" i="28"/>
  <c r="EE22" i="28"/>
  <c r="ED22" i="28"/>
  <c r="EF43" i="28"/>
  <c r="EE43" i="28"/>
  <c r="ED43" i="28"/>
  <c r="EQ41" i="28"/>
  <c r="ER41" i="28"/>
  <c r="ES41" i="28"/>
  <c r="ES18" i="28"/>
  <c r="ER18" i="28"/>
  <c r="EQ18" i="28"/>
  <c r="HR36" i="28"/>
  <c r="HS36" i="28"/>
  <c r="HQ36" i="28"/>
  <c r="ES7" i="28"/>
  <c r="ER7" i="28"/>
  <c r="EQ7" i="28"/>
  <c r="HI13" i="28"/>
  <c r="GV13" i="28"/>
  <c r="GI13" i="28"/>
  <c r="FV13" i="28"/>
  <c r="FI13" i="28"/>
  <c r="EV13" i="28"/>
  <c r="EI13" i="28"/>
  <c r="DV13" i="28"/>
  <c r="FX50" i="28"/>
  <c r="GK50" i="28"/>
  <c r="DX50" i="28"/>
  <c r="HK50" i="28"/>
  <c r="EK50" i="28"/>
  <c r="GX50" i="28"/>
  <c r="FK50" i="28"/>
  <c r="EX50" i="28"/>
  <c r="GI32" i="28"/>
  <c r="HI32" i="28"/>
  <c r="FV32" i="28"/>
  <c r="EV32" i="28"/>
  <c r="DV32" i="28"/>
  <c r="GV32" i="28"/>
  <c r="FI32" i="28"/>
  <c r="EI32" i="28"/>
  <c r="GI55" i="28"/>
  <c r="EI55" i="28"/>
  <c r="GV55" i="28"/>
  <c r="EV55" i="28"/>
  <c r="HI55" i="28"/>
  <c r="DV55" i="28"/>
  <c r="FV55" i="28"/>
  <c r="FI55" i="28"/>
  <c r="HI10" i="28"/>
  <c r="GV10" i="28"/>
  <c r="GI10" i="28"/>
  <c r="FV10" i="28"/>
  <c r="FI10" i="28"/>
  <c r="EV10" i="28"/>
  <c r="EI10" i="28"/>
  <c r="DV10" i="28"/>
  <c r="EQ44" i="28"/>
  <c r="ES44" i="28"/>
  <c r="ER44" i="28"/>
  <c r="EE48" i="28"/>
  <c r="EF48" i="28"/>
  <c r="ED48" i="28"/>
  <c r="ER51" i="28"/>
  <c r="ES51" i="28"/>
  <c r="EQ51" i="28"/>
  <c r="HR31" i="28"/>
  <c r="HS31" i="28"/>
  <c r="HQ31" i="28"/>
  <c r="FQ56" i="28"/>
  <c r="FR56" i="28"/>
  <c r="FS56" i="28"/>
  <c r="FF8" i="28"/>
  <c r="FE8" i="28"/>
  <c r="FD8" i="28"/>
  <c r="GS23" i="28"/>
  <c r="GR23" i="28"/>
  <c r="GQ23" i="28"/>
  <c r="ED55" i="28"/>
  <c r="EE55" i="28"/>
  <c r="EF55" i="28"/>
  <c r="HR38" i="28"/>
  <c r="HS38" i="28"/>
  <c r="HQ38" i="28"/>
  <c r="ES15" i="28"/>
  <c r="ER15" i="28"/>
  <c r="EQ15" i="28"/>
  <c r="EQ39" i="28"/>
  <c r="ES39" i="28"/>
  <c r="ER39" i="28"/>
  <c r="GR58" i="28"/>
  <c r="GQ58" i="28"/>
  <c r="GS58" i="28"/>
  <c r="FD52" i="28"/>
  <c r="FF52" i="28"/>
  <c r="FE52" i="28"/>
  <c r="EF9" i="28"/>
  <c r="EE9" i="28"/>
  <c r="ED9" i="28"/>
  <c r="ER49" i="28"/>
  <c r="ES49" i="28"/>
  <c r="EQ49" i="28"/>
  <c r="EF10" i="28"/>
  <c r="EE10" i="28"/>
  <c r="ED10" i="28"/>
  <c r="EE37" i="28"/>
  <c r="EF37" i="28"/>
  <c r="ED37" i="28"/>
  <c r="EF13" i="28"/>
  <c r="EE13" i="28"/>
  <c r="ED13" i="28"/>
  <c r="GD53" i="28"/>
  <c r="GE53" i="28"/>
  <c r="GF53" i="28"/>
  <c r="FD21" i="28"/>
  <c r="FE21" i="28"/>
  <c r="FF21" i="28"/>
  <c r="EE60" i="28"/>
  <c r="ED60" i="28"/>
  <c r="EF60" i="28"/>
  <c r="FR32" i="28"/>
  <c r="FS32" i="28"/>
  <c r="FQ32" i="28"/>
  <c r="EE59" i="28"/>
  <c r="ED59" i="28"/>
  <c r="EF59" i="28"/>
  <c r="HR57" i="28"/>
  <c r="HQ57" i="28"/>
  <c r="HS57" i="28"/>
  <c r="ER28" i="28"/>
  <c r="EQ28" i="28"/>
  <c r="ES28" i="28"/>
  <c r="HF6" i="28"/>
  <c r="HE6" i="28"/>
  <c r="HD6" i="28"/>
  <c r="ED45" i="28"/>
  <c r="EF45" i="28"/>
  <c r="EE45" i="28"/>
  <c r="HE29" i="28"/>
  <c r="HD29" i="28"/>
  <c r="HF29" i="28"/>
  <c r="GS16" i="28"/>
  <c r="GR16" i="28"/>
  <c r="GQ16" i="28"/>
  <c r="FE27" i="28"/>
  <c r="FD27" i="28"/>
  <c r="FF27" i="28"/>
  <c r="FE50" i="28"/>
  <c r="FD50" i="28"/>
  <c r="FF50" i="28"/>
  <c r="HS20" i="28"/>
  <c r="HR20" i="28"/>
  <c r="HQ20" i="28"/>
  <c r="FR30" i="28"/>
  <c r="FQ30" i="28"/>
  <c r="FS30" i="28"/>
  <c r="EE34" i="28"/>
  <c r="ED34" i="28"/>
  <c r="EF34" i="28"/>
  <c r="FQ25" i="28"/>
  <c r="FS25" i="28"/>
  <c r="FR25" i="28"/>
  <c r="GF17" i="28"/>
  <c r="GE17" i="28"/>
  <c r="GD17" i="28"/>
  <c r="GF11" i="28"/>
  <c r="GE11" i="28"/>
  <c r="GD11" i="28"/>
  <c r="GD42" i="28"/>
  <c r="GE42" i="28"/>
  <c r="GF42" i="28"/>
  <c r="HE35" i="28"/>
  <c r="HF35" i="28"/>
  <c r="HD35" i="28"/>
  <c r="EF24" i="28"/>
  <c r="EE24" i="28"/>
  <c r="ED24" i="28"/>
  <c r="FD46" i="28"/>
  <c r="FF46" i="28"/>
  <c r="FE46" i="28"/>
  <c r="FS14" i="28"/>
  <c r="FR14" i="28"/>
  <c r="FQ14" i="28"/>
  <c r="GF22" i="28"/>
  <c r="GE22" i="28"/>
  <c r="GD22" i="28"/>
  <c r="EQ43" i="28"/>
  <c r="ER43" i="28"/>
  <c r="ES43" i="28"/>
  <c r="FE41" i="28"/>
  <c r="FD41" i="28"/>
  <c r="FF41" i="28"/>
  <c r="FF18" i="28"/>
  <c r="FE18" i="28"/>
  <c r="FD18" i="28"/>
  <c r="FR36" i="28"/>
  <c r="FS36" i="28"/>
  <c r="FQ36" i="28"/>
  <c r="FF7" i="28"/>
  <c r="FE7" i="28"/>
  <c r="FD7" i="28"/>
  <c r="HI24" i="28"/>
  <c r="GV24" i="28"/>
  <c r="GI24" i="28"/>
  <c r="FV24" i="28"/>
  <c r="FI24" i="28"/>
  <c r="EV24" i="28"/>
  <c r="EI24" i="28"/>
  <c r="DV24" i="28"/>
  <c r="FI46" i="28"/>
  <c r="GV46" i="28"/>
  <c r="EV46" i="28"/>
  <c r="FV46" i="28"/>
  <c r="EI46" i="28"/>
  <c r="GI46" i="28"/>
  <c r="DV46" i="28"/>
  <c r="HI46" i="28"/>
  <c r="HI23" i="28"/>
  <c r="GV23" i="28"/>
  <c r="GI23" i="28"/>
  <c r="FV23" i="28"/>
  <c r="FI23" i="28"/>
  <c r="EV23" i="28"/>
  <c r="EI23" i="28"/>
  <c r="DV23" i="28"/>
  <c r="EI60" i="28"/>
  <c r="HI60" i="28"/>
  <c r="EV60" i="28"/>
  <c r="FV60" i="28"/>
  <c r="GI60" i="28"/>
  <c r="DV60" i="28"/>
  <c r="GV60" i="28"/>
  <c r="FI60" i="28"/>
  <c r="GI34" i="28"/>
  <c r="HI34" i="28"/>
  <c r="EV34" i="28"/>
  <c r="DV34" i="28"/>
  <c r="EI34" i="28"/>
  <c r="GV34" i="28"/>
  <c r="FV34" i="28"/>
  <c r="FI34" i="28"/>
  <c r="GD44" i="28"/>
  <c r="GF44" i="28"/>
  <c r="GE44" i="28"/>
  <c r="GE48" i="28"/>
  <c r="GF48" i="28"/>
  <c r="GD48" i="28"/>
  <c r="GE51" i="28"/>
  <c r="GF51" i="28"/>
  <c r="GD51" i="28"/>
  <c r="HE31" i="28"/>
  <c r="HF31" i="28"/>
  <c r="HD31" i="28"/>
  <c r="EQ56" i="28"/>
  <c r="ES56" i="28"/>
  <c r="ER56" i="28"/>
  <c r="FS8" i="28"/>
  <c r="FR8" i="28"/>
  <c r="FQ8" i="28"/>
  <c r="EF23" i="28"/>
  <c r="EE23" i="28"/>
  <c r="ED23" i="28"/>
  <c r="HQ55" i="28"/>
  <c r="HR55" i="28"/>
  <c r="HS55" i="28"/>
  <c r="EE38" i="28"/>
  <c r="EF38" i="28"/>
  <c r="ED38" i="28"/>
  <c r="FF15" i="28"/>
  <c r="FE15" i="28"/>
  <c r="FD15" i="28"/>
  <c r="HR58" i="28"/>
  <c r="HQ58" i="28"/>
  <c r="HS58" i="28"/>
  <c r="ED52" i="28"/>
  <c r="EE52" i="28"/>
  <c r="EF52" i="28"/>
  <c r="ES9" i="28"/>
  <c r="ER9" i="28"/>
  <c r="EQ9" i="28"/>
  <c r="GR49" i="28"/>
  <c r="GS49" i="28"/>
  <c r="GQ49" i="28"/>
  <c r="ES10" i="28"/>
  <c r="ER10" i="28"/>
  <c r="EQ10" i="28"/>
  <c r="HR37" i="28"/>
  <c r="HS37" i="28"/>
  <c r="HQ37" i="28"/>
  <c r="ES13" i="28"/>
  <c r="ER13" i="28"/>
  <c r="EQ13" i="28"/>
  <c r="HD53" i="28"/>
  <c r="HE53" i="28"/>
  <c r="HF53" i="28"/>
  <c r="HD21" i="28"/>
  <c r="HE21" i="28"/>
  <c r="HF21" i="28"/>
  <c r="FE60" i="28"/>
  <c r="FD60" i="28"/>
  <c r="FF60" i="28"/>
  <c r="ER32" i="28"/>
  <c r="EQ32" i="28"/>
  <c r="ES32" i="28"/>
  <c r="FE59" i="28"/>
  <c r="FD59" i="28"/>
  <c r="FF59" i="28"/>
  <c r="FE57" i="28"/>
  <c r="FD57" i="28"/>
  <c r="FF57" i="28"/>
  <c r="GE28" i="28"/>
  <c r="GD28" i="28"/>
  <c r="GF28" i="28"/>
  <c r="HP85" i="28"/>
  <c r="HP86" i="28" s="1"/>
  <c r="HS6" i="28"/>
  <c r="HR6" i="28"/>
  <c r="HQ6" i="28"/>
  <c r="FQ45" i="28"/>
  <c r="FR45" i="28"/>
  <c r="FS45" i="28"/>
  <c r="ER29" i="28"/>
  <c r="EQ29" i="28"/>
  <c r="ES29" i="28"/>
  <c r="HF16" i="28"/>
  <c r="HE16" i="28"/>
  <c r="HD16" i="28"/>
  <c r="GE27" i="28"/>
  <c r="GD27" i="28"/>
  <c r="GF27" i="28"/>
  <c r="HR50" i="28"/>
  <c r="HQ50" i="28"/>
  <c r="HS50" i="28"/>
  <c r="HD20" i="28"/>
  <c r="HE20" i="28"/>
  <c r="HF20" i="28"/>
  <c r="HE30" i="28"/>
  <c r="HD30" i="28"/>
  <c r="HF30" i="28"/>
  <c r="HE34" i="28"/>
  <c r="HD34" i="28"/>
  <c r="HF34" i="28"/>
  <c r="ED25" i="28"/>
  <c r="EF25" i="28"/>
  <c r="EE25" i="28"/>
  <c r="GS17" i="28"/>
  <c r="GR17" i="28"/>
  <c r="GQ17" i="28"/>
  <c r="GS11" i="28"/>
  <c r="GR11" i="28"/>
  <c r="GQ11" i="28"/>
  <c r="GR42" i="28"/>
  <c r="GS42" i="28"/>
  <c r="GQ42" i="28"/>
  <c r="GE35" i="28"/>
  <c r="GD35" i="28"/>
  <c r="GF35" i="28"/>
  <c r="HD24" i="28"/>
  <c r="HF24" i="28"/>
  <c r="HE24" i="28"/>
  <c r="FR46" i="28"/>
  <c r="FQ46" i="28"/>
  <c r="FS46" i="28"/>
  <c r="GF14" i="28"/>
  <c r="GE14" i="28"/>
  <c r="GD14" i="28"/>
  <c r="FS22" i="28"/>
  <c r="FR22" i="28"/>
  <c r="FQ22" i="28"/>
  <c r="FE43" i="28"/>
  <c r="FF43" i="28"/>
  <c r="FD43" i="28"/>
  <c r="FS41" i="28"/>
  <c r="FQ41" i="28"/>
  <c r="FR41" i="28"/>
  <c r="FS18" i="28"/>
  <c r="FR18" i="28"/>
  <c r="FQ18" i="28"/>
  <c r="EE36" i="28"/>
  <c r="EF36" i="28"/>
  <c r="ED36" i="28"/>
  <c r="FS7" i="28"/>
  <c r="FR7" i="28"/>
  <c r="FQ7" i="28"/>
  <c r="EX43" i="28"/>
  <c r="FX43" i="28"/>
  <c r="GX43" i="28"/>
  <c r="DX43" i="28"/>
  <c r="HK43" i="28"/>
  <c r="GK43" i="28"/>
  <c r="EK43" i="28"/>
  <c r="FK43" i="28"/>
  <c r="FX46" i="28"/>
  <c r="GK46" i="28"/>
  <c r="EX46" i="28"/>
  <c r="HK46" i="28"/>
  <c r="DX46" i="28"/>
  <c r="GX46" i="28"/>
  <c r="FK46" i="28"/>
  <c r="EK46" i="28"/>
  <c r="HI6" i="28"/>
  <c r="GV6" i="28"/>
  <c r="GI6" i="28"/>
  <c r="FV6" i="28"/>
  <c r="FI6" i="28"/>
  <c r="EV6" i="28"/>
  <c r="EI6" i="28"/>
  <c r="DV6" i="28"/>
  <c r="GX56" i="28"/>
  <c r="EX56" i="28"/>
  <c r="HK56" i="28"/>
  <c r="FK56" i="28"/>
  <c r="FX56" i="28"/>
  <c r="GK56" i="28"/>
  <c r="DX56" i="28"/>
  <c r="EK56" i="28"/>
  <c r="HK35" i="28"/>
  <c r="EK35" i="28"/>
  <c r="GX35" i="28"/>
  <c r="FX35" i="28"/>
  <c r="EX35" i="28"/>
  <c r="GK35" i="28"/>
  <c r="FK35" i="28"/>
  <c r="DX35" i="28"/>
  <c r="HQ44" i="28"/>
  <c r="HR44" i="28"/>
  <c r="HS44" i="28"/>
  <c r="ER48" i="28"/>
  <c r="ES48" i="28"/>
  <c r="EQ48" i="28"/>
  <c r="FE51" i="28"/>
  <c r="FF51" i="28"/>
  <c r="FD51" i="28"/>
  <c r="EF31" i="28"/>
  <c r="EE31" i="28"/>
  <c r="ED31" i="28"/>
  <c r="FD56" i="28"/>
  <c r="FF56" i="28"/>
  <c r="FE56" i="28"/>
  <c r="GF8" i="28"/>
  <c r="GE8" i="28"/>
  <c r="GD8" i="28"/>
  <c r="GF23" i="28"/>
  <c r="GE23" i="28"/>
  <c r="GD23" i="28"/>
  <c r="FD55" i="28"/>
  <c r="FF55" i="28"/>
  <c r="FE55" i="28"/>
  <c r="GE38" i="28"/>
  <c r="GD38" i="28"/>
  <c r="GF38" i="28"/>
  <c r="FS15" i="28"/>
  <c r="FR15" i="28"/>
  <c r="FQ15" i="28"/>
  <c r="ER58" i="28"/>
  <c r="EQ58" i="28"/>
  <c r="ES58" i="28"/>
  <c r="EQ52" i="28"/>
  <c r="ES52" i="28"/>
  <c r="ER52" i="28"/>
  <c r="FF9" i="28"/>
  <c r="FE9" i="28"/>
  <c r="FD9" i="28"/>
  <c r="FR49" i="28"/>
  <c r="FQ49" i="28"/>
  <c r="FS49" i="28"/>
  <c r="FF10" i="28"/>
  <c r="FE10" i="28"/>
  <c r="FD10" i="28"/>
  <c r="GE37" i="28"/>
  <c r="GF37" i="28"/>
  <c r="GD37" i="28"/>
  <c r="FF13" i="28"/>
  <c r="FE13" i="28"/>
  <c r="FD13" i="28"/>
  <c r="ED53" i="28"/>
  <c r="EE53" i="28"/>
  <c r="EF53" i="28"/>
  <c r="ES21" i="28"/>
  <c r="ER21" i="28"/>
  <c r="EQ21" i="28"/>
  <c r="ER60" i="28"/>
  <c r="EQ60" i="28"/>
  <c r="ES60" i="28"/>
  <c r="FE32" i="28"/>
  <c r="FD32" i="28"/>
  <c r="FF32" i="28"/>
  <c r="ER59" i="28"/>
  <c r="EQ59" i="28"/>
  <c r="ES59" i="28"/>
  <c r="GR57" i="28"/>
  <c r="GQ57" i="28"/>
  <c r="GS57" i="28"/>
  <c r="FE28" i="28"/>
  <c r="FD28" i="28"/>
  <c r="FF28" i="28"/>
  <c r="EF6" i="28"/>
  <c r="EE6" i="28"/>
  <c r="ED6" i="28"/>
  <c r="HQ45" i="28"/>
  <c r="HR45" i="28"/>
  <c r="HS45" i="28"/>
  <c r="GE29" i="28"/>
  <c r="GD29" i="28"/>
  <c r="GF29" i="28"/>
  <c r="HS16" i="28"/>
  <c r="HR16" i="28"/>
  <c r="HQ16" i="28"/>
  <c r="HE27" i="28"/>
  <c r="HD27" i="28"/>
  <c r="HF27" i="28"/>
  <c r="HE50" i="28"/>
  <c r="HF50" i="28"/>
  <c r="HD50" i="28"/>
  <c r="GS20" i="28"/>
  <c r="GQ20" i="28"/>
  <c r="GR20" i="28"/>
  <c r="ER30" i="28"/>
  <c r="EQ30" i="28"/>
  <c r="ES30" i="28"/>
  <c r="FR34" i="28"/>
  <c r="FS34" i="28"/>
  <c r="FQ34" i="28"/>
  <c r="GQ25" i="28"/>
  <c r="GR25" i="28"/>
  <c r="GS25" i="28"/>
  <c r="HF17" i="28"/>
  <c r="HE17" i="28"/>
  <c r="HD17" i="28"/>
  <c r="HF11" i="28"/>
  <c r="HE11" i="28"/>
  <c r="HD11" i="28"/>
  <c r="HF42" i="28"/>
  <c r="HD42" i="28"/>
  <c r="HE42" i="28"/>
  <c r="FR35" i="28"/>
  <c r="FS35" i="28"/>
  <c r="FQ35" i="28"/>
  <c r="FQ24" i="28"/>
  <c r="FS24" i="28"/>
  <c r="FR24" i="28"/>
  <c r="GR46" i="28"/>
  <c r="GQ46" i="28"/>
  <c r="GS46" i="28"/>
  <c r="GS14" i="28"/>
  <c r="GR14" i="28"/>
  <c r="GQ14" i="28"/>
  <c r="HS22" i="28"/>
  <c r="HR22" i="28"/>
  <c r="HQ22" i="28"/>
  <c r="FS43" i="28"/>
  <c r="FQ43" i="28"/>
  <c r="FR43" i="28"/>
  <c r="GD41" i="28"/>
  <c r="GF41" i="28"/>
  <c r="GE41" i="28"/>
  <c r="GF18" i="28"/>
  <c r="GE18" i="28"/>
  <c r="GD18" i="28"/>
  <c r="FE36" i="28"/>
  <c r="FF36" i="28"/>
  <c r="FD36" i="28"/>
  <c r="GF7" i="28"/>
  <c r="GE7" i="28"/>
  <c r="GD7" i="28"/>
  <c r="GK9" i="28"/>
  <c r="FX9" i="28"/>
  <c r="FK9" i="28"/>
  <c r="EX9" i="28"/>
  <c r="EK9" i="28"/>
  <c r="DX9" i="28"/>
  <c r="HK9" i="28"/>
  <c r="GX9" i="28"/>
  <c r="FX49" i="28"/>
  <c r="GK49" i="28"/>
  <c r="DX49" i="28"/>
  <c r="EX49" i="28"/>
  <c r="GX49" i="28"/>
  <c r="HK49" i="28"/>
  <c r="FK49" i="28"/>
  <c r="EK49" i="28"/>
  <c r="EI58" i="28"/>
  <c r="HI58" i="28"/>
  <c r="FV58" i="28"/>
  <c r="GV58" i="28"/>
  <c r="FI58" i="28"/>
  <c r="EV58" i="28"/>
  <c r="DV58" i="28"/>
  <c r="GI58" i="28"/>
  <c r="HK37" i="28"/>
  <c r="DX37" i="28"/>
  <c r="GK37" i="28"/>
  <c r="FK37" i="28"/>
  <c r="GX37" i="28"/>
  <c r="FX37" i="28"/>
  <c r="EX37" i="28"/>
  <c r="EK37" i="28"/>
  <c r="HD44" i="28"/>
  <c r="HF44" i="28"/>
  <c r="HE44" i="28"/>
  <c r="FE48" i="28"/>
  <c r="FF48" i="28"/>
  <c r="FD48" i="28"/>
  <c r="GR51" i="28"/>
  <c r="GQ51" i="28"/>
  <c r="GS51" i="28"/>
  <c r="ER31" i="28"/>
  <c r="EQ31" i="28"/>
  <c r="ES31" i="28"/>
  <c r="GQ56" i="28"/>
  <c r="GR56" i="28"/>
  <c r="GS56" i="28"/>
  <c r="GS8" i="28"/>
  <c r="GR8" i="28"/>
  <c r="GQ8" i="28"/>
  <c r="FS23" i="28"/>
  <c r="FR23" i="28"/>
  <c r="FQ23" i="28"/>
  <c r="GD55" i="28"/>
  <c r="GE55" i="28"/>
  <c r="GF55" i="28"/>
  <c r="FE38" i="28"/>
  <c r="FF38" i="28"/>
  <c r="FD38" i="28"/>
  <c r="GF15" i="28"/>
  <c r="GE15" i="28"/>
  <c r="GD15" i="28"/>
  <c r="FR58" i="28"/>
  <c r="FQ58" i="28"/>
  <c r="FS58" i="28"/>
  <c r="HQ52" i="28"/>
  <c r="HR52" i="28"/>
  <c r="HS52" i="28"/>
  <c r="FS9" i="28"/>
  <c r="FR9" i="28"/>
  <c r="FQ9" i="28"/>
  <c r="GE49" i="28"/>
  <c r="GF49" i="28"/>
  <c r="GD49" i="28"/>
  <c r="FS10" i="28"/>
  <c r="FR10" i="28"/>
  <c r="FQ10" i="28"/>
  <c r="FR37" i="28"/>
  <c r="FS37" i="28"/>
  <c r="FQ37" i="28"/>
  <c r="FS13" i="28"/>
  <c r="FR13" i="28"/>
  <c r="FQ13" i="28"/>
  <c r="FQ53" i="28"/>
  <c r="FR53" i="28"/>
  <c r="FS53" i="28"/>
  <c r="GS21" i="28"/>
  <c r="GR21" i="28"/>
  <c r="GQ21" i="28"/>
  <c r="HE60" i="28"/>
  <c r="HD60" i="28"/>
  <c r="HF60" i="28"/>
  <c r="GR32" i="28"/>
  <c r="GS32" i="28"/>
  <c r="GQ32" i="28"/>
  <c r="GR59" i="28"/>
  <c r="GQ59" i="28"/>
  <c r="GS59" i="28"/>
  <c r="HE57" i="28"/>
  <c r="HD57" i="28"/>
  <c r="HF57" i="28"/>
  <c r="HR28" i="28"/>
  <c r="HQ28" i="28"/>
  <c r="HS28" i="28"/>
  <c r="EP85" i="28"/>
  <c r="EP86" i="28" s="1"/>
  <c r="ES6" i="28"/>
  <c r="ER6" i="28"/>
  <c r="EQ6" i="28"/>
  <c r="HD45" i="28"/>
  <c r="HF45" i="28"/>
  <c r="HE45" i="28"/>
  <c r="FE29" i="28"/>
  <c r="FD29" i="28"/>
  <c r="FF29" i="28"/>
  <c r="EF16" i="28"/>
  <c r="EE16" i="28"/>
  <c r="ED16" i="28"/>
  <c r="ER27" i="28"/>
  <c r="EQ27" i="28"/>
  <c r="ES27" i="28"/>
  <c r="EE50" i="28"/>
  <c r="EF50" i="28"/>
  <c r="ED50" i="28"/>
  <c r="FS20" i="28"/>
  <c r="FR20" i="28"/>
  <c r="FQ20" i="28"/>
  <c r="GE30" i="28"/>
  <c r="GD30" i="28"/>
  <c r="GF30" i="28"/>
  <c r="ER34" i="28"/>
  <c r="EQ34" i="28"/>
  <c r="ES34" i="28"/>
  <c r="FD25" i="28"/>
  <c r="FE25" i="28"/>
  <c r="FF25" i="28"/>
  <c r="HS17" i="28"/>
  <c r="HR17" i="28"/>
  <c r="HQ17" i="28"/>
  <c r="HS11" i="28"/>
  <c r="HR11" i="28"/>
  <c r="HQ11" i="28"/>
  <c r="HR42" i="28"/>
  <c r="HS42" i="28"/>
  <c r="HQ42" i="28"/>
  <c r="ER35" i="28"/>
  <c r="EQ35" i="28"/>
  <c r="ES35" i="28"/>
  <c r="FD24" i="28"/>
  <c r="FE24" i="28"/>
  <c r="FF24" i="28"/>
  <c r="HR46" i="28"/>
  <c r="HQ46" i="28"/>
  <c r="HS46" i="28"/>
  <c r="HF14" i="28"/>
  <c r="HE14" i="28"/>
  <c r="HD14" i="28"/>
  <c r="FD22" i="28"/>
  <c r="FE22" i="28"/>
  <c r="FF22" i="28"/>
  <c r="GD43" i="28"/>
  <c r="GE43" i="28"/>
  <c r="GF43" i="28"/>
  <c r="GR41" i="28"/>
  <c r="GQ41" i="28"/>
  <c r="GS41" i="28"/>
  <c r="GS18" i="28"/>
  <c r="GR18" i="28"/>
  <c r="GQ18" i="28"/>
  <c r="HE36" i="28"/>
  <c r="HF36" i="28"/>
  <c r="HD36" i="28"/>
  <c r="GS7" i="28"/>
  <c r="GR7" i="28"/>
  <c r="GQ7" i="28"/>
  <c r="HI38" i="28"/>
  <c r="FI38" i="28"/>
  <c r="EI38" i="28"/>
  <c r="GV38" i="28"/>
  <c r="FV38" i="28"/>
  <c r="EV38" i="28"/>
  <c r="DV38" i="28"/>
  <c r="GI38" i="28"/>
  <c r="HI29" i="28"/>
  <c r="GV29" i="28"/>
  <c r="GI29" i="28"/>
  <c r="FV29" i="28"/>
  <c r="FI29" i="28"/>
  <c r="EV29" i="28"/>
  <c r="EI29" i="28"/>
  <c r="DV29" i="28"/>
  <c r="HI16" i="28"/>
  <c r="GV16" i="28"/>
  <c r="GI16" i="28"/>
  <c r="FV16" i="28"/>
  <c r="FI16" i="28"/>
  <c r="EV16" i="28"/>
  <c r="EI16" i="28"/>
  <c r="DV16" i="28"/>
  <c r="GI39" i="28"/>
  <c r="DV39" i="28"/>
  <c r="EV39" i="28"/>
  <c r="GV39" i="28"/>
  <c r="FI39" i="28"/>
  <c r="HI39" i="28"/>
  <c r="FV39" i="28"/>
  <c r="EI39" i="28"/>
  <c r="HK39" i="28"/>
  <c r="EX39" i="28"/>
  <c r="FX39" i="28"/>
  <c r="GK39" i="28"/>
  <c r="DX39" i="28"/>
  <c r="FK39" i="28"/>
  <c r="GX39" i="28"/>
  <c r="EK39" i="28"/>
  <c r="EI59" i="28"/>
  <c r="HI59" i="28"/>
  <c r="GI59" i="28"/>
  <c r="FI59" i="28"/>
  <c r="EV59" i="28"/>
  <c r="DV59" i="28"/>
  <c r="GV59" i="28"/>
  <c r="FV59" i="28"/>
  <c r="FD44" i="28"/>
  <c r="FF44" i="28"/>
  <c r="FE44" i="28"/>
  <c r="HR48" i="28"/>
  <c r="HQ48" i="28"/>
  <c r="HS48" i="28"/>
  <c r="HE51" i="28"/>
  <c r="HF51" i="28"/>
  <c r="HD51" i="28"/>
  <c r="FE31" i="28"/>
  <c r="FF31" i="28"/>
  <c r="FD31" i="28"/>
  <c r="GD56" i="28"/>
  <c r="GE56" i="28"/>
  <c r="GF56" i="28"/>
  <c r="HF8" i="28"/>
  <c r="HE8" i="28"/>
  <c r="HD8" i="28"/>
  <c r="HS23" i="28"/>
  <c r="HR23" i="28"/>
  <c r="HQ23" i="28"/>
  <c r="HD55" i="28"/>
  <c r="HF55" i="28"/>
  <c r="HE55" i="28"/>
  <c r="HE38" i="28"/>
  <c r="HF38" i="28"/>
  <c r="HD38" i="28"/>
  <c r="GS15" i="28"/>
  <c r="GR15" i="28"/>
  <c r="GQ15" i="28"/>
  <c r="GE58" i="28"/>
  <c r="GD58" i="28"/>
  <c r="GF58" i="28"/>
  <c r="GD52" i="28"/>
  <c r="GE52" i="28"/>
  <c r="GF52" i="28"/>
  <c r="GF9" i="28"/>
  <c r="GE9" i="28"/>
  <c r="GD9" i="28"/>
  <c r="EE49" i="28"/>
  <c r="EF49" i="28"/>
  <c r="ED49" i="28"/>
  <c r="GF10" i="28"/>
  <c r="GE10" i="28"/>
  <c r="GD10" i="28"/>
  <c r="FE37" i="28"/>
  <c r="FF37" i="28"/>
  <c r="FD37" i="28"/>
  <c r="GF13" i="28"/>
  <c r="GE13" i="28"/>
  <c r="GD13" i="28"/>
  <c r="FD53" i="28"/>
  <c r="FF53" i="28"/>
  <c r="FE53" i="28"/>
  <c r="EF21" i="28"/>
  <c r="EE21" i="28"/>
  <c r="ED21" i="28"/>
  <c r="GR60" i="28"/>
  <c r="GQ60" i="28"/>
  <c r="GS60" i="28"/>
  <c r="HR32" i="28"/>
  <c r="HQ32" i="28"/>
  <c r="HS32" i="28"/>
  <c r="FR59" i="28"/>
  <c r="FQ59" i="28"/>
  <c r="FS59" i="28"/>
  <c r="ER57" i="28"/>
  <c r="EQ57" i="28"/>
  <c r="ES57" i="28"/>
  <c r="GR28" i="28"/>
  <c r="GQ28" i="28"/>
  <c r="GS28" i="28"/>
  <c r="FF6" i="28"/>
  <c r="FE6" i="28"/>
  <c r="FD6" i="28"/>
  <c r="GQ45" i="28"/>
  <c r="GS45" i="28"/>
  <c r="GR45" i="28"/>
  <c r="HR29" i="28"/>
  <c r="HQ29" i="28"/>
  <c r="HS29" i="28"/>
  <c r="ES16" i="28"/>
  <c r="ER16" i="28"/>
  <c r="EQ16" i="28"/>
  <c r="FR27" i="28"/>
  <c r="FQ27" i="28"/>
  <c r="FS27" i="28"/>
  <c r="GE50" i="28"/>
  <c r="GF50" i="28"/>
  <c r="GD50" i="28"/>
  <c r="GF20" i="28"/>
  <c r="GE20" i="28"/>
  <c r="GD20" i="28"/>
  <c r="FE30" i="28"/>
  <c r="FD30" i="28"/>
  <c r="FF30" i="28"/>
  <c r="HR34" i="28"/>
  <c r="HQ34" i="28"/>
  <c r="HS34" i="28"/>
  <c r="GD25" i="28"/>
  <c r="GF25" i="28"/>
  <c r="GE25" i="28"/>
  <c r="EF17" i="28"/>
  <c r="EE17" i="28"/>
  <c r="ED17" i="28"/>
  <c r="EF11" i="28"/>
  <c r="EE11" i="28"/>
  <c r="ED11" i="28"/>
  <c r="EF42" i="28"/>
  <c r="ED42" i="28"/>
  <c r="EE42" i="28"/>
  <c r="HR35" i="28"/>
  <c r="HQ35" i="28"/>
  <c r="HS35" i="28"/>
  <c r="GQ24" i="28"/>
  <c r="GR24" i="28"/>
  <c r="GS24" i="28"/>
  <c r="HE46" i="28"/>
  <c r="HF46" i="28"/>
  <c r="HD46" i="28"/>
  <c r="HS14" i="28"/>
  <c r="HR14" i="28"/>
  <c r="HQ14" i="28"/>
  <c r="HD22" i="28"/>
  <c r="HE22" i="28"/>
  <c r="HF22" i="28"/>
  <c r="GR43" i="28"/>
  <c r="GS43" i="28"/>
  <c r="GQ43" i="28"/>
  <c r="HF41" i="28"/>
  <c r="HD41" i="28"/>
  <c r="HE41" i="28"/>
  <c r="HF18" i="28"/>
  <c r="HE18" i="28"/>
  <c r="HD18" i="28"/>
  <c r="ER36" i="28"/>
  <c r="ES36" i="28"/>
  <c r="EQ36" i="28"/>
  <c r="HF7" i="28"/>
  <c r="HE7" i="28"/>
  <c r="HD7" i="28"/>
  <c r="FI36" i="28"/>
  <c r="GV36" i="28"/>
  <c r="EV36" i="28"/>
  <c r="HI36" i="28"/>
  <c r="EI36" i="28"/>
  <c r="GI36" i="28"/>
  <c r="DV36" i="28"/>
  <c r="FV36" i="28"/>
  <c r="GK21" i="28"/>
  <c r="EK21" i="28"/>
  <c r="GX21" i="28"/>
  <c r="EX21" i="28"/>
  <c r="HK21" i="28"/>
  <c r="FK21" i="28"/>
  <c r="FX21" i="28"/>
  <c r="DX21" i="28"/>
  <c r="GI52" i="28"/>
  <c r="EI52" i="28"/>
  <c r="GV52" i="28"/>
  <c r="EV52" i="28"/>
  <c r="HI52" i="28"/>
  <c r="DV52" i="28"/>
  <c r="FV52" i="28"/>
  <c r="FI52" i="28"/>
  <c r="GI44" i="28"/>
  <c r="EI44" i="28"/>
  <c r="HI44" i="28"/>
  <c r="FV44" i="28"/>
  <c r="GV44" i="28"/>
  <c r="FI44" i="28"/>
  <c r="DV44" i="28"/>
  <c r="EV44" i="28"/>
  <c r="EI57" i="28"/>
  <c r="HI57" i="28"/>
  <c r="EV57" i="28"/>
  <c r="FV57" i="28"/>
  <c r="DV57" i="28"/>
  <c r="GV57" i="28"/>
  <c r="FI57" i="28"/>
  <c r="GI57" i="28"/>
  <c r="HI22" i="28"/>
  <c r="GV22" i="28"/>
  <c r="GI22" i="28"/>
  <c r="FV22" i="28"/>
  <c r="FI22" i="28"/>
  <c r="EV22" i="28"/>
  <c r="EI22" i="28"/>
  <c r="DV22" i="28"/>
  <c r="GQ44" i="28"/>
  <c r="GR44" i="28"/>
  <c r="GS44" i="28"/>
  <c r="HE48" i="28"/>
  <c r="HF48" i="28"/>
  <c r="HD48" i="28"/>
  <c r="HR51" i="28"/>
  <c r="HQ51" i="28"/>
  <c r="HS51" i="28"/>
  <c r="FR31" i="28"/>
  <c r="FS31" i="28"/>
  <c r="FQ31" i="28"/>
  <c r="HD56" i="28"/>
  <c r="HE56" i="28"/>
  <c r="HF56" i="28"/>
  <c r="HS8" i="28"/>
  <c r="HR8" i="28"/>
  <c r="HQ8" i="28"/>
  <c r="FD23" i="28"/>
  <c r="FE23" i="28"/>
  <c r="FF23" i="28"/>
  <c r="FQ55" i="28"/>
  <c r="FR55" i="28"/>
  <c r="FS55" i="28"/>
  <c r="ER38" i="28"/>
  <c r="ES38" i="28"/>
  <c r="EQ38" i="28"/>
  <c r="HF15" i="28"/>
  <c r="HE15" i="28"/>
  <c r="HD15" i="28"/>
  <c r="HE58" i="28"/>
  <c r="HD58" i="28"/>
  <c r="HF58" i="28"/>
  <c r="HD52" i="28"/>
  <c r="HF52" i="28"/>
  <c r="HE52" i="28"/>
  <c r="GS9" i="28"/>
  <c r="GR9" i="28"/>
  <c r="GQ9" i="28"/>
  <c r="FE49" i="28"/>
  <c r="FD49" i="28"/>
  <c r="FF49" i="28"/>
  <c r="GS10" i="28"/>
  <c r="GR10" i="28"/>
  <c r="GQ10" i="28"/>
  <c r="HE37" i="28"/>
  <c r="HF37" i="28"/>
  <c r="HD37" i="28"/>
  <c r="GS13" i="28"/>
  <c r="GR13" i="28"/>
  <c r="GQ13" i="28"/>
  <c r="EQ53" i="28"/>
  <c r="ES53" i="28"/>
  <c r="ER53" i="28"/>
  <c r="GF21" i="28"/>
  <c r="GE21" i="28"/>
  <c r="GD21" i="28"/>
  <c r="GE60" i="28"/>
  <c r="GD60" i="28"/>
  <c r="GF60" i="28"/>
  <c r="GE32" i="28"/>
  <c r="GD32" i="28"/>
  <c r="GF32" i="28"/>
  <c r="GE59" i="28"/>
  <c r="GD59" i="28"/>
  <c r="GF59" i="28"/>
  <c r="GE57" i="28"/>
  <c r="GD57" i="28"/>
  <c r="GF57" i="28"/>
  <c r="EE28" i="28"/>
  <c r="ED28" i="28"/>
  <c r="EF28" i="28"/>
  <c r="FS6" i="28"/>
  <c r="FR6" i="28"/>
  <c r="FQ6" i="28"/>
  <c r="FD45" i="28"/>
  <c r="FE45" i="28"/>
  <c r="FF45" i="28"/>
  <c r="GR29" i="28"/>
  <c r="GQ29" i="28"/>
  <c r="GS29" i="28"/>
  <c r="FF16" i="28"/>
  <c r="FE16" i="28"/>
  <c r="FD16" i="28"/>
  <c r="GR27" i="28"/>
  <c r="GQ27" i="28"/>
  <c r="GS27" i="28"/>
  <c r="ER50" i="28"/>
  <c r="ES50" i="28"/>
  <c r="EQ50" i="28"/>
  <c r="FF20" i="28"/>
  <c r="FE20" i="28"/>
  <c r="FD20" i="28"/>
  <c r="HR30" i="28"/>
  <c r="HQ30" i="28"/>
  <c r="HS30" i="28"/>
  <c r="FE34" i="28"/>
  <c r="FD34" i="28"/>
  <c r="FF34" i="28"/>
  <c r="HR25" i="28"/>
  <c r="HQ25" i="28"/>
  <c r="HS25" i="28"/>
  <c r="ES17" i="28"/>
  <c r="ER17" i="28"/>
  <c r="EQ17" i="28"/>
  <c r="ES11" i="28"/>
  <c r="ER11" i="28"/>
  <c r="EQ11" i="28"/>
  <c r="EQ42" i="28"/>
  <c r="ER42" i="28"/>
  <c r="ES42" i="28"/>
  <c r="EE35" i="28"/>
  <c r="EF35" i="28"/>
  <c r="ED35" i="28"/>
  <c r="GD24" i="28"/>
  <c r="GF24" i="28"/>
  <c r="GE24" i="28"/>
  <c r="GE46" i="28"/>
  <c r="GF46" i="28"/>
  <c r="GD46" i="28"/>
  <c r="EF14" i="28"/>
  <c r="EE14" i="28"/>
  <c r="ED14" i="28"/>
  <c r="ES22" i="28"/>
  <c r="ER22" i="28"/>
  <c r="EQ22" i="28"/>
  <c r="HF43" i="28"/>
  <c r="HD43" i="28"/>
  <c r="HE43" i="28"/>
  <c r="HR41" i="28"/>
  <c r="HS41" i="28"/>
  <c r="HQ41" i="28"/>
  <c r="HS18" i="28"/>
  <c r="HR18" i="28"/>
  <c r="HQ18" i="28"/>
  <c r="GR36" i="28"/>
  <c r="GQ36" i="28"/>
  <c r="GS36" i="28"/>
  <c r="HS7" i="28"/>
  <c r="HR7" i="28"/>
  <c r="HQ7" i="28"/>
  <c r="CY14" i="28"/>
  <c r="DL14" i="28"/>
  <c r="BY14" i="28"/>
  <c r="CL14" i="28"/>
  <c r="DL18" i="28"/>
  <c r="CY18" i="28"/>
  <c r="CL18" i="28"/>
  <c r="BY18" i="28"/>
  <c r="CY16" i="28"/>
  <c r="DL16" i="28"/>
  <c r="BY16" i="28"/>
  <c r="CL16" i="28"/>
  <c r="DL8" i="28"/>
  <c r="CY8" i="28"/>
  <c r="CL8" i="28"/>
  <c r="BY8" i="28"/>
  <c r="DJ18" i="28"/>
  <c r="BW18" i="28"/>
  <c r="CJ18" i="28"/>
  <c r="CW18" i="28"/>
  <c r="BW14" i="28"/>
  <c r="CJ14" i="28"/>
  <c r="CW14" i="28"/>
  <c r="DJ14" i="28"/>
  <c r="CY13" i="28"/>
  <c r="CL13" i="28"/>
  <c r="BY13" i="28"/>
  <c r="DL13" i="28"/>
  <c r="BW15" i="28"/>
  <c r="CJ15" i="28"/>
  <c r="CW15" i="28"/>
  <c r="DJ15" i="28"/>
  <c r="DJ7" i="28"/>
  <c r="CW7" i="28"/>
  <c r="CJ7" i="28"/>
  <c r="BW7" i="28"/>
  <c r="BY15" i="28"/>
  <c r="CL15" i="28"/>
  <c r="CY15" i="28"/>
  <c r="DL15" i="28"/>
  <c r="DL10" i="28"/>
  <c r="CY10" i="28"/>
  <c r="CL10" i="28"/>
  <c r="BY10" i="28"/>
  <c r="DJ17" i="28"/>
  <c r="BW17" i="28"/>
  <c r="CJ17" i="28"/>
  <c r="CW17" i="28"/>
  <c r="BW37" i="28"/>
  <c r="DJ37" i="28"/>
  <c r="CW37" i="28"/>
  <c r="CJ37" i="28"/>
  <c r="CL38" i="28"/>
  <c r="BY38" i="28"/>
  <c r="DL38" i="28"/>
  <c r="CY38" i="28"/>
  <c r="BW35" i="28"/>
  <c r="CJ35" i="28"/>
  <c r="DJ35" i="28"/>
  <c r="CW35" i="28"/>
  <c r="DK34" i="28"/>
  <c r="CX34" i="28"/>
  <c r="CK34" i="28"/>
  <c r="BX34" i="28"/>
  <c r="BX17" i="28"/>
  <c r="CK17" i="28"/>
  <c r="CX17" i="28"/>
  <c r="DK17" i="28"/>
  <c r="DI51" i="28"/>
  <c r="CV51" i="28"/>
  <c r="CI51" i="28"/>
  <c r="BV51" i="28"/>
  <c r="DK60" i="28"/>
  <c r="CX60" i="28"/>
  <c r="CK60" i="28"/>
  <c r="BX60" i="28"/>
  <c r="DI53" i="28"/>
  <c r="CV53" i="28"/>
  <c r="CI53" i="28"/>
  <c r="BV53" i="28"/>
  <c r="AQ20" i="28"/>
  <c r="AS11" i="28"/>
  <c r="DS31" i="28"/>
  <c r="DR31" i="28"/>
  <c r="DQ31" i="28"/>
  <c r="DF55" i="28"/>
  <c r="DE55" i="28"/>
  <c r="DD55" i="28"/>
  <c r="CS58" i="28"/>
  <c r="CR58" i="28"/>
  <c r="CQ58" i="28"/>
  <c r="DF49" i="28"/>
  <c r="DD49" i="28"/>
  <c r="DE49" i="28"/>
  <c r="CR37" i="28"/>
  <c r="CS37" i="28"/>
  <c r="CQ37" i="28"/>
  <c r="DS53" i="28"/>
  <c r="DR53" i="28"/>
  <c r="DQ53" i="28"/>
  <c r="CF60" i="28"/>
  <c r="CE60" i="28"/>
  <c r="CD60" i="28"/>
  <c r="CF59" i="28"/>
  <c r="CE59" i="28"/>
  <c r="CD59" i="28"/>
  <c r="CF28" i="28"/>
  <c r="CE28" i="28"/>
  <c r="CD28" i="28"/>
  <c r="CF29" i="28"/>
  <c r="CE29" i="28"/>
  <c r="CD29" i="28"/>
  <c r="DE16" i="28"/>
  <c r="DF16" i="28"/>
  <c r="DD16" i="28"/>
  <c r="DS20" i="28"/>
  <c r="DR20" i="28"/>
  <c r="DQ20" i="28"/>
  <c r="CD22" i="28"/>
  <c r="CF22" i="28"/>
  <c r="CE22" i="28"/>
  <c r="CF30" i="28"/>
  <c r="CE30" i="28"/>
  <c r="CD30" i="28"/>
  <c r="CF34" i="28"/>
  <c r="CE34" i="28"/>
  <c r="CD34" i="28"/>
  <c r="CD25" i="28"/>
  <c r="CF25" i="28"/>
  <c r="CE25" i="28"/>
  <c r="CS11" i="28"/>
  <c r="CR11" i="28"/>
  <c r="CQ11" i="28"/>
  <c r="CF35" i="28"/>
  <c r="CE35" i="28"/>
  <c r="CD35" i="28"/>
  <c r="DS7" i="28"/>
  <c r="DR7" i="28"/>
  <c r="DQ7" i="28"/>
  <c r="CF46" i="28"/>
  <c r="CE46" i="28"/>
  <c r="CD46" i="28"/>
  <c r="CF36" i="28"/>
  <c r="CE36" i="28"/>
  <c r="CD36" i="28"/>
  <c r="CE43" i="28"/>
  <c r="CD43" i="28"/>
  <c r="CF43" i="28"/>
  <c r="CE41" i="28"/>
  <c r="CD41" i="28"/>
  <c r="CF41" i="28"/>
  <c r="DI13" i="28"/>
  <c r="CV13" i="28"/>
  <c r="CI13" i="28"/>
  <c r="BV13" i="28"/>
  <c r="DK50" i="28"/>
  <c r="CX50" i="28"/>
  <c r="CK50" i="28"/>
  <c r="BX50" i="28"/>
  <c r="DI32" i="28"/>
  <c r="CV32" i="28"/>
  <c r="CI32" i="28"/>
  <c r="BV32" i="28"/>
  <c r="DI55" i="28"/>
  <c r="CV55" i="28"/>
  <c r="BV55" i="28"/>
  <c r="CI55" i="28"/>
  <c r="DI10" i="28"/>
  <c r="CV10" i="28"/>
  <c r="CI10" i="28"/>
  <c r="BV10" i="28"/>
  <c r="CF44" i="28"/>
  <c r="CE44" i="28"/>
  <c r="CD44" i="28"/>
  <c r="CF48" i="28"/>
  <c r="CD48" i="28"/>
  <c r="CE48" i="28"/>
  <c r="DS51" i="28"/>
  <c r="DR51" i="28"/>
  <c r="DQ51" i="28"/>
  <c r="CF56" i="28"/>
  <c r="CE56" i="28"/>
  <c r="CD56" i="28"/>
  <c r="DS55" i="28"/>
  <c r="DR55" i="28"/>
  <c r="DQ55" i="28"/>
  <c r="DF58" i="28"/>
  <c r="DE58" i="28"/>
  <c r="DD58" i="28"/>
  <c r="DS49" i="28"/>
  <c r="DR49" i="28"/>
  <c r="DQ49" i="28"/>
  <c r="DD37" i="28"/>
  <c r="DF37" i="28"/>
  <c r="DE37" i="28"/>
  <c r="DF53" i="28"/>
  <c r="DE53" i="28"/>
  <c r="DD53" i="28"/>
  <c r="CS60" i="28"/>
  <c r="CR60" i="28"/>
  <c r="CQ60" i="28"/>
  <c r="CS59" i="28"/>
  <c r="CR59" i="28"/>
  <c r="CQ59" i="28"/>
  <c r="CS28" i="28"/>
  <c r="CQ28" i="28"/>
  <c r="CR28" i="28"/>
  <c r="CS29" i="28"/>
  <c r="CQ29" i="28"/>
  <c r="CR29" i="28"/>
  <c r="CR16" i="28"/>
  <c r="CS16" i="28"/>
  <c r="CQ16" i="28"/>
  <c r="CF20" i="28"/>
  <c r="CE20" i="28"/>
  <c r="CD20" i="28"/>
  <c r="CR22" i="28"/>
  <c r="CQ22" i="28"/>
  <c r="CS22" i="28"/>
  <c r="CS30" i="28"/>
  <c r="CQ30" i="28"/>
  <c r="CR30" i="28"/>
  <c r="CR34" i="28"/>
  <c r="CQ34" i="28"/>
  <c r="CS34" i="28"/>
  <c r="CS25" i="28"/>
  <c r="CR25" i="28"/>
  <c r="CQ25" i="28"/>
  <c r="CF11" i="28"/>
  <c r="CE11" i="28"/>
  <c r="CD11" i="28"/>
  <c r="CR35" i="28"/>
  <c r="CS35" i="28"/>
  <c r="CQ35" i="28"/>
  <c r="CF7" i="28"/>
  <c r="CE7" i="28"/>
  <c r="CD7" i="28"/>
  <c r="CS46" i="28"/>
  <c r="CR46" i="28"/>
  <c r="CQ46" i="28"/>
  <c r="CR36" i="28"/>
  <c r="CQ36" i="28"/>
  <c r="CS36" i="28"/>
  <c r="CR43" i="28"/>
  <c r="CQ43" i="28"/>
  <c r="CS43" i="28"/>
  <c r="CR41" i="28"/>
  <c r="CQ41" i="28"/>
  <c r="CS41" i="28"/>
  <c r="DI24" i="28"/>
  <c r="CV24" i="28"/>
  <c r="CI24" i="28"/>
  <c r="BV24" i="28"/>
  <c r="DI46" i="28"/>
  <c r="CI46" i="28"/>
  <c r="BV46" i="28"/>
  <c r="CV46" i="28"/>
  <c r="DI23" i="28"/>
  <c r="CV23" i="28"/>
  <c r="CI23" i="28"/>
  <c r="BV23" i="28"/>
  <c r="DI60" i="28"/>
  <c r="CV60" i="28"/>
  <c r="CI60" i="28"/>
  <c r="BV60" i="28"/>
  <c r="DI34" i="28"/>
  <c r="CV34" i="28"/>
  <c r="CI34" i="28"/>
  <c r="BV34" i="28"/>
  <c r="CS44" i="28"/>
  <c r="CR44" i="28"/>
  <c r="CQ44" i="28"/>
  <c r="CS48" i="28"/>
  <c r="CR48" i="28"/>
  <c r="CQ48" i="28"/>
  <c r="CF51" i="28"/>
  <c r="CE51" i="28"/>
  <c r="CD51" i="28"/>
  <c r="CS56" i="28"/>
  <c r="CR56" i="28"/>
  <c r="CQ56" i="28"/>
  <c r="CD23" i="28"/>
  <c r="CF23" i="28"/>
  <c r="CE23" i="28"/>
  <c r="DS38" i="28"/>
  <c r="DR38" i="28"/>
  <c r="DQ38" i="28"/>
  <c r="DR15" i="28"/>
  <c r="DS15" i="28"/>
  <c r="DQ15" i="28"/>
  <c r="DS58" i="28"/>
  <c r="DR58" i="28"/>
  <c r="DQ58" i="28"/>
  <c r="CS49" i="28"/>
  <c r="CR49" i="28"/>
  <c r="CQ49" i="28"/>
  <c r="DS37" i="28"/>
  <c r="DR37" i="28"/>
  <c r="DQ37" i="28"/>
  <c r="CF53" i="28"/>
  <c r="CE53" i="28"/>
  <c r="CD53" i="28"/>
  <c r="DF60" i="28"/>
  <c r="DE60" i="28"/>
  <c r="DD60" i="28"/>
  <c r="DF59" i="28"/>
  <c r="DE59" i="28"/>
  <c r="DD59" i="28"/>
  <c r="DF28" i="28"/>
  <c r="DE28" i="28"/>
  <c r="DD28" i="28"/>
  <c r="DF29" i="28"/>
  <c r="DE29" i="28"/>
  <c r="DD29" i="28"/>
  <c r="CE16" i="28"/>
  <c r="CF16" i="28"/>
  <c r="CD16" i="28"/>
  <c r="DF20" i="28"/>
  <c r="DE20" i="28"/>
  <c r="DD20" i="28"/>
  <c r="DF22" i="28"/>
  <c r="DE22" i="28"/>
  <c r="DD22" i="28"/>
  <c r="DF30" i="28"/>
  <c r="DE30" i="28"/>
  <c r="DD30" i="28"/>
  <c r="DD34" i="28"/>
  <c r="DF34" i="28"/>
  <c r="DE34" i="28"/>
  <c r="DD25" i="28"/>
  <c r="DF25" i="28"/>
  <c r="DE25" i="28"/>
  <c r="DS11" i="28"/>
  <c r="DR11" i="28"/>
  <c r="DQ11" i="28"/>
  <c r="DD35" i="28"/>
  <c r="DF35" i="28"/>
  <c r="DE35" i="28"/>
  <c r="CS7" i="28"/>
  <c r="CR7" i="28"/>
  <c r="CQ7" i="28"/>
  <c r="DF46" i="28"/>
  <c r="DE46" i="28"/>
  <c r="DD46" i="28"/>
  <c r="DD36" i="28"/>
  <c r="DF36" i="28"/>
  <c r="DE36" i="28"/>
  <c r="DF43" i="28"/>
  <c r="DE43" i="28"/>
  <c r="DD43" i="28"/>
  <c r="DE41" i="28"/>
  <c r="DD41" i="28"/>
  <c r="DF41" i="28"/>
  <c r="CX43" i="28"/>
  <c r="DK43" i="28"/>
  <c r="CK43" i="28"/>
  <c r="BX43" i="28"/>
  <c r="CX46" i="28"/>
  <c r="BX46" i="28"/>
  <c r="DK46" i="28"/>
  <c r="CK46" i="28"/>
  <c r="CV6" i="28"/>
  <c r="DI6" i="28"/>
  <c r="CI6" i="28"/>
  <c r="BV6" i="28"/>
  <c r="DK56" i="28"/>
  <c r="CX56" i="28"/>
  <c r="CK56" i="28"/>
  <c r="BX56" i="28"/>
  <c r="CX35" i="28"/>
  <c r="DK35" i="28"/>
  <c r="BX35" i="28"/>
  <c r="CK35" i="28"/>
  <c r="AR27" i="28"/>
  <c r="AS15" i="28"/>
  <c r="DF44" i="28"/>
  <c r="DE44" i="28"/>
  <c r="DD44" i="28"/>
  <c r="DF48" i="28"/>
  <c r="DD48" i="28"/>
  <c r="DE48" i="28"/>
  <c r="DF51" i="28"/>
  <c r="DD51" i="28"/>
  <c r="DE51" i="28"/>
  <c r="DF56" i="28"/>
  <c r="DE56" i="28"/>
  <c r="DD56" i="28"/>
  <c r="CS23" i="28"/>
  <c r="CR23" i="28"/>
  <c r="CQ23" i="28"/>
  <c r="DD38" i="28"/>
  <c r="DE38" i="28"/>
  <c r="DF38" i="28"/>
  <c r="DE15" i="28"/>
  <c r="DF15" i="28"/>
  <c r="DD15" i="28"/>
  <c r="DS52" i="28"/>
  <c r="DR52" i="28"/>
  <c r="DQ52" i="28"/>
  <c r="DS9" i="28"/>
  <c r="DR9" i="28"/>
  <c r="DQ9" i="28"/>
  <c r="CF10" i="28"/>
  <c r="CE10" i="28"/>
  <c r="CD10" i="28"/>
  <c r="DR13" i="28"/>
  <c r="DS13" i="28"/>
  <c r="DQ13" i="28"/>
  <c r="CS53" i="28"/>
  <c r="CR53" i="28"/>
  <c r="CQ53" i="28"/>
  <c r="DS60" i="28"/>
  <c r="DR60" i="28"/>
  <c r="DQ60" i="28"/>
  <c r="DS59" i="28"/>
  <c r="DR59" i="28"/>
  <c r="DQ59" i="28"/>
  <c r="DS28" i="28"/>
  <c r="DR28" i="28"/>
  <c r="DQ28" i="28"/>
  <c r="DS29" i="28"/>
  <c r="DR29" i="28"/>
  <c r="DQ29" i="28"/>
  <c r="DR16" i="28"/>
  <c r="DS16" i="28"/>
  <c r="DQ16" i="28"/>
  <c r="CS20" i="28"/>
  <c r="CQ20" i="28"/>
  <c r="CR20" i="28"/>
  <c r="DS22" i="28"/>
  <c r="DR22" i="28"/>
  <c r="DQ22" i="28"/>
  <c r="DS30" i="28"/>
  <c r="DR30" i="28"/>
  <c r="DQ30" i="28"/>
  <c r="DS34" i="28"/>
  <c r="DR34" i="28"/>
  <c r="DQ34" i="28"/>
  <c r="DS25" i="28"/>
  <c r="DR25" i="28"/>
  <c r="DQ25" i="28"/>
  <c r="DF11" i="28"/>
  <c r="DE11" i="28"/>
  <c r="DD11" i="28"/>
  <c r="DS35" i="28"/>
  <c r="DQ35" i="28"/>
  <c r="DR35" i="28"/>
  <c r="DF7" i="28"/>
  <c r="DE7" i="28"/>
  <c r="DD7" i="28"/>
  <c r="DS46" i="28"/>
  <c r="DR46" i="28"/>
  <c r="DQ46" i="28"/>
  <c r="DS36" i="28"/>
  <c r="DR36" i="28"/>
  <c r="DQ36" i="28"/>
  <c r="DS43" i="28"/>
  <c r="DR43" i="28"/>
  <c r="DQ43" i="28"/>
  <c r="DR41" i="28"/>
  <c r="DQ41" i="28"/>
  <c r="DS41" i="28"/>
  <c r="DK9" i="28"/>
  <c r="CX9" i="28"/>
  <c r="CK9" i="28"/>
  <c r="BX9" i="28"/>
  <c r="DK49" i="28"/>
  <c r="CX49" i="28"/>
  <c r="CK49" i="28"/>
  <c r="BX49" i="28"/>
  <c r="DI58" i="28"/>
  <c r="CV58" i="28"/>
  <c r="CI58" i="28"/>
  <c r="BV58" i="28"/>
  <c r="CX37" i="28"/>
  <c r="DK37" i="28"/>
  <c r="BX37" i="28"/>
  <c r="CK37" i="28"/>
  <c r="AS10" i="28"/>
  <c r="DS44" i="28"/>
  <c r="DR44" i="28"/>
  <c r="DQ44" i="28"/>
  <c r="DS48" i="28"/>
  <c r="DR48" i="28"/>
  <c r="DQ48" i="28"/>
  <c r="CS51" i="28"/>
  <c r="CR51" i="28"/>
  <c r="CQ51" i="28"/>
  <c r="DS56" i="28"/>
  <c r="DR56" i="28"/>
  <c r="DQ56" i="28"/>
  <c r="DD23" i="28"/>
  <c r="DF23" i="28"/>
  <c r="DE23" i="28"/>
  <c r="CF38" i="28"/>
  <c r="CE38" i="28"/>
  <c r="CD38" i="28"/>
  <c r="CR15" i="28"/>
  <c r="CS15" i="28"/>
  <c r="CQ15" i="28"/>
  <c r="DF52" i="28"/>
  <c r="DE52" i="28"/>
  <c r="DD52" i="28"/>
  <c r="CF9" i="28"/>
  <c r="CE9" i="28"/>
  <c r="CD9" i="28"/>
  <c r="CS10" i="28"/>
  <c r="CR10" i="28"/>
  <c r="CQ10" i="28"/>
  <c r="CF13" i="28"/>
  <c r="CE13" i="28"/>
  <c r="CD13" i="28"/>
  <c r="CS21" i="28"/>
  <c r="CR21" i="28"/>
  <c r="CQ21" i="28"/>
  <c r="CF32" i="28"/>
  <c r="CE32" i="28"/>
  <c r="CD32" i="28"/>
  <c r="CF57" i="28"/>
  <c r="CE57" i="28"/>
  <c r="CD57" i="28"/>
  <c r="CF45" i="28"/>
  <c r="CE45" i="28"/>
  <c r="CD45" i="28"/>
  <c r="CF27" i="28"/>
  <c r="CE27" i="28"/>
  <c r="CD27" i="28"/>
  <c r="CF50" i="28"/>
  <c r="CD50" i="28"/>
  <c r="CE50" i="28"/>
  <c r="CF6" i="28"/>
  <c r="CE6" i="28"/>
  <c r="CD6" i="28"/>
  <c r="CF8" i="28"/>
  <c r="CE8" i="28"/>
  <c r="CD8" i="28"/>
  <c r="DR17" i="28"/>
  <c r="DS17" i="28"/>
  <c r="DQ17" i="28"/>
  <c r="CE42" i="28"/>
  <c r="CD42" i="28"/>
  <c r="CF42" i="28"/>
  <c r="DS18" i="28"/>
  <c r="DR18" i="28"/>
  <c r="DQ18" i="28"/>
  <c r="CD24" i="28"/>
  <c r="CF24" i="28"/>
  <c r="CE24" i="28"/>
  <c r="DE14" i="28"/>
  <c r="DF14" i="28"/>
  <c r="DD14" i="28"/>
  <c r="DI38" i="28"/>
  <c r="CV38" i="28"/>
  <c r="CI38" i="28"/>
  <c r="BV38" i="28"/>
  <c r="DI29" i="28"/>
  <c r="CV29" i="28"/>
  <c r="CI29" i="28"/>
  <c r="BV29" i="28"/>
  <c r="BV16" i="28"/>
  <c r="CI16" i="28"/>
  <c r="CV16" i="28"/>
  <c r="DI16" i="28"/>
  <c r="DI39" i="28"/>
  <c r="CV39" i="28"/>
  <c r="CI39" i="28"/>
  <c r="BV39" i="28"/>
  <c r="DK39" i="28"/>
  <c r="CX39" i="28"/>
  <c r="CK39" i="28"/>
  <c r="BX39" i="28"/>
  <c r="CI59" i="28"/>
  <c r="DI59" i="28"/>
  <c r="CV59" i="28"/>
  <c r="BV59" i="28"/>
  <c r="AQ31" i="28"/>
  <c r="CF31" i="28"/>
  <c r="CE31" i="28"/>
  <c r="CD31" i="28"/>
  <c r="DS23" i="28"/>
  <c r="DR23" i="28"/>
  <c r="DQ23" i="28"/>
  <c r="CR38" i="28"/>
  <c r="CQ38" i="28"/>
  <c r="CS38" i="28"/>
  <c r="CE15" i="28"/>
  <c r="CD15" i="28"/>
  <c r="CF15" i="28"/>
  <c r="DD39" i="28"/>
  <c r="DF39" i="28"/>
  <c r="DE39" i="28"/>
  <c r="CF52" i="28"/>
  <c r="CE52" i="28"/>
  <c r="CD52" i="28"/>
  <c r="CS9" i="28"/>
  <c r="CR9" i="28"/>
  <c r="CQ9" i="28"/>
  <c r="DF10" i="28"/>
  <c r="DE10" i="28"/>
  <c r="DD10" i="28"/>
  <c r="CS13" i="28"/>
  <c r="CR13" i="28"/>
  <c r="CQ13" i="28"/>
  <c r="CF21" i="28"/>
  <c r="CE21" i="28"/>
  <c r="CD21" i="28"/>
  <c r="CS32" i="28"/>
  <c r="CQ32" i="28"/>
  <c r="CR32" i="28"/>
  <c r="CS57" i="28"/>
  <c r="CR57" i="28"/>
  <c r="CQ57" i="28"/>
  <c r="CS45" i="28"/>
  <c r="CR45" i="28"/>
  <c r="CQ45" i="28"/>
  <c r="CS27" i="28"/>
  <c r="CQ27" i="28"/>
  <c r="CR27" i="28"/>
  <c r="CS50" i="28"/>
  <c r="CR50" i="28"/>
  <c r="CQ50" i="28"/>
  <c r="CS6" i="28"/>
  <c r="CR6" i="28"/>
  <c r="CQ6" i="28"/>
  <c r="CS8" i="28"/>
  <c r="CR8" i="28"/>
  <c r="CQ8" i="28"/>
  <c r="DE17" i="28"/>
  <c r="DF17" i="28"/>
  <c r="DD17" i="28"/>
  <c r="CR42" i="28"/>
  <c r="CQ42" i="28"/>
  <c r="CS42" i="28"/>
  <c r="DE18" i="28"/>
  <c r="DF18" i="28"/>
  <c r="DD18" i="28"/>
  <c r="CS24" i="28"/>
  <c r="CR24" i="28"/>
  <c r="CQ24" i="28"/>
  <c r="CR14" i="28"/>
  <c r="CS14" i="28"/>
  <c r="CQ14" i="28"/>
  <c r="DI36" i="28"/>
  <c r="CV36" i="28"/>
  <c r="CI36" i="28"/>
  <c r="BV36" i="28"/>
  <c r="DK21" i="28"/>
  <c r="CX21" i="28"/>
  <c r="CK21" i="28"/>
  <c r="BX21" i="28"/>
  <c r="DI52" i="28"/>
  <c r="CV52" i="28"/>
  <c r="CI52" i="28"/>
  <c r="BV52" i="28"/>
  <c r="BV44" i="28"/>
  <c r="DI44" i="28"/>
  <c r="CV44" i="28"/>
  <c r="CI44" i="28"/>
  <c r="DI57" i="28"/>
  <c r="CV57" i="28"/>
  <c r="CI57" i="28"/>
  <c r="BV57" i="28"/>
  <c r="BV22" i="28"/>
  <c r="CV22" i="28"/>
  <c r="DI22" i="28"/>
  <c r="CI22" i="28"/>
  <c r="AQ11" i="28"/>
  <c r="AR31" i="28"/>
  <c r="CS31" i="28"/>
  <c r="CQ31" i="28"/>
  <c r="CR31" i="28"/>
  <c r="CF55" i="28"/>
  <c r="CE55" i="28"/>
  <c r="CD55" i="28"/>
  <c r="CS52" i="28"/>
  <c r="CR52" i="28"/>
  <c r="CQ52" i="28"/>
  <c r="DF9" i="28"/>
  <c r="DE9" i="28"/>
  <c r="DD9" i="28"/>
  <c r="DS10" i="28"/>
  <c r="DR10" i="28"/>
  <c r="DQ10" i="28"/>
  <c r="DE13" i="28"/>
  <c r="DF13" i="28"/>
  <c r="DD13" i="28"/>
  <c r="DF21" i="28"/>
  <c r="DE21" i="28"/>
  <c r="DD21" i="28"/>
  <c r="DF32" i="28"/>
  <c r="DD32" i="28"/>
  <c r="DE32" i="28"/>
  <c r="DF57" i="28"/>
  <c r="DE57" i="28"/>
  <c r="DD57" i="28"/>
  <c r="DF45" i="28"/>
  <c r="DE45" i="28"/>
  <c r="DD45" i="28"/>
  <c r="DF27" i="28"/>
  <c r="DE27" i="28"/>
  <c r="DD27" i="28"/>
  <c r="DF50" i="28"/>
  <c r="DD50" i="28"/>
  <c r="DE50" i="28"/>
  <c r="DC85" i="28"/>
  <c r="DC86" i="28" s="1"/>
  <c r="DF6" i="28"/>
  <c r="DE6" i="28"/>
  <c r="DD6" i="28"/>
  <c r="DS8" i="28"/>
  <c r="DR8" i="28"/>
  <c r="DQ8" i="28"/>
  <c r="CR17" i="28"/>
  <c r="CS17" i="28"/>
  <c r="CQ17" i="28"/>
  <c r="DE42" i="28"/>
  <c r="DD42" i="28"/>
  <c r="DF42" i="28"/>
  <c r="CR18" i="28"/>
  <c r="CS18" i="28"/>
  <c r="CQ18" i="28"/>
  <c r="DD24" i="28"/>
  <c r="DF24" i="28"/>
  <c r="DE24" i="28"/>
  <c r="CE14" i="28"/>
  <c r="CF14" i="28"/>
  <c r="CD14" i="28"/>
  <c r="CX29" i="28"/>
  <c r="DK29" i="28"/>
  <c r="CK29" i="28"/>
  <c r="BX29" i="28"/>
  <c r="CK42" i="28"/>
  <c r="CX42" i="28"/>
  <c r="DK42" i="28"/>
  <c r="BX42" i="28"/>
  <c r="DK28" i="28"/>
  <c r="BX28" i="28"/>
  <c r="CX28" i="28"/>
  <c r="CK28" i="28"/>
  <c r="DK6" i="28"/>
  <c r="CX6" i="28"/>
  <c r="CK6" i="28"/>
  <c r="BX6" i="28"/>
  <c r="CX44" i="28"/>
  <c r="BX44" i="28"/>
  <c r="DK44" i="28"/>
  <c r="CK44" i="28"/>
  <c r="BV20" i="28"/>
  <c r="DI20" i="28"/>
  <c r="CI20" i="28"/>
  <c r="CV20" i="28"/>
  <c r="DK58" i="28"/>
  <c r="CX58" i="28"/>
  <c r="CK58" i="28"/>
  <c r="BX58" i="28"/>
  <c r="DK11" i="28"/>
  <c r="CX11" i="28"/>
  <c r="CK11" i="28"/>
  <c r="BX11" i="28"/>
  <c r="DK55" i="28"/>
  <c r="CX55" i="28"/>
  <c r="CK55" i="28"/>
  <c r="BX55" i="28"/>
  <c r="DK36" i="28"/>
  <c r="CK36" i="28"/>
  <c r="BX36" i="28"/>
  <c r="CX36" i="28"/>
  <c r="DK48" i="28"/>
  <c r="CX48" i="28"/>
  <c r="CK48" i="28"/>
  <c r="BX48" i="28"/>
  <c r="DF31" i="28"/>
  <c r="DE31" i="28"/>
  <c r="DD31" i="28"/>
  <c r="CS55" i="28"/>
  <c r="CR55" i="28"/>
  <c r="CQ55" i="28"/>
  <c r="CF58" i="28"/>
  <c r="CE58" i="28"/>
  <c r="CD58" i="28"/>
  <c r="CF49" i="28"/>
  <c r="CE49" i="28"/>
  <c r="CD49" i="28"/>
  <c r="CF37" i="28"/>
  <c r="CE37" i="28"/>
  <c r="CD37" i="28"/>
  <c r="DS21" i="28"/>
  <c r="DR21" i="28"/>
  <c r="DQ21" i="28"/>
  <c r="DS32" i="28"/>
  <c r="DR32" i="28"/>
  <c r="DQ32" i="28"/>
  <c r="DS57" i="28"/>
  <c r="DR57" i="28"/>
  <c r="DQ57" i="28"/>
  <c r="DS45" i="28"/>
  <c r="DR45" i="28"/>
  <c r="DQ45" i="28"/>
  <c r="DS27" i="28"/>
  <c r="DR27" i="28"/>
  <c r="DQ27" i="28"/>
  <c r="DS50" i="28"/>
  <c r="DR50" i="28"/>
  <c r="DQ50" i="28"/>
  <c r="DS6" i="28"/>
  <c r="DR6" i="28"/>
  <c r="DQ6" i="28"/>
  <c r="DF8" i="28"/>
  <c r="DE8" i="28"/>
  <c r="DD8" i="28"/>
  <c r="CE17" i="28"/>
  <c r="CD17" i="28"/>
  <c r="CF17" i="28"/>
  <c r="DR42" i="28"/>
  <c r="DQ42" i="28"/>
  <c r="DS42" i="28"/>
  <c r="CE18" i="28"/>
  <c r="CF18" i="28"/>
  <c r="CD18" i="28"/>
  <c r="DS24" i="28"/>
  <c r="DR24" i="28"/>
  <c r="DQ24" i="28"/>
  <c r="DR14" i="28"/>
  <c r="DS14" i="28"/>
  <c r="DQ14" i="28"/>
  <c r="BL14" i="28"/>
  <c r="AY14" i="28"/>
  <c r="BL18" i="28"/>
  <c r="AY18" i="28"/>
  <c r="AY16" i="28"/>
  <c r="BL16" i="28"/>
  <c r="BL8" i="28"/>
  <c r="AY8" i="28"/>
  <c r="BJ18" i="28"/>
  <c r="AW18" i="28"/>
  <c r="BJ14" i="28"/>
  <c r="AW14" i="28"/>
  <c r="BL13" i="28"/>
  <c r="AY13" i="28"/>
  <c r="BJ15" i="28"/>
  <c r="AW15" i="28"/>
  <c r="BJ7" i="28"/>
  <c r="AW7" i="28"/>
  <c r="AY15" i="28"/>
  <c r="BL15" i="28"/>
  <c r="BL10" i="28"/>
  <c r="AY10" i="28"/>
  <c r="BJ17" i="28"/>
  <c r="AW17" i="28"/>
  <c r="BJ37" i="28"/>
  <c r="AW37" i="28"/>
  <c r="BL38" i="28"/>
  <c r="AY38" i="28"/>
  <c r="AW35" i="28"/>
  <c r="BJ35" i="28"/>
  <c r="BK43" i="28"/>
  <c r="AX43" i="28"/>
  <c r="BK46" i="28"/>
  <c r="AX46" i="28"/>
  <c r="BI6" i="28"/>
  <c r="AV6" i="28"/>
  <c r="BK56" i="28"/>
  <c r="AX56" i="28"/>
  <c r="AX35" i="28"/>
  <c r="BK35" i="28"/>
  <c r="BD31" i="28"/>
  <c r="BF31" i="28"/>
  <c r="BE31" i="28"/>
  <c r="BS23" i="28"/>
  <c r="BR23" i="28"/>
  <c r="BQ23" i="28"/>
  <c r="BQ15" i="28"/>
  <c r="BS15" i="28"/>
  <c r="BR15" i="28"/>
  <c r="BF58" i="28"/>
  <c r="BE58" i="28"/>
  <c r="BD58" i="28"/>
  <c r="BD10" i="28"/>
  <c r="BE10" i="28"/>
  <c r="BF10" i="28"/>
  <c r="BF53" i="28"/>
  <c r="BE53" i="28"/>
  <c r="BD53" i="28"/>
  <c r="BD32" i="28"/>
  <c r="BF32" i="28"/>
  <c r="BE32" i="28"/>
  <c r="BF45" i="28"/>
  <c r="BE45" i="28"/>
  <c r="BD45" i="28"/>
  <c r="BD27" i="28"/>
  <c r="BE27" i="28"/>
  <c r="BF27" i="28"/>
  <c r="BS20" i="28"/>
  <c r="BQ20" i="28"/>
  <c r="BR20" i="28"/>
  <c r="BQ34" i="28"/>
  <c r="BR34" i="28"/>
  <c r="BS34" i="28"/>
  <c r="BQ11" i="28"/>
  <c r="BS11" i="28"/>
  <c r="BR11" i="28"/>
  <c r="BF46" i="28"/>
  <c r="BE46" i="28"/>
  <c r="BD46" i="28"/>
  <c r="BR18" i="28"/>
  <c r="BQ18" i="28"/>
  <c r="BS18" i="28"/>
  <c r="BQ7" i="28"/>
  <c r="BR7" i="28"/>
  <c r="BS7" i="28"/>
  <c r="V57" i="31"/>
  <c r="BK9" i="28"/>
  <c r="AX9" i="28"/>
  <c r="AX49" i="28"/>
  <c r="BK49" i="28"/>
  <c r="BI58" i="28"/>
  <c r="AV58" i="28"/>
  <c r="AX37" i="28"/>
  <c r="BK37" i="28"/>
  <c r="AQ15" i="28"/>
  <c r="BF44" i="28"/>
  <c r="BE44" i="28"/>
  <c r="BD44" i="28"/>
  <c r="BF48" i="28"/>
  <c r="BE48" i="28"/>
  <c r="BD48" i="28"/>
  <c r="BF23" i="28"/>
  <c r="BE23" i="28"/>
  <c r="BD23" i="28"/>
  <c r="BE15" i="28"/>
  <c r="BF15" i="28"/>
  <c r="BD15" i="28"/>
  <c r="BS58" i="28"/>
  <c r="BR58" i="28"/>
  <c r="BQ58" i="28"/>
  <c r="BF49" i="28"/>
  <c r="BE49" i="28"/>
  <c r="BD49" i="28"/>
  <c r="BQ10" i="28"/>
  <c r="BR10" i="28"/>
  <c r="BS10" i="28"/>
  <c r="BS53" i="28"/>
  <c r="BR53" i="28"/>
  <c r="BQ53" i="28"/>
  <c r="BQ32" i="28"/>
  <c r="BR32" i="28"/>
  <c r="BS32" i="28"/>
  <c r="BQ28" i="28"/>
  <c r="BS28" i="28"/>
  <c r="BR28" i="28"/>
  <c r="BS45" i="28"/>
  <c r="BR45" i="28"/>
  <c r="BQ45" i="28"/>
  <c r="BQ27" i="28"/>
  <c r="BS27" i="28"/>
  <c r="BR27" i="28"/>
  <c r="BF50" i="28"/>
  <c r="BE50" i="28"/>
  <c r="BD50" i="28"/>
  <c r="BS46" i="28"/>
  <c r="BR46" i="28"/>
  <c r="BQ46" i="28"/>
  <c r="BD18" i="28"/>
  <c r="BF18" i="28"/>
  <c r="BE18" i="28"/>
  <c r="BI38" i="28"/>
  <c r="AV38" i="28"/>
  <c r="BI29" i="28"/>
  <c r="AV29" i="28"/>
  <c r="AV16" i="28"/>
  <c r="BI16" i="28"/>
  <c r="BI39" i="28"/>
  <c r="AV39" i="28"/>
  <c r="BK39" i="28"/>
  <c r="AX39" i="28"/>
  <c r="BI59" i="28"/>
  <c r="AV59" i="28"/>
  <c r="AQ57" i="28"/>
  <c r="BS44" i="28"/>
  <c r="BR44" i="28"/>
  <c r="BQ44" i="28"/>
  <c r="BS48" i="28"/>
  <c r="BR48" i="28"/>
  <c r="BQ48" i="28"/>
  <c r="BF56" i="28"/>
  <c r="BE56" i="28"/>
  <c r="BD56" i="28"/>
  <c r="BF55" i="28"/>
  <c r="BE55" i="28"/>
  <c r="BD55" i="28"/>
  <c r="BF52" i="28"/>
  <c r="BE52" i="28"/>
  <c r="BD52" i="28"/>
  <c r="BS49" i="28"/>
  <c r="BR49" i="28"/>
  <c r="BQ49" i="28"/>
  <c r="BF21" i="28"/>
  <c r="BE21" i="28"/>
  <c r="BD21" i="28"/>
  <c r="BD28" i="28"/>
  <c r="BE28" i="28"/>
  <c r="BF28" i="28"/>
  <c r="BQ29" i="28"/>
  <c r="BS29" i="28"/>
  <c r="BR29" i="28"/>
  <c r="BS50" i="28"/>
  <c r="BR50" i="28"/>
  <c r="BQ50" i="28"/>
  <c r="BF42" i="28"/>
  <c r="BE42" i="28"/>
  <c r="BD42" i="28"/>
  <c r="BE14" i="28"/>
  <c r="BD14" i="28"/>
  <c r="BF14" i="28"/>
  <c r="BF41" i="28"/>
  <c r="BE41" i="28"/>
  <c r="BD41" i="28"/>
  <c r="BD36" i="28"/>
  <c r="BE36" i="28"/>
  <c r="BF36" i="28"/>
  <c r="BI36" i="28"/>
  <c r="AV36" i="28"/>
  <c r="AX21" i="28"/>
  <c r="BK21" i="28"/>
  <c r="BI52" i="28"/>
  <c r="AV52" i="28"/>
  <c r="BI44" i="28"/>
  <c r="AV44" i="28"/>
  <c r="BI57" i="28"/>
  <c r="AV57" i="28"/>
  <c r="AV22" i="28"/>
  <c r="BI22" i="28"/>
  <c r="AQ9" i="28"/>
  <c r="AR57" i="28"/>
  <c r="BS56" i="28"/>
  <c r="BR56" i="28"/>
  <c r="BQ56" i="28"/>
  <c r="BS55" i="28"/>
  <c r="BR55" i="28"/>
  <c r="BQ55" i="28"/>
  <c r="BS52" i="28"/>
  <c r="BR52" i="28"/>
  <c r="BQ52" i="28"/>
  <c r="BQ37" i="28"/>
  <c r="BS37" i="28"/>
  <c r="BR37" i="28"/>
  <c r="BS21" i="28"/>
  <c r="BQ21" i="28"/>
  <c r="BR21" i="28"/>
  <c r="BF59" i="28"/>
  <c r="BE59" i="28"/>
  <c r="BD59" i="28"/>
  <c r="BD29" i="28"/>
  <c r="BF29" i="28"/>
  <c r="BE29" i="28"/>
  <c r="BQ30" i="28"/>
  <c r="BR30" i="28"/>
  <c r="BS30" i="28"/>
  <c r="BF25" i="28"/>
  <c r="BE25" i="28"/>
  <c r="BD25" i="28"/>
  <c r="BS42" i="28"/>
  <c r="BR42" i="28"/>
  <c r="BQ42" i="28"/>
  <c r="BR14" i="28"/>
  <c r="BS14" i="28"/>
  <c r="BQ14" i="28"/>
  <c r="BS41" i="28"/>
  <c r="BR41" i="28"/>
  <c r="BQ41" i="28"/>
  <c r="BQ36" i="28"/>
  <c r="BS36" i="28"/>
  <c r="BR36" i="28"/>
  <c r="BS22" i="28"/>
  <c r="BR22" i="28"/>
  <c r="BQ22" i="28"/>
  <c r="AX29" i="28"/>
  <c r="BK29" i="28"/>
  <c r="BK42" i="28"/>
  <c r="AX42" i="28"/>
  <c r="AX28" i="28"/>
  <c r="BK28" i="28"/>
  <c r="BK6" i="28"/>
  <c r="AX6" i="28"/>
  <c r="BK44" i="28"/>
  <c r="AX44" i="28"/>
  <c r="AV20" i="28"/>
  <c r="BI20" i="28"/>
  <c r="BK58" i="28"/>
  <c r="AX58" i="28"/>
  <c r="BK11" i="28"/>
  <c r="AX11" i="28"/>
  <c r="BK55" i="28"/>
  <c r="AX55" i="28"/>
  <c r="AX36" i="28"/>
  <c r="BK36" i="28"/>
  <c r="AX48" i="28"/>
  <c r="BK48" i="28"/>
  <c r="AS9" i="28"/>
  <c r="AQ32" i="28"/>
  <c r="BD8" i="28"/>
  <c r="BE8" i="28"/>
  <c r="BF8" i="28"/>
  <c r="BD38" i="28"/>
  <c r="BF38" i="28"/>
  <c r="BE38" i="28"/>
  <c r="BD37" i="28"/>
  <c r="BF37" i="28"/>
  <c r="BE37" i="28"/>
  <c r="BS59" i="28"/>
  <c r="BR59" i="28"/>
  <c r="BQ59" i="28"/>
  <c r="BD6" i="28"/>
  <c r="BE6" i="28"/>
  <c r="BF6" i="28"/>
  <c r="BD30" i="28"/>
  <c r="BF30" i="28"/>
  <c r="BE30" i="28"/>
  <c r="BS25" i="28"/>
  <c r="BR25" i="28"/>
  <c r="BQ25" i="28"/>
  <c r="BF35" i="28"/>
  <c r="BE35" i="28"/>
  <c r="BD35" i="28"/>
  <c r="BF22" i="28"/>
  <c r="BD22" i="28"/>
  <c r="BE22" i="28"/>
  <c r="AX34" i="28"/>
  <c r="BK34" i="28"/>
  <c r="AX17" i="28"/>
  <c r="BK17" i="28"/>
  <c r="BI51" i="28"/>
  <c r="AV51" i="28"/>
  <c r="BK60" i="28"/>
  <c r="AX60" i="28"/>
  <c r="BI53" i="28"/>
  <c r="AV53" i="28"/>
  <c r="AQ10" i="28"/>
  <c r="BF51" i="28"/>
  <c r="BE51" i="28"/>
  <c r="BD51" i="28"/>
  <c r="BQ8" i="28"/>
  <c r="BR8" i="28"/>
  <c r="BS8" i="28"/>
  <c r="BQ38" i="28"/>
  <c r="BR38" i="28"/>
  <c r="BS38" i="28"/>
  <c r="BF60" i="28"/>
  <c r="BE60" i="28"/>
  <c r="BD60" i="28"/>
  <c r="BP85" i="28"/>
  <c r="BP86" i="28" s="1"/>
  <c r="BQ6" i="28"/>
  <c r="BR6" i="28"/>
  <c r="BS6" i="28"/>
  <c r="BF17" i="28"/>
  <c r="BE17" i="28"/>
  <c r="BD17" i="28"/>
  <c r="BS35" i="28"/>
  <c r="BR35" i="28"/>
  <c r="BQ35" i="28"/>
  <c r="BI13" i="28"/>
  <c r="AV13" i="28"/>
  <c r="AX50" i="28"/>
  <c r="BK50" i="28"/>
  <c r="BI32" i="28"/>
  <c r="AV32" i="28"/>
  <c r="BI55" i="28"/>
  <c r="AV55" i="28"/>
  <c r="AV10" i="28"/>
  <c r="BI10" i="28"/>
  <c r="BS51" i="28"/>
  <c r="BR51" i="28"/>
  <c r="BQ51" i="28"/>
  <c r="BQ39" i="28"/>
  <c r="BS39" i="28"/>
  <c r="BR39" i="28"/>
  <c r="BD9" i="28"/>
  <c r="BE9" i="28"/>
  <c r="BF9" i="28"/>
  <c r="BE13" i="28"/>
  <c r="BD13" i="28"/>
  <c r="BF13" i="28"/>
  <c r="BS60" i="28"/>
  <c r="BR60" i="28"/>
  <c r="BQ60" i="28"/>
  <c r="BF57" i="28"/>
  <c r="BE57" i="28"/>
  <c r="BD57" i="28"/>
  <c r="BS16" i="28"/>
  <c r="BR16" i="28"/>
  <c r="BQ16" i="28"/>
  <c r="BS17" i="28"/>
  <c r="BR17" i="28"/>
  <c r="BQ17" i="28"/>
  <c r="BF24" i="28"/>
  <c r="BE24" i="28"/>
  <c r="BD24" i="28"/>
  <c r="BF43" i="28"/>
  <c r="BE43" i="28"/>
  <c r="BD43" i="28"/>
  <c r="AV24" i="28"/>
  <c r="BI24" i="28"/>
  <c r="BI46" i="28"/>
  <c r="AV46" i="28"/>
  <c r="BI23" i="28"/>
  <c r="AV23" i="28"/>
  <c r="BI60" i="28"/>
  <c r="AV60" i="28"/>
  <c r="BI34" i="28"/>
  <c r="AV34" i="28"/>
  <c r="BQ31" i="28"/>
  <c r="BS31" i="28"/>
  <c r="BR31" i="28"/>
  <c r="BQ9" i="28"/>
  <c r="BR9" i="28"/>
  <c r="BS9" i="28"/>
  <c r="BS13" i="28"/>
  <c r="BR13" i="28"/>
  <c r="BQ13" i="28"/>
  <c r="BS57" i="28"/>
  <c r="BR57" i="28"/>
  <c r="BQ57" i="28"/>
  <c r="BE16" i="28"/>
  <c r="BD16" i="28"/>
  <c r="BF16" i="28"/>
  <c r="BF20" i="28"/>
  <c r="BE20" i="28"/>
  <c r="BD20" i="28"/>
  <c r="BD34" i="28"/>
  <c r="BE34" i="28"/>
  <c r="BF34" i="28"/>
  <c r="BD11" i="28"/>
  <c r="BF11" i="28"/>
  <c r="BE11" i="28"/>
  <c r="BS24" i="28"/>
  <c r="BQ24" i="28"/>
  <c r="BR24" i="28"/>
  <c r="BS43" i="28"/>
  <c r="BR43" i="28"/>
  <c r="BQ43" i="28"/>
  <c r="BD7" i="28"/>
  <c r="BE7" i="28"/>
  <c r="BF7" i="28"/>
  <c r="AL14" i="28"/>
  <c r="AL18" i="28"/>
  <c r="AL16" i="28"/>
  <c r="AL8" i="28"/>
  <c r="AJ18" i="28"/>
  <c r="AJ14" i="28"/>
  <c r="AL13" i="28"/>
  <c r="AJ15" i="28"/>
  <c r="AJ7" i="28"/>
  <c r="AL15" i="28"/>
  <c r="AL10" i="28"/>
  <c r="AJ17" i="28"/>
  <c r="AJ37" i="28"/>
  <c r="AL38" i="28"/>
  <c r="AJ35" i="28"/>
  <c r="AI13" i="28"/>
  <c r="AK50" i="28"/>
  <c r="AI32" i="28"/>
  <c r="AI55" i="28"/>
  <c r="AI10" i="28"/>
  <c r="AS29" i="28"/>
  <c r="AR29" i="28"/>
  <c r="AQ29" i="28"/>
  <c r="AS17" i="28"/>
  <c r="AQ17" i="28"/>
  <c r="AR17" i="28"/>
  <c r="AS24" i="28"/>
  <c r="AR24" i="28"/>
  <c r="AQ24" i="28"/>
  <c r="AS52" i="28"/>
  <c r="AR52" i="28"/>
  <c r="AQ52" i="28"/>
  <c r="AI24" i="28"/>
  <c r="AI46" i="28"/>
  <c r="AI23" i="28"/>
  <c r="AI60" i="28"/>
  <c r="AI34" i="28"/>
  <c r="AS30" i="28"/>
  <c r="AR30" i="28"/>
  <c r="AQ30" i="28"/>
  <c r="AK43" i="28"/>
  <c r="AK46" i="28"/>
  <c r="AI6" i="28"/>
  <c r="AK56" i="28"/>
  <c r="AK35" i="28"/>
  <c r="AQ46" i="28"/>
  <c r="AS46" i="28"/>
  <c r="AR46" i="28"/>
  <c r="AR7" i="28"/>
  <c r="AS7" i="28"/>
  <c r="AQ7" i="28"/>
  <c r="AS23" i="28"/>
  <c r="AR23" i="28"/>
  <c r="AQ23" i="28"/>
  <c r="AK9" i="28"/>
  <c r="AK49" i="28"/>
  <c r="AI58" i="28"/>
  <c r="AK37" i="28"/>
  <c r="AS16" i="28"/>
  <c r="AR16" i="28"/>
  <c r="AQ16" i="28"/>
  <c r="AS14" i="28"/>
  <c r="AQ14" i="28"/>
  <c r="AR14" i="28"/>
  <c r="AS55" i="28"/>
  <c r="AR55" i="28"/>
  <c r="AQ55" i="28"/>
  <c r="AQ13" i="28"/>
  <c r="AS13" i="28"/>
  <c r="AR13" i="28"/>
  <c r="AI38" i="28"/>
  <c r="AI29" i="28"/>
  <c r="AI16" i="28"/>
  <c r="AI39" i="28"/>
  <c r="AK39" i="28"/>
  <c r="AI59" i="28"/>
  <c r="AR34" i="28"/>
  <c r="AQ34" i="28"/>
  <c r="AS34" i="28"/>
  <c r="AQ42" i="28"/>
  <c r="AR42" i="28"/>
  <c r="AS42" i="28"/>
  <c r="AQ43" i="28"/>
  <c r="AS43" i="28"/>
  <c r="AR43" i="28"/>
  <c r="AQ18" i="28"/>
  <c r="AS18" i="28"/>
  <c r="AR18" i="28"/>
  <c r="AS48" i="28"/>
  <c r="AQ48" i="28"/>
  <c r="AR48" i="28"/>
  <c r="AS56" i="28"/>
  <c r="AR56" i="28"/>
  <c r="AQ56" i="28"/>
  <c r="AR38" i="28"/>
  <c r="AQ38" i="28"/>
  <c r="AS38" i="28"/>
  <c r="AI36" i="28"/>
  <c r="AK21" i="28"/>
  <c r="AI52" i="28"/>
  <c r="AI44" i="28"/>
  <c r="AI57" i="28"/>
  <c r="AI22" i="28"/>
  <c r="AS50" i="28"/>
  <c r="AR50" i="28"/>
  <c r="AQ50" i="28"/>
  <c r="AR35" i="28"/>
  <c r="AQ35" i="28"/>
  <c r="AS35" i="28"/>
  <c r="AQ44" i="28"/>
  <c r="AR44" i="28"/>
  <c r="AS44" i="28"/>
  <c r="AS53" i="28"/>
  <c r="AQ53" i="28"/>
  <c r="AR53" i="28"/>
  <c r="AK29" i="28"/>
  <c r="AK42" i="28"/>
  <c r="AK28" i="28"/>
  <c r="AK6" i="28"/>
  <c r="AK44" i="28"/>
  <c r="AI20" i="28"/>
  <c r="AK58" i="28"/>
  <c r="AK11" i="28"/>
  <c r="AK55" i="28"/>
  <c r="AK36" i="28"/>
  <c r="AK48" i="28"/>
  <c r="AR8" i="28"/>
  <c r="AS8" i="28"/>
  <c r="AQ8" i="28"/>
  <c r="AK34" i="28"/>
  <c r="AK17" i="28"/>
  <c r="AI51" i="28"/>
  <c r="AK60" i="28"/>
  <c r="AI53" i="28"/>
  <c r="AQ45" i="28"/>
  <c r="AR45" i="28"/>
  <c r="AS45" i="28"/>
  <c r="AS25" i="28"/>
  <c r="AR25" i="28"/>
  <c r="AQ25" i="28"/>
  <c r="AQ41" i="28"/>
  <c r="AS41" i="28"/>
  <c r="AR41" i="28"/>
  <c r="AS51" i="28"/>
  <c r="AQ51" i="28"/>
  <c r="AR51" i="28"/>
  <c r="AS58" i="28"/>
  <c r="AR58" i="28"/>
  <c r="AQ58" i="28"/>
  <c r="GV38" i="31"/>
  <c r="I38" i="31"/>
  <c r="KK43" i="31"/>
  <c r="IK6" i="31"/>
  <c r="K6" i="31"/>
  <c r="GX6" i="31"/>
  <c r="DI38" i="31"/>
  <c r="AI38" i="31"/>
  <c r="BK43" i="31"/>
  <c r="FK6" i="31"/>
  <c r="X6" i="31"/>
  <c r="CX6" i="31"/>
  <c r="HV38" i="31"/>
  <c r="K43" i="31"/>
  <c r="HK6" i="31"/>
  <c r="BX6" i="31"/>
  <c r="KK6" i="31"/>
  <c r="IV38" i="31"/>
  <c r="AK43" i="31"/>
  <c r="GK6" i="31"/>
  <c r="AK6" i="31"/>
  <c r="JX6" i="31"/>
  <c r="CK6" i="31"/>
  <c r="EI55" i="31"/>
  <c r="JI38" i="31"/>
  <c r="DX6" i="31"/>
  <c r="EX6" i="31"/>
  <c r="HI53" i="31"/>
  <c r="GV53" i="31"/>
  <c r="KV53" i="31"/>
  <c r="I53" i="31"/>
  <c r="HV53" i="31"/>
  <c r="BI53" i="31"/>
  <c r="BV53" i="31"/>
  <c r="DI53" i="31"/>
  <c r="FI53" i="31"/>
  <c r="LI53" i="31"/>
  <c r="CV53" i="31"/>
  <c r="IV53" i="31"/>
  <c r="GI53" i="31"/>
  <c r="CI53" i="31"/>
  <c r="LK44" i="31"/>
  <c r="K49" i="28"/>
  <c r="K9" i="28"/>
  <c r="DV53" i="31"/>
  <c r="LV53" i="31"/>
  <c r="EV53" i="31"/>
  <c r="HX44" i="31"/>
  <c r="AV53" i="31"/>
  <c r="II53" i="31"/>
  <c r="EI53" i="31"/>
  <c r="FK44" i="31"/>
  <c r="KI53" i="31"/>
  <c r="JI53" i="31"/>
  <c r="K44" i="31"/>
  <c r="K9" i="31"/>
  <c r="AI20" i="31"/>
  <c r="CI20" i="31"/>
  <c r="KK9" i="31"/>
  <c r="DX9" i="31"/>
  <c r="DV60" i="31"/>
  <c r="KV20" i="31"/>
  <c r="GI20" i="31"/>
  <c r="IX9" i="31"/>
  <c r="DI20" i="31"/>
  <c r="HX9" i="31"/>
  <c r="BK9" i="31"/>
  <c r="EI20" i="31"/>
  <c r="AD10" i="28"/>
  <c r="JK49" i="31"/>
  <c r="IK49" i="31"/>
  <c r="EX49" i="31"/>
  <c r="AK49" i="31"/>
  <c r="GK49" i="31"/>
  <c r="BK49" i="31"/>
  <c r="FX49" i="31"/>
  <c r="AD9" i="28"/>
  <c r="K42" i="31"/>
  <c r="EX42" i="31"/>
  <c r="X46" i="31"/>
  <c r="IK46" i="31"/>
  <c r="GX42" i="31"/>
  <c r="FX46" i="31"/>
  <c r="AK46" i="31"/>
  <c r="AF14" i="28"/>
  <c r="KK42" i="31"/>
  <c r="CX46" i="31"/>
  <c r="JX46" i="31"/>
  <c r="GX46" i="31"/>
  <c r="II44" i="31"/>
  <c r="DX42" i="31"/>
  <c r="AX46" i="31"/>
  <c r="IX46" i="31"/>
  <c r="DK46" i="31"/>
  <c r="BV44" i="31"/>
  <c r="JK42" i="31"/>
  <c r="EK46" i="31"/>
  <c r="HX46" i="31"/>
  <c r="KX46" i="31"/>
  <c r="K50" i="28"/>
  <c r="AF10" i="28"/>
  <c r="I32" i="31"/>
  <c r="IX44" i="31"/>
  <c r="CK44" i="31"/>
  <c r="LX44" i="31"/>
  <c r="AX44" i="31"/>
  <c r="AI32" i="31"/>
  <c r="DX44" i="31"/>
  <c r="EX44" i="31"/>
  <c r="GX44" i="31"/>
  <c r="DV32" i="31"/>
  <c r="DK44" i="31"/>
  <c r="KX44" i="31"/>
  <c r="CX44" i="31"/>
  <c r="JI32" i="31"/>
  <c r="EI32" i="31"/>
  <c r="BK44" i="31"/>
  <c r="AK44" i="31"/>
  <c r="KK44" i="31"/>
  <c r="DI32" i="31"/>
  <c r="GK44" i="31"/>
  <c r="BX44" i="31"/>
  <c r="FX44" i="31"/>
  <c r="EV32" i="31"/>
  <c r="HK44" i="31"/>
  <c r="JX44" i="31"/>
  <c r="EK44" i="31"/>
  <c r="K37" i="28"/>
  <c r="FV32" i="31"/>
  <c r="IK44" i="31"/>
  <c r="X44" i="31"/>
  <c r="GK9" i="31"/>
  <c r="JK9" i="31"/>
  <c r="KX9" i="31"/>
  <c r="HV16" i="31"/>
  <c r="EV16" i="31"/>
  <c r="KV16" i="31"/>
  <c r="BI16" i="31"/>
  <c r="V6" i="31"/>
  <c r="BI6" i="31"/>
  <c r="KV6" i="31"/>
  <c r="CX48" i="31"/>
  <c r="IK48" i="31"/>
  <c r="AX48" i="31"/>
  <c r="K28" i="28"/>
  <c r="DX37" i="31"/>
  <c r="AK37" i="31"/>
  <c r="AX37" i="31"/>
  <c r="X11" i="31"/>
  <c r="JK11" i="31"/>
  <c r="K11" i="31"/>
  <c r="JI34" i="31"/>
  <c r="AV59" i="31"/>
  <c r="HV59" i="31"/>
  <c r="GI59" i="31"/>
  <c r="I6" i="28"/>
  <c r="EV60" i="31"/>
  <c r="HI60" i="31"/>
  <c r="FI60" i="31"/>
  <c r="K58" i="28"/>
  <c r="HV20" i="31"/>
  <c r="AV20" i="31"/>
  <c r="EV20" i="31"/>
  <c r="HX36" i="31"/>
  <c r="HK36" i="31"/>
  <c r="FV22" i="31"/>
  <c r="HV24" i="31"/>
  <c r="AX36" i="31"/>
  <c r="GX36" i="31"/>
  <c r="LK36" i="31"/>
  <c r="K48" i="28"/>
  <c r="IK9" i="31"/>
  <c r="BX9" i="31"/>
  <c r="EK9" i="31"/>
  <c r="JV16" i="31"/>
  <c r="FI16" i="31"/>
  <c r="II16" i="31"/>
  <c r="AV16" i="31"/>
  <c r="DV6" i="31"/>
  <c r="KI6" i="31"/>
  <c r="II6" i="31"/>
  <c r="GX48" i="31"/>
  <c r="X48" i="31"/>
  <c r="HK48" i="31"/>
  <c r="IX37" i="31"/>
  <c r="BK37" i="31"/>
  <c r="FX37" i="31"/>
  <c r="K42" i="28"/>
  <c r="KK11" i="31"/>
  <c r="DK11" i="31"/>
  <c r="FK11" i="31"/>
  <c r="FI59" i="31"/>
  <c r="HI59" i="31"/>
  <c r="LV59" i="31"/>
  <c r="GX60" i="31"/>
  <c r="AI60" i="31"/>
  <c r="II60" i="31"/>
  <c r="LI60" i="31"/>
  <c r="JV20" i="31"/>
  <c r="FV20" i="31"/>
  <c r="JI20" i="31"/>
  <c r="KV22" i="31"/>
  <c r="GK36" i="31"/>
  <c r="EK36" i="31"/>
  <c r="CK36" i="31"/>
  <c r="FK36" i="31"/>
  <c r="FX9" i="31"/>
  <c r="DK9" i="31"/>
  <c r="JX9" i="31"/>
  <c r="GV16" i="31"/>
  <c r="GI16" i="31"/>
  <c r="DI16" i="31"/>
  <c r="FV6" i="31"/>
  <c r="CI6" i="31"/>
  <c r="LI6" i="31"/>
  <c r="DK48" i="31"/>
  <c r="FX48" i="31"/>
  <c r="EX48" i="31"/>
  <c r="EK37" i="31"/>
  <c r="CK37" i="31"/>
  <c r="LK37" i="31"/>
  <c r="HK11" i="31"/>
  <c r="DX11" i="31"/>
  <c r="CX11" i="31"/>
  <c r="LI59" i="31"/>
  <c r="DI59" i="31"/>
  <c r="JI59" i="31"/>
  <c r="DX60" i="31"/>
  <c r="BI60" i="31"/>
  <c r="AV60" i="31"/>
  <c r="BV60" i="31"/>
  <c r="I20" i="31"/>
  <c r="CV20" i="31"/>
  <c r="II20" i="31"/>
  <c r="HI20" i="31"/>
  <c r="FX36" i="31"/>
  <c r="BK36" i="31"/>
  <c r="CK9" i="31"/>
  <c r="HK9" i="31"/>
  <c r="AK9" i="31"/>
  <c r="CI16" i="31"/>
  <c r="JI16" i="31"/>
  <c r="EI16" i="31"/>
  <c r="EI6" i="31"/>
  <c r="AI6" i="31"/>
  <c r="IV6" i="31"/>
  <c r="JI6" i="31"/>
  <c r="EK48" i="31"/>
  <c r="HX48" i="31"/>
  <c r="FK48" i="31"/>
  <c r="KK37" i="31"/>
  <c r="HK37" i="31"/>
  <c r="FK37" i="31"/>
  <c r="AK11" i="31"/>
  <c r="EK11" i="31"/>
  <c r="CK11" i="31"/>
  <c r="LK11" i="31"/>
  <c r="EV59" i="31"/>
  <c r="II59" i="31"/>
  <c r="GV59" i="31"/>
  <c r="K11" i="28"/>
  <c r="AX50" i="31"/>
  <c r="EI60" i="31"/>
  <c r="JI60" i="31"/>
  <c r="JV60" i="31"/>
  <c r="BI20" i="31"/>
  <c r="LV20" i="31"/>
  <c r="FI20" i="31"/>
  <c r="KI22" i="31"/>
  <c r="IK36" i="31"/>
  <c r="DX36" i="31"/>
  <c r="CI22" i="31"/>
  <c r="KK36" i="31"/>
  <c r="IX36" i="31"/>
  <c r="LX9" i="31"/>
  <c r="LK9" i="31"/>
  <c r="AX9" i="31"/>
  <c r="HI16" i="31"/>
  <c r="LV16" i="31"/>
  <c r="BV16" i="31"/>
  <c r="LV6" i="31"/>
  <c r="BV6" i="31"/>
  <c r="DX48" i="31"/>
  <c r="JX48" i="31"/>
  <c r="KK48" i="31"/>
  <c r="BX37" i="31"/>
  <c r="IK37" i="31"/>
  <c r="LX37" i="31"/>
  <c r="GK11" i="31"/>
  <c r="HX11" i="31"/>
  <c r="GX11" i="31"/>
  <c r="IK11" i="31"/>
  <c r="CV59" i="31"/>
  <c r="CI59" i="31"/>
  <c r="V59" i="31"/>
  <c r="AK50" i="31"/>
  <c r="I60" i="31"/>
  <c r="GI60" i="31"/>
  <c r="KI60" i="31"/>
  <c r="V20" i="31"/>
  <c r="GV20" i="31"/>
  <c r="DV20" i="31"/>
  <c r="DI57" i="31"/>
  <c r="GX9" i="31"/>
  <c r="FK9" i="31"/>
  <c r="CX9" i="31"/>
  <c r="V16" i="31"/>
  <c r="IV16" i="31"/>
  <c r="CX37" i="31"/>
  <c r="K37" i="31"/>
  <c r="JX37" i="31"/>
  <c r="I20" i="28"/>
  <c r="IX11" i="31"/>
  <c r="BK11" i="31"/>
  <c r="KI59" i="31"/>
  <c r="FV59" i="31"/>
  <c r="JV59" i="31"/>
  <c r="KV60" i="31"/>
  <c r="CV60" i="31"/>
  <c r="DI60" i="31"/>
  <c r="KI20" i="31"/>
  <c r="IV20" i="31"/>
  <c r="KV57" i="31"/>
  <c r="AX49" i="31"/>
  <c r="HX49" i="31"/>
  <c r="FK49" i="31"/>
  <c r="CX49" i="31"/>
  <c r="EI52" i="31"/>
  <c r="AF59" i="28"/>
  <c r="LI46" i="31"/>
  <c r="DK49" i="31"/>
  <c r="X49" i="31"/>
  <c r="GX49" i="31"/>
  <c r="AE11" i="28"/>
  <c r="HK49" i="31"/>
  <c r="LK49" i="31"/>
  <c r="LX49" i="31"/>
  <c r="AF49" i="28"/>
  <c r="LV29" i="31"/>
  <c r="I52" i="28"/>
  <c r="KK49" i="31"/>
  <c r="JX49" i="31"/>
  <c r="I44" i="28"/>
  <c r="AF27" i="28"/>
  <c r="AE24" i="28"/>
  <c r="AI29" i="31"/>
  <c r="IV29" i="31"/>
  <c r="KV46" i="31"/>
  <c r="LI39" i="31"/>
  <c r="GI29" i="31"/>
  <c r="II29" i="31"/>
  <c r="EI29" i="31"/>
  <c r="AV46" i="31"/>
  <c r="KI52" i="31"/>
  <c r="HI29" i="31"/>
  <c r="JV29" i="31"/>
  <c r="KI29" i="31"/>
  <c r="KV29" i="31"/>
  <c r="AI46" i="31"/>
  <c r="I39" i="28"/>
  <c r="JV52" i="31"/>
  <c r="AD8" i="28"/>
  <c r="EV29" i="31"/>
  <c r="BI29" i="31"/>
  <c r="CI29" i="31"/>
  <c r="BV29" i="31"/>
  <c r="GV46" i="31"/>
  <c r="FI52" i="31"/>
  <c r="AE8" i="28"/>
  <c r="DI29" i="31"/>
  <c r="CV29" i="31"/>
  <c r="LI29" i="31"/>
  <c r="HI46" i="31"/>
  <c r="CI52" i="31"/>
  <c r="I29" i="28"/>
  <c r="V29" i="31"/>
  <c r="DV29" i="31"/>
  <c r="HV29" i="31"/>
  <c r="CV52" i="31"/>
  <c r="AD49" i="28"/>
  <c r="AV29" i="31"/>
  <c r="JI29" i="31"/>
  <c r="FI29" i="31"/>
  <c r="II46" i="31"/>
  <c r="I52" i="31"/>
  <c r="AD11" i="28"/>
  <c r="GI52" i="31"/>
  <c r="AE51" i="28"/>
  <c r="AD24" i="28"/>
  <c r="AE13" i="28"/>
  <c r="AD51" i="28"/>
  <c r="AD6" i="28"/>
  <c r="AD28" i="28"/>
  <c r="LX21" i="31"/>
  <c r="JV38" i="31"/>
  <c r="BV38" i="31"/>
  <c r="II38" i="31"/>
  <c r="HK21" i="31"/>
  <c r="LV32" i="31"/>
  <c r="JV32" i="31"/>
  <c r="HI32" i="31"/>
  <c r="AD13" i="28"/>
  <c r="AE28" i="28"/>
  <c r="GI38" i="31"/>
  <c r="HI38" i="31"/>
  <c r="KV38" i="31"/>
  <c r="IX21" i="31"/>
  <c r="AV32" i="31"/>
  <c r="BV32" i="31"/>
  <c r="AD20" i="28"/>
  <c r="AE9" i="28"/>
  <c r="BK21" i="31"/>
  <c r="BI32" i="31"/>
  <c r="HV32" i="31"/>
  <c r="AE20" i="28"/>
  <c r="KI38" i="31"/>
  <c r="AV38" i="31"/>
  <c r="EI38" i="31"/>
  <c r="EV38" i="31"/>
  <c r="KV32" i="31"/>
  <c r="GV32" i="31"/>
  <c r="FV34" i="31"/>
  <c r="K6" i="28"/>
  <c r="AF36" i="28"/>
  <c r="AD21" i="28"/>
  <c r="DK21" i="31"/>
  <c r="V38" i="31"/>
  <c r="BI38" i="31"/>
  <c r="CV38" i="31"/>
  <c r="JX21" i="31"/>
  <c r="LI32" i="31"/>
  <c r="IV32" i="31"/>
  <c r="K29" i="28"/>
  <c r="AV34" i="31"/>
  <c r="AE36" i="28"/>
  <c r="AD56" i="28"/>
  <c r="AD60" i="28"/>
  <c r="BK42" i="31"/>
  <c r="FK42" i="31"/>
  <c r="FX42" i="31"/>
  <c r="EI46" i="31"/>
  <c r="I46" i="31"/>
  <c r="HV46" i="31"/>
  <c r="AE6" i="28"/>
  <c r="AF57" i="28"/>
  <c r="FV46" i="31"/>
  <c r="EV46" i="31"/>
  <c r="CV46" i="31"/>
  <c r="K46" i="28"/>
  <c r="AF35" i="28"/>
  <c r="KX42" i="31"/>
  <c r="BX42" i="31"/>
  <c r="EK42" i="31"/>
  <c r="HK42" i="31"/>
  <c r="K46" i="31"/>
  <c r="GK46" i="31"/>
  <c r="DX46" i="31"/>
  <c r="II32" i="31"/>
  <c r="FI32" i="31"/>
  <c r="CI32" i="31"/>
  <c r="JI46" i="31"/>
  <c r="JV46" i="31"/>
  <c r="LV46" i="31"/>
  <c r="AD35" i="28"/>
  <c r="AD37" i="28"/>
  <c r="IX42" i="31"/>
  <c r="HX42" i="31"/>
  <c r="CK42" i="31"/>
  <c r="DK42" i="31"/>
  <c r="FI46" i="31"/>
  <c r="BI46" i="31"/>
  <c r="BV46" i="31"/>
  <c r="AF37" i="28"/>
  <c r="AD32" i="28"/>
  <c r="LX42" i="31"/>
  <c r="GK42" i="31"/>
  <c r="AX42" i="31"/>
  <c r="IV46" i="31"/>
  <c r="KI46" i="31"/>
  <c r="DI46" i="31"/>
  <c r="AF15" i="28"/>
  <c r="AE32" i="28"/>
  <c r="AD59" i="28"/>
  <c r="JX42" i="31"/>
  <c r="CX42" i="31"/>
  <c r="LK46" i="31"/>
  <c r="HK46" i="31"/>
  <c r="CV32" i="31"/>
  <c r="KI32" i="31"/>
  <c r="CI46" i="31"/>
  <c r="DV46" i="31"/>
  <c r="V46" i="31"/>
  <c r="V55" i="31"/>
  <c r="X17" i="28"/>
  <c r="X49" i="28"/>
  <c r="X36" i="28"/>
  <c r="AD27" i="28"/>
  <c r="AD14" i="28"/>
  <c r="AE56" i="28"/>
  <c r="AD15" i="28"/>
  <c r="AE21" i="28"/>
  <c r="AD57" i="28"/>
  <c r="V6" i="28"/>
  <c r="X48" i="28"/>
  <c r="X42" i="28"/>
  <c r="V44" i="28"/>
  <c r="X37" i="28"/>
  <c r="V53" i="28"/>
  <c r="V20" i="28"/>
  <c r="X9" i="28"/>
  <c r="X29" i="28"/>
  <c r="X6" i="28"/>
  <c r="X58" i="28"/>
  <c r="V55" i="28"/>
  <c r="V16" i="28"/>
  <c r="X60" i="28"/>
  <c r="X28" i="28"/>
  <c r="V24" i="28"/>
  <c r="V52" i="28"/>
  <c r="V57" i="28"/>
  <c r="X55" i="28"/>
  <c r="V39" i="28"/>
  <c r="X35" i="28"/>
  <c r="X50" i="28"/>
  <c r="X21" i="28"/>
  <c r="V29" i="28"/>
  <c r="V51" i="28"/>
  <c r="X11" i="28"/>
  <c r="EX34" i="31"/>
  <c r="DI44" i="31"/>
  <c r="DV44" i="31"/>
  <c r="BK34" i="31"/>
  <c r="AV44" i="31"/>
  <c r="IV44" i="31"/>
  <c r="EV44" i="31"/>
  <c r="BI44" i="31"/>
  <c r="GV44" i="31"/>
  <c r="HV44" i="31"/>
  <c r="AF31" i="28"/>
  <c r="AD18" i="28"/>
  <c r="AF18" i="28"/>
  <c r="HV39" i="31"/>
  <c r="GV34" i="31"/>
  <c r="EV34" i="31"/>
  <c r="KV34" i="31"/>
  <c r="DK50" i="31"/>
  <c r="BX50" i="31"/>
  <c r="IV57" i="31"/>
  <c r="JI57" i="31"/>
  <c r="EI57" i="31"/>
  <c r="LV57" i="31"/>
  <c r="DV39" i="31"/>
  <c r="V58" i="31"/>
  <c r="I16" i="28"/>
  <c r="V34" i="31"/>
  <c r="HI34" i="31"/>
  <c r="DI34" i="31"/>
  <c r="CK50" i="31"/>
  <c r="IK50" i="31"/>
  <c r="FV57" i="31"/>
  <c r="FI57" i="31"/>
  <c r="BI57" i="31"/>
  <c r="V39" i="31"/>
  <c r="LV34" i="31"/>
  <c r="LI34" i="31"/>
  <c r="HV34" i="31"/>
  <c r="FK50" i="31"/>
  <c r="X50" i="31"/>
  <c r="I57" i="31"/>
  <c r="HV57" i="31"/>
  <c r="LI57" i="31"/>
  <c r="KV58" i="31"/>
  <c r="I34" i="31"/>
  <c r="EI34" i="31"/>
  <c r="BI34" i="31"/>
  <c r="HK50" i="31"/>
  <c r="BK50" i="31"/>
  <c r="K35" i="28"/>
  <c r="GV57" i="31"/>
  <c r="CV57" i="31"/>
  <c r="DV57" i="31"/>
  <c r="AD31" i="28"/>
  <c r="AE60" i="28"/>
  <c r="AV58" i="31"/>
  <c r="JV34" i="31"/>
  <c r="FI34" i="31"/>
  <c r="II34" i="31"/>
  <c r="KI34" i="31"/>
  <c r="KK50" i="31"/>
  <c r="KI57" i="31"/>
  <c r="HI57" i="31"/>
  <c r="JV57" i="31"/>
  <c r="JV39" i="31"/>
  <c r="K21" i="28"/>
  <c r="CV34" i="31"/>
  <c r="CI34" i="31"/>
  <c r="IV34" i="31"/>
  <c r="GI34" i="31"/>
  <c r="DX50" i="31"/>
  <c r="AI57" i="31"/>
  <c r="CI57" i="31"/>
  <c r="BV57" i="31"/>
  <c r="GI39" i="31"/>
  <c r="IV58" i="31"/>
  <c r="DV34" i="31"/>
  <c r="BV34" i="31"/>
  <c r="K36" i="28"/>
  <c r="KX50" i="31"/>
  <c r="II57" i="31"/>
  <c r="GI57" i="31"/>
  <c r="AV57" i="31"/>
  <c r="Y14" i="28"/>
  <c r="Y18" i="28"/>
  <c r="Y16" i="28"/>
  <c r="Y8" i="28"/>
  <c r="W18" i="28"/>
  <c r="W14" i="28"/>
  <c r="Y13" i="28"/>
  <c r="W15" i="28"/>
  <c r="W7" i="28"/>
  <c r="Y15" i="28"/>
  <c r="Y10" i="28"/>
  <c r="W17" i="28"/>
  <c r="W37" i="28"/>
  <c r="Y38" i="28"/>
  <c r="W35" i="28"/>
  <c r="V36" i="28"/>
  <c r="X46" i="28"/>
  <c r="V23" i="28"/>
  <c r="AD42" i="28"/>
  <c r="AE42" i="28"/>
  <c r="AF42" i="28"/>
  <c r="AD50" i="28"/>
  <c r="AF50" i="28"/>
  <c r="AE50" i="28"/>
  <c r="AF30" i="28"/>
  <c r="AE30" i="28"/>
  <c r="AD30" i="28"/>
  <c r="V38" i="28"/>
  <c r="V32" i="28"/>
  <c r="V22" i="28"/>
  <c r="V10" i="28"/>
  <c r="AE34" i="28"/>
  <c r="AD34" i="28"/>
  <c r="AF34" i="28"/>
  <c r="V58" i="28"/>
  <c r="V34" i="28"/>
  <c r="AD45" i="28"/>
  <c r="AE45" i="28"/>
  <c r="AF45" i="28"/>
  <c r="AF25" i="28"/>
  <c r="AE25" i="28"/>
  <c r="AD25" i="28"/>
  <c r="AD43" i="28"/>
  <c r="AF43" i="28"/>
  <c r="AE43" i="28"/>
  <c r="AF7" i="28"/>
  <c r="AE7" i="28"/>
  <c r="AD7" i="28"/>
  <c r="AF23" i="28"/>
  <c r="AE23" i="28"/>
  <c r="AD23" i="28"/>
  <c r="V46" i="28"/>
  <c r="V13" i="28"/>
  <c r="K43" i="28"/>
  <c r="X43" i="28"/>
  <c r="X44" i="28"/>
  <c r="X56" i="28"/>
  <c r="AF29" i="28"/>
  <c r="AE29" i="28"/>
  <c r="AD29" i="28"/>
  <c r="AF17" i="28"/>
  <c r="AE17" i="28"/>
  <c r="AD17" i="28"/>
  <c r="AD41" i="28"/>
  <c r="AE41" i="28"/>
  <c r="AF41" i="28"/>
  <c r="AF22" i="28"/>
  <c r="AE22" i="28"/>
  <c r="AD22" i="28"/>
  <c r="AF55" i="28"/>
  <c r="AE55" i="28"/>
  <c r="AD55" i="28"/>
  <c r="AF58" i="28"/>
  <c r="AE58" i="28"/>
  <c r="AD58" i="28"/>
  <c r="V60" i="28"/>
  <c r="V59" i="28"/>
  <c r="AF16" i="28"/>
  <c r="AE16" i="28"/>
  <c r="AD16" i="28"/>
  <c r="AD44" i="28"/>
  <c r="AE44" i="28"/>
  <c r="AF44" i="28"/>
  <c r="AE38" i="28"/>
  <c r="AD38" i="28"/>
  <c r="AF38" i="28"/>
  <c r="AD52" i="28"/>
  <c r="AF52" i="28"/>
  <c r="AE52" i="28"/>
  <c r="AF53" i="28"/>
  <c r="AE53" i="28"/>
  <c r="AD53" i="28"/>
  <c r="X34" i="28"/>
  <c r="AD48" i="28"/>
  <c r="AE48" i="28"/>
  <c r="AF48" i="28"/>
  <c r="X39" i="28"/>
  <c r="AD46" i="28"/>
  <c r="AF46" i="28"/>
  <c r="AE46" i="28"/>
  <c r="HV22" i="31"/>
  <c r="EV22" i="31"/>
  <c r="EI22" i="31"/>
  <c r="I22" i="31"/>
  <c r="CV39" i="31"/>
  <c r="I39" i="31"/>
  <c r="AI39" i="31"/>
  <c r="BX21" i="31"/>
  <c r="FK21" i="31"/>
  <c r="AK21" i="31"/>
  <c r="KX21" i="31"/>
  <c r="JX35" i="31"/>
  <c r="CK43" i="31"/>
  <c r="FX43" i="31"/>
  <c r="EX43" i="31"/>
  <c r="I23" i="28"/>
  <c r="HI52" i="31"/>
  <c r="GV52" i="31"/>
  <c r="LV52" i="31"/>
  <c r="FI24" i="31"/>
  <c r="FI39" i="31"/>
  <c r="CI39" i="31"/>
  <c r="II39" i="31"/>
  <c r="IK21" i="31"/>
  <c r="KK21" i="31"/>
  <c r="CX21" i="31"/>
  <c r="KX43" i="31"/>
  <c r="AX43" i="31"/>
  <c r="FK43" i="31"/>
  <c r="HX43" i="31"/>
  <c r="AV52" i="31"/>
  <c r="EV52" i="31"/>
  <c r="JI52" i="31"/>
  <c r="I58" i="28"/>
  <c r="IV22" i="31"/>
  <c r="LI22" i="31"/>
  <c r="CI24" i="31"/>
  <c r="FI22" i="31"/>
  <c r="HI22" i="31"/>
  <c r="JV22" i="31"/>
  <c r="DI22" i="31"/>
  <c r="JI39" i="31"/>
  <c r="EV39" i="31"/>
  <c r="BV39" i="31"/>
  <c r="HX21" i="31"/>
  <c r="AX21" i="31"/>
  <c r="EX21" i="31"/>
  <c r="BX43" i="31"/>
  <c r="IX43" i="31"/>
  <c r="GX43" i="31"/>
  <c r="JX43" i="31"/>
  <c r="V52" i="31"/>
  <c r="HV52" i="31"/>
  <c r="II52" i="31"/>
  <c r="GV22" i="31"/>
  <c r="V22" i="31"/>
  <c r="CV22" i="31"/>
  <c r="DI39" i="31"/>
  <c r="GV39" i="31"/>
  <c r="IV39" i="31"/>
  <c r="BI39" i="31"/>
  <c r="K21" i="31"/>
  <c r="EK21" i="31"/>
  <c r="JK21" i="31"/>
  <c r="GK35" i="31"/>
  <c r="GK17" i="31"/>
  <c r="CX43" i="31"/>
  <c r="JK43" i="31"/>
  <c r="LK43" i="31"/>
  <c r="KV52" i="31"/>
  <c r="AI52" i="31"/>
  <c r="LI52" i="31"/>
  <c r="DV22" i="31"/>
  <c r="II22" i="31"/>
  <c r="AV22" i="31"/>
  <c r="KI39" i="31"/>
  <c r="EI39" i="31"/>
  <c r="LV39" i="31"/>
  <c r="KV39" i="31"/>
  <c r="GK21" i="31"/>
  <c r="CK21" i="31"/>
  <c r="LK21" i="31"/>
  <c r="BX35" i="31"/>
  <c r="LX43" i="31"/>
  <c r="HK43" i="31"/>
  <c r="DX43" i="31"/>
  <c r="K39" i="28"/>
  <c r="BV52" i="31"/>
  <c r="DI52" i="31"/>
  <c r="FV52" i="31"/>
  <c r="GI22" i="31"/>
  <c r="BV22" i="31"/>
  <c r="AI22" i="31"/>
  <c r="AV39" i="31"/>
  <c r="FV39" i="31"/>
  <c r="CV36" i="31"/>
  <c r="X21" i="31"/>
  <c r="GX21" i="31"/>
  <c r="BK35" i="31"/>
  <c r="IK43" i="31"/>
  <c r="EK43" i="31"/>
  <c r="DV52" i="31"/>
  <c r="IV52" i="31"/>
  <c r="P27" i="21"/>
  <c r="JK50" i="31"/>
  <c r="EX50" i="31"/>
  <c r="K50" i="31"/>
  <c r="IX50" i="31"/>
  <c r="FX50" i="31"/>
  <c r="HX50" i="31"/>
  <c r="GK50" i="31"/>
  <c r="LX50" i="31"/>
  <c r="GX50" i="31"/>
  <c r="LK50" i="31"/>
  <c r="EK50" i="31"/>
  <c r="CX50" i="31"/>
  <c r="I24" i="31"/>
  <c r="JI24" i="31"/>
  <c r="GV24" i="31"/>
  <c r="DI24" i="31"/>
  <c r="I34" i="28"/>
  <c r="V36" i="31"/>
  <c r="BV36" i="31"/>
  <c r="LK35" i="31"/>
  <c r="AX35" i="31"/>
  <c r="AK35" i="31"/>
  <c r="EX35" i="31"/>
  <c r="BK17" i="31"/>
  <c r="AI24" i="31"/>
  <c r="LV24" i="31"/>
  <c r="GI24" i="31"/>
  <c r="AI36" i="31"/>
  <c r="IX35" i="31"/>
  <c r="IK35" i="31"/>
  <c r="EK35" i="31"/>
  <c r="KX17" i="31"/>
  <c r="CV24" i="31"/>
  <c r="KV24" i="31"/>
  <c r="II24" i="31"/>
  <c r="I59" i="28"/>
  <c r="LV36" i="31"/>
  <c r="K35" i="31"/>
  <c r="CK35" i="31"/>
  <c r="DX35" i="31"/>
  <c r="X17" i="31"/>
  <c r="I60" i="28"/>
  <c r="BK29" i="31"/>
  <c r="I36" i="28"/>
  <c r="HV36" i="31"/>
  <c r="FK35" i="31"/>
  <c r="JK35" i="31"/>
  <c r="FX35" i="31"/>
  <c r="JK17" i="31"/>
  <c r="IK29" i="31"/>
  <c r="JV24" i="31"/>
  <c r="EI24" i="31"/>
  <c r="KI24" i="31"/>
  <c r="BI24" i="31"/>
  <c r="KV36" i="31"/>
  <c r="X35" i="31"/>
  <c r="KX35" i="31"/>
  <c r="LX35" i="31"/>
  <c r="EK17" i="31"/>
  <c r="JX29" i="31"/>
  <c r="V24" i="31"/>
  <c r="IV24" i="31"/>
  <c r="BV24" i="31"/>
  <c r="HI24" i="31"/>
  <c r="AV24" i="31"/>
  <c r="I36" i="31"/>
  <c r="HK35" i="31"/>
  <c r="HX35" i="31"/>
  <c r="CX35" i="31"/>
  <c r="K56" i="28"/>
  <c r="BX17" i="31"/>
  <c r="LK17" i="31"/>
  <c r="EV24" i="31"/>
  <c r="LI24" i="31"/>
  <c r="FV24" i="31"/>
  <c r="DV36" i="31"/>
  <c r="KK35" i="31"/>
  <c r="GX35" i="31"/>
  <c r="DX17" i="31"/>
  <c r="K34" i="31"/>
  <c r="FI44" i="31"/>
  <c r="JV44" i="31"/>
  <c r="I44" i="31"/>
  <c r="X34" i="31"/>
  <c r="GI44" i="31"/>
  <c r="KI44" i="31"/>
  <c r="FX34" i="31"/>
  <c r="FV44" i="31"/>
  <c r="V44" i="31"/>
  <c r="AX34" i="31"/>
  <c r="EK34" i="31"/>
  <c r="CV44" i="31"/>
  <c r="LV44" i="31"/>
  <c r="KV44" i="31"/>
  <c r="EI23" i="31"/>
  <c r="FI23" i="31"/>
  <c r="GV23" i="31"/>
  <c r="KK56" i="31"/>
  <c r="IK56" i="31"/>
  <c r="FX56" i="31"/>
  <c r="CK60" i="31"/>
  <c r="LX60" i="31"/>
  <c r="KK60" i="31"/>
  <c r="DV55" i="31"/>
  <c r="AV55" i="31"/>
  <c r="FI55" i="31"/>
  <c r="JI44" i="31"/>
  <c r="EI44" i="31"/>
  <c r="AI44" i="31"/>
  <c r="AI23" i="31"/>
  <c r="AV23" i="31"/>
  <c r="EV23" i="31"/>
  <c r="IV23" i="31"/>
  <c r="DX56" i="31"/>
  <c r="FK56" i="31"/>
  <c r="IX56" i="31"/>
  <c r="K60" i="31"/>
  <c r="HX60" i="31"/>
  <c r="X60" i="31"/>
  <c r="FV55" i="31"/>
  <c r="GV55" i="31"/>
  <c r="BI55" i="31"/>
  <c r="CV23" i="31"/>
  <c r="AK56" i="31"/>
  <c r="K56" i="31"/>
  <c r="LX56" i="31"/>
  <c r="CX60" i="31"/>
  <c r="AK60" i="31"/>
  <c r="KX60" i="31"/>
  <c r="LV55" i="31"/>
  <c r="CI55" i="31"/>
  <c r="I55" i="31"/>
  <c r="DI23" i="31"/>
  <c r="BV23" i="31"/>
  <c r="DV23" i="31"/>
  <c r="K44" i="28"/>
  <c r="EX56" i="31"/>
  <c r="GK56" i="31"/>
  <c r="HK56" i="31"/>
  <c r="FX60" i="31"/>
  <c r="IK60" i="31"/>
  <c r="BK60" i="31"/>
  <c r="AI55" i="31"/>
  <c r="HV55" i="31"/>
  <c r="EV55" i="31"/>
  <c r="II23" i="31"/>
  <c r="CI23" i="31"/>
  <c r="LI23" i="31"/>
  <c r="KV23" i="31"/>
  <c r="JV23" i="31"/>
  <c r="V23" i="31"/>
  <c r="I22" i="28"/>
  <c r="JX56" i="31"/>
  <c r="HX56" i="31"/>
  <c r="CX56" i="31"/>
  <c r="EK56" i="31"/>
  <c r="JK60" i="31"/>
  <c r="FK60" i="31"/>
  <c r="BX60" i="31"/>
  <c r="KI55" i="31"/>
  <c r="JI55" i="31"/>
  <c r="GI55" i="31"/>
  <c r="DI55" i="31"/>
  <c r="LI44" i="31"/>
  <c r="CI44" i="31"/>
  <c r="BK56" i="31"/>
  <c r="GX56" i="31"/>
  <c r="LK56" i="31"/>
  <c r="AX56" i="31"/>
  <c r="LK60" i="31"/>
  <c r="EX60" i="31"/>
  <c r="EK60" i="31"/>
  <c r="HK60" i="31"/>
  <c r="JV55" i="31"/>
  <c r="BV55" i="31"/>
  <c r="LI55" i="31"/>
  <c r="CV55" i="31"/>
  <c r="I46" i="28"/>
  <c r="KI23" i="31"/>
  <c r="HI23" i="31"/>
  <c r="X56" i="31"/>
  <c r="BX56" i="31"/>
  <c r="JX60" i="31"/>
  <c r="GK60" i="31"/>
  <c r="AX60" i="31"/>
  <c r="HI55" i="31"/>
  <c r="II55" i="31"/>
  <c r="FV36" i="31"/>
  <c r="DI36" i="31"/>
  <c r="EV36" i="31"/>
  <c r="EI36" i="31"/>
  <c r="IX17" i="31"/>
  <c r="LX17" i="31"/>
  <c r="DK17" i="31"/>
  <c r="AK17" i="31"/>
  <c r="I38" i="28"/>
  <c r="IX34" i="31"/>
  <c r="DX34" i="31"/>
  <c r="JX34" i="31"/>
  <c r="GK29" i="31"/>
  <c r="HK29" i="31"/>
  <c r="HX29" i="31"/>
  <c r="LX34" i="31"/>
  <c r="AK34" i="31"/>
  <c r="HK34" i="31"/>
  <c r="X29" i="31"/>
  <c r="IX29" i="31"/>
  <c r="AK29" i="31"/>
  <c r="FI36" i="31"/>
  <c r="JV36" i="31"/>
  <c r="JI36" i="31"/>
  <c r="HX17" i="31"/>
  <c r="JX17" i="31"/>
  <c r="CK17" i="31"/>
  <c r="BX34" i="31"/>
  <c r="FK34" i="31"/>
  <c r="DK34" i="31"/>
  <c r="CX29" i="31"/>
  <c r="GX29" i="31"/>
  <c r="BX29" i="31"/>
  <c r="LI36" i="31"/>
  <c r="BI36" i="31"/>
  <c r="CI36" i="31"/>
  <c r="GX17" i="31"/>
  <c r="IK17" i="31"/>
  <c r="K17" i="31"/>
  <c r="HX34" i="31"/>
  <c r="CK34" i="31"/>
  <c r="LK34" i="31"/>
  <c r="KK29" i="31"/>
  <c r="K29" i="31"/>
  <c r="CK29" i="31"/>
  <c r="IV36" i="31"/>
  <c r="KI36" i="31"/>
  <c r="II36" i="31"/>
  <c r="AX17" i="31"/>
  <c r="FX17" i="31"/>
  <c r="KK17" i="31"/>
  <c r="IK34" i="31"/>
  <c r="KX34" i="31"/>
  <c r="KK34" i="31"/>
  <c r="GX34" i="31"/>
  <c r="DK29" i="31"/>
  <c r="FX29" i="31"/>
  <c r="FK29" i="31"/>
  <c r="EX29" i="31"/>
  <c r="EK29" i="31"/>
  <c r="LX29" i="31"/>
  <c r="AX29" i="31"/>
  <c r="DX29" i="31"/>
  <c r="AV36" i="31"/>
  <c r="HI36" i="31"/>
  <c r="GV36" i="31"/>
  <c r="FK17" i="31"/>
  <c r="EX17" i="31"/>
  <c r="CX17" i="31"/>
  <c r="GK34" i="31"/>
  <c r="JK34" i="31"/>
  <c r="I13" i="28"/>
  <c r="KX29" i="31"/>
  <c r="JK29" i="31"/>
  <c r="BJ37" i="31"/>
  <c r="KJ37" i="31"/>
  <c r="EJ37" i="31"/>
  <c r="IW37" i="31"/>
  <c r="LJ37" i="31"/>
  <c r="JJ37" i="31"/>
  <c r="EW37" i="31"/>
  <c r="HW37" i="31"/>
  <c r="AW37" i="31"/>
  <c r="C37" i="28"/>
  <c r="B37" i="28" s="1"/>
  <c r="LV37" i="28" s="1"/>
  <c r="W37" i="31"/>
  <c r="JW37" i="31"/>
  <c r="C37" i="31"/>
  <c r="B37" i="31" s="1"/>
  <c r="CJ37" i="31"/>
  <c r="LW37" i="31"/>
  <c r="HJ37" i="31"/>
  <c r="IJ37" i="31"/>
  <c r="BW37" i="31"/>
  <c r="DJ37" i="31"/>
  <c r="DW37" i="31"/>
  <c r="GW37" i="31"/>
  <c r="J37" i="28"/>
  <c r="CW37" i="31"/>
  <c r="AJ37" i="31"/>
  <c r="GJ37" i="31"/>
  <c r="FJ37" i="31"/>
  <c r="KW37" i="31"/>
  <c r="J37" i="31"/>
  <c r="FW37" i="31"/>
  <c r="DL38" i="31"/>
  <c r="AY38" i="31"/>
  <c r="GL38" i="31"/>
  <c r="CY38" i="31"/>
  <c r="BY38" i="31"/>
  <c r="JL38" i="31"/>
  <c r="L38" i="28"/>
  <c r="CL38" i="31"/>
  <c r="JY38" i="31"/>
  <c r="AL38" i="31"/>
  <c r="FL38" i="31"/>
  <c r="HL38" i="31"/>
  <c r="BL38" i="31"/>
  <c r="KL38" i="31"/>
  <c r="E38" i="28"/>
  <c r="D38" i="28" s="1"/>
  <c r="LX38" i="28" s="1"/>
  <c r="E38" i="31"/>
  <c r="D38" i="31" s="1"/>
  <c r="L38" i="31"/>
  <c r="HY38" i="31"/>
  <c r="EL38" i="31"/>
  <c r="GY38" i="31"/>
  <c r="KY38" i="31"/>
  <c r="Y38" i="31"/>
  <c r="FY38" i="31"/>
  <c r="DY38" i="31"/>
  <c r="LY38" i="31"/>
  <c r="IY38" i="31"/>
  <c r="EY38" i="31"/>
  <c r="IL38" i="31"/>
  <c r="LL38" i="31"/>
  <c r="GJ35" i="31"/>
  <c r="JW35" i="31"/>
  <c r="FJ35" i="31"/>
  <c r="BW35" i="31"/>
  <c r="C35" i="31"/>
  <c r="B35" i="31" s="1"/>
  <c r="KJ35" i="31"/>
  <c r="JJ35" i="31"/>
  <c r="CW35" i="31"/>
  <c r="W35" i="31"/>
  <c r="AJ35" i="31"/>
  <c r="BJ35" i="31"/>
  <c r="DJ35" i="31"/>
  <c r="J35" i="31"/>
  <c r="GW35" i="31"/>
  <c r="IW35" i="31"/>
  <c r="DW35" i="31"/>
  <c r="IJ35" i="31"/>
  <c r="AW35" i="31"/>
  <c r="EW35" i="31"/>
  <c r="CJ35" i="31"/>
  <c r="EJ35" i="31"/>
  <c r="C35" i="28"/>
  <c r="B35" i="28" s="1"/>
  <c r="LV35" i="28" s="1"/>
  <c r="HJ35" i="31"/>
  <c r="LJ35" i="31"/>
  <c r="HW35" i="31"/>
  <c r="KW35" i="31"/>
  <c r="J35" i="28"/>
  <c r="LW35" i="31"/>
  <c r="FW35" i="31"/>
  <c r="E19" i="13"/>
  <c r="F18" i="13"/>
  <c r="E20" i="13"/>
  <c r="F20" i="13"/>
  <c r="H19" i="13"/>
  <c r="G19" i="13"/>
  <c r="G18" i="13"/>
  <c r="F21" i="13"/>
  <c r="H18" i="13"/>
  <c r="G21" i="13"/>
  <c r="E21" i="13"/>
  <c r="H20" i="13"/>
  <c r="O17" i="13"/>
  <c r="R17" i="13" s="1"/>
  <c r="D18" i="13"/>
  <c r="O22" i="13"/>
  <c r="R22" i="13" s="1"/>
  <c r="E17" i="13"/>
  <c r="O27" i="13"/>
  <c r="R27" i="13" s="1"/>
  <c r="O35" i="13"/>
  <c r="EL14" i="31"/>
  <c r="EY14" i="31"/>
  <c r="DY14" i="31"/>
  <c r="DL14" i="31"/>
  <c r="Y14" i="31"/>
  <c r="HY14" i="31"/>
  <c r="KY14" i="31"/>
  <c r="BL14" i="31"/>
  <c r="LL14" i="31"/>
  <c r="CY14" i="31"/>
  <c r="GY14" i="31"/>
  <c r="BY14" i="31"/>
  <c r="KL14" i="31"/>
  <c r="AL14" i="31"/>
  <c r="L14" i="31"/>
  <c r="E14" i="28"/>
  <c r="D14" i="28" s="1"/>
  <c r="LX14" i="28" s="1"/>
  <c r="CL14" i="31"/>
  <c r="IL14" i="31"/>
  <c r="AY14" i="31"/>
  <c r="HL14" i="31"/>
  <c r="IY14" i="31"/>
  <c r="FL14" i="31"/>
  <c r="JY14" i="31"/>
  <c r="E14" i="31"/>
  <c r="D14" i="31" s="1"/>
  <c r="GL14" i="31"/>
  <c r="FY14" i="31"/>
  <c r="LY14" i="31"/>
  <c r="L14" i="28"/>
  <c r="JL14" i="31"/>
  <c r="JL18" i="31"/>
  <c r="L18" i="31"/>
  <c r="FL18" i="31"/>
  <c r="EL18" i="31"/>
  <c r="AY18" i="31"/>
  <c r="Y18" i="31"/>
  <c r="L18" i="28"/>
  <c r="BY18" i="31"/>
  <c r="AL18" i="31"/>
  <c r="BL18" i="31"/>
  <c r="LY18" i="31"/>
  <c r="KL18" i="31"/>
  <c r="KY18" i="31"/>
  <c r="E18" i="31"/>
  <c r="D18" i="31" s="1"/>
  <c r="GY18" i="31"/>
  <c r="CY18" i="31"/>
  <c r="JY18" i="31"/>
  <c r="IL18" i="31"/>
  <c r="GL18" i="31"/>
  <c r="EY18" i="31"/>
  <c r="DL18" i="31"/>
  <c r="E18" i="28"/>
  <c r="D18" i="28" s="1"/>
  <c r="LX18" i="28" s="1"/>
  <c r="FY18" i="31"/>
  <c r="DY18" i="31"/>
  <c r="HY18" i="31"/>
  <c r="LL18" i="31"/>
  <c r="HL18" i="31"/>
  <c r="IY18" i="31"/>
  <c r="CL18" i="31"/>
  <c r="E16" i="31"/>
  <c r="D16" i="31" s="1"/>
  <c r="DY16" i="31"/>
  <c r="EL16" i="31"/>
  <c r="JY16" i="31"/>
  <c r="GL16" i="31"/>
  <c r="AY16" i="31"/>
  <c r="LL16" i="31"/>
  <c r="L16" i="28"/>
  <c r="L16" i="31"/>
  <c r="KY16" i="31"/>
  <c r="HY16" i="31"/>
  <c r="AL16" i="31"/>
  <c r="GY16" i="31"/>
  <c r="IY16" i="31"/>
  <c r="E16" i="28"/>
  <c r="D16" i="28" s="1"/>
  <c r="LX16" i="28" s="1"/>
  <c r="BY16" i="31"/>
  <c r="FY16" i="31"/>
  <c r="EY16" i="31"/>
  <c r="Y16" i="31"/>
  <c r="JL16" i="31"/>
  <c r="LY16" i="31"/>
  <c r="KL16" i="31"/>
  <c r="HL16" i="31"/>
  <c r="CY16" i="31"/>
  <c r="BL16" i="31"/>
  <c r="DL16" i="31"/>
  <c r="IL16" i="31"/>
  <c r="FL16" i="31"/>
  <c r="CL16" i="31"/>
  <c r="EL8" i="31"/>
  <c r="JL8" i="31"/>
  <c r="E8" i="31"/>
  <c r="D8" i="31" s="1"/>
  <c r="LL8" i="31"/>
  <c r="AY8" i="31"/>
  <c r="KY8" i="31"/>
  <c r="CL8" i="31"/>
  <c r="JY8" i="31"/>
  <c r="HL8" i="31"/>
  <c r="IL8" i="31"/>
  <c r="EY8" i="31"/>
  <c r="LY8" i="31"/>
  <c r="CY8" i="31"/>
  <c r="GY8" i="31"/>
  <c r="BY8" i="31"/>
  <c r="L8" i="28"/>
  <c r="DY8" i="31"/>
  <c r="KL8" i="31"/>
  <c r="HY8" i="31"/>
  <c r="FL8" i="31"/>
  <c r="E8" i="28"/>
  <c r="D8" i="28" s="1"/>
  <c r="LX8" i="28" s="1"/>
  <c r="BL8" i="31"/>
  <c r="GL8" i="31"/>
  <c r="AL8" i="31"/>
  <c r="DL8" i="31"/>
  <c r="FY8" i="31"/>
  <c r="Y8" i="31"/>
  <c r="IY8" i="31"/>
  <c r="L8" i="31"/>
  <c r="C18" i="31"/>
  <c r="B18" i="31" s="1"/>
  <c r="HW18" i="31"/>
  <c r="EJ18" i="31"/>
  <c r="BJ18" i="31"/>
  <c r="KW18" i="31"/>
  <c r="BW18" i="31"/>
  <c r="AW18" i="31"/>
  <c r="DJ18" i="31"/>
  <c r="J18" i="31"/>
  <c r="C18" i="28"/>
  <c r="B18" i="28" s="1"/>
  <c r="LV18" i="28" s="1"/>
  <c r="DW18" i="31"/>
  <c r="EW18" i="31"/>
  <c r="GW18" i="31"/>
  <c r="CJ18" i="31"/>
  <c r="HJ18" i="31"/>
  <c r="IJ18" i="31"/>
  <c r="LJ18" i="31"/>
  <c r="FJ18" i="31"/>
  <c r="IW18" i="31"/>
  <c r="CW18" i="31"/>
  <c r="KJ18" i="31"/>
  <c r="JJ18" i="31"/>
  <c r="GJ18" i="31"/>
  <c r="W18" i="31"/>
  <c r="LW18" i="31"/>
  <c r="AJ18" i="31"/>
  <c r="J18" i="28"/>
  <c r="FW18" i="31"/>
  <c r="JW18" i="31"/>
  <c r="JW14" i="31"/>
  <c r="HW14" i="31"/>
  <c r="FJ14" i="31"/>
  <c r="C14" i="28"/>
  <c r="B14" i="28" s="1"/>
  <c r="LV14" i="28" s="1"/>
  <c r="JJ14" i="31"/>
  <c r="AJ14" i="31"/>
  <c r="CW14" i="31"/>
  <c r="EW14" i="31"/>
  <c r="EJ14" i="31"/>
  <c r="DJ14" i="31"/>
  <c r="FW14" i="31"/>
  <c r="CJ14" i="31"/>
  <c r="C14" i="31"/>
  <c r="B14" i="31" s="1"/>
  <c r="GW14" i="31"/>
  <c r="J14" i="28"/>
  <c r="LW14" i="31"/>
  <c r="DW14" i="31"/>
  <c r="AW14" i="31"/>
  <c r="IW14" i="31"/>
  <c r="KJ14" i="31"/>
  <c r="BW14" i="31"/>
  <c r="W14" i="31"/>
  <c r="HJ14" i="31"/>
  <c r="KW14" i="31"/>
  <c r="IJ14" i="31"/>
  <c r="J14" i="31"/>
  <c r="BJ14" i="31"/>
  <c r="GJ14" i="31"/>
  <c r="LJ14" i="31"/>
  <c r="JY13" i="31"/>
  <c r="LY13" i="31"/>
  <c r="FL13" i="31"/>
  <c r="GY13" i="31"/>
  <c r="AY13" i="31"/>
  <c r="BL13" i="31"/>
  <c r="L13" i="31"/>
  <c r="DL13" i="31"/>
  <c r="IY13" i="31"/>
  <c r="GL13" i="31"/>
  <c r="E13" i="31"/>
  <c r="D13" i="31" s="1"/>
  <c r="HL13" i="31"/>
  <c r="AL13" i="31"/>
  <c r="EL13" i="31"/>
  <c r="KL13" i="31"/>
  <c r="FY13" i="31"/>
  <c r="JL13" i="31"/>
  <c r="IL13" i="31"/>
  <c r="LL13" i="31"/>
  <c r="EY13" i="31"/>
  <c r="CY13" i="31"/>
  <c r="Y13" i="31"/>
  <c r="HY13" i="31"/>
  <c r="DY13" i="31"/>
  <c r="KY13" i="31"/>
  <c r="CL13" i="31"/>
  <c r="BY13" i="31"/>
  <c r="E13" i="28"/>
  <c r="D13" i="28" s="1"/>
  <c r="LX13" i="28" s="1"/>
  <c r="L13" i="28"/>
  <c r="DW15" i="31"/>
  <c r="LJ15" i="31"/>
  <c r="LW15" i="31"/>
  <c r="FW15" i="31"/>
  <c r="GW15" i="31"/>
  <c r="BW15" i="31"/>
  <c r="J15" i="28"/>
  <c r="CJ15" i="31"/>
  <c r="JW15" i="31"/>
  <c r="KW15" i="31"/>
  <c r="BJ15" i="31"/>
  <c r="J15" i="31"/>
  <c r="AJ15" i="31"/>
  <c r="EJ15" i="31"/>
  <c r="FJ15" i="31"/>
  <c r="C15" i="28"/>
  <c r="B15" i="28" s="1"/>
  <c r="LV15" i="28" s="1"/>
  <c r="C15" i="31"/>
  <c r="B15" i="31" s="1"/>
  <c r="HJ15" i="31"/>
  <c r="IJ15" i="31"/>
  <c r="DJ15" i="31"/>
  <c r="AW15" i="31"/>
  <c r="KJ15" i="31"/>
  <c r="W15" i="31"/>
  <c r="IW15" i="31"/>
  <c r="GJ15" i="31"/>
  <c r="EW15" i="31"/>
  <c r="JJ15" i="31"/>
  <c r="HW15" i="31"/>
  <c r="CW15" i="31"/>
  <c r="FJ7" i="31"/>
  <c r="J7" i="31"/>
  <c r="W7" i="31"/>
  <c r="FW7" i="31"/>
  <c r="DW7" i="31"/>
  <c r="IJ7" i="31"/>
  <c r="HW7" i="31"/>
  <c r="AW7" i="31"/>
  <c r="AJ7" i="31"/>
  <c r="EW7" i="31"/>
  <c r="GJ7" i="31"/>
  <c r="BW7" i="31"/>
  <c r="J7" i="28"/>
  <c r="CJ7" i="31"/>
  <c r="C7" i="31"/>
  <c r="B7" i="31" s="1"/>
  <c r="JJ7" i="31"/>
  <c r="C7" i="28"/>
  <c r="B7" i="28" s="1"/>
  <c r="LV7" i="28" s="1"/>
  <c r="KW7" i="31"/>
  <c r="HJ7" i="31"/>
  <c r="BJ7" i="31"/>
  <c r="EJ7" i="31"/>
  <c r="KJ7" i="31"/>
  <c r="CW7" i="31"/>
  <c r="LJ7" i="31"/>
  <c r="IW7" i="31"/>
  <c r="JW7" i="31"/>
  <c r="GW7" i="31"/>
  <c r="LW7" i="31"/>
  <c r="DJ7" i="31"/>
  <c r="EY15" i="31"/>
  <c r="JL15" i="31"/>
  <c r="JY15" i="31"/>
  <c r="LL15" i="31"/>
  <c r="KY15" i="31"/>
  <c r="EL15" i="31"/>
  <c r="L15" i="28"/>
  <c r="DY15" i="31"/>
  <c r="GY15" i="31"/>
  <c r="IY15" i="31"/>
  <c r="KL15" i="31"/>
  <c r="BL15" i="31"/>
  <c r="AY15" i="31"/>
  <c r="HY15" i="31"/>
  <c r="FL15" i="31"/>
  <c r="FY15" i="31"/>
  <c r="GL15" i="31"/>
  <c r="L15" i="31"/>
  <c r="CL15" i="31"/>
  <c r="Y15" i="31"/>
  <c r="E15" i="31"/>
  <c r="D15" i="31" s="1"/>
  <c r="HL15" i="31"/>
  <c r="DL15" i="31"/>
  <c r="LY15" i="31"/>
  <c r="CY15" i="31"/>
  <c r="E15" i="28"/>
  <c r="D15" i="28" s="1"/>
  <c r="LX15" i="28" s="1"/>
  <c r="AL15" i="31"/>
  <c r="BY15" i="31"/>
  <c r="IL15" i="31"/>
  <c r="EL10" i="31"/>
  <c r="AL10" i="31"/>
  <c r="BL10" i="31"/>
  <c r="CL10" i="31"/>
  <c r="JY10" i="31"/>
  <c r="L10" i="28"/>
  <c r="Y10" i="31"/>
  <c r="FY10" i="31"/>
  <c r="EY10" i="31"/>
  <c r="CY10" i="31"/>
  <c r="LL10" i="31"/>
  <c r="L10" i="31"/>
  <c r="E10" i="31"/>
  <c r="D10" i="31" s="1"/>
  <c r="KL10" i="31"/>
  <c r="HY10" i="31"/>
  <c r="BY10" i="31"/>
  <c r="DL10" i="31"/>
  <c r="IY10" i="31"/>
  <c r="FL10" i="31"/>
  <c r="KY10" i="31"/>
  <c r="GL10" i="31"/>
  <c r="DY10" i="31"/>
  <c r="IL10" i="31"/>
  <c r="HL10" i="31"/>
  <c r="JL10" i="31"/>
  <c r="E10" i="28"/>
  <c r="D10" i="28" s="1"/>
  <c r="LX10" i="28" s="1"/>
  <c r="LY10" i="31"/>
  <c r="GY10" i="31"/>
  <c r="AY10" i="31"/>
  <c r="GW17" i="31"/>
  <c r="LW17" i="31"/>
  <c r="BW17" i="31"/>
  <c r="C17" i="28"/>
  <c r="B17" i="28" s="1"/>
  <c r="LV17" i="28" s="1"/>
  <c r="J17" i="28"/>
  <c r="C17" i="31"/>
  <c r="B17" i="31" s="1"/>
  <c r="BJ17" i="31"/>
  <c r="DW17" i="31"/>
  <c r="AJ17" i="31"/>
  <c r="CW17" i="31"/>
  <c r="DJ17" i="31"/>
  <c r="AW17" i="31"/>
  <c r="JJ17" i="31"/>
  <c r="HW17" i="31"/>
  <c r="W17" i="31"/>
  <c r="EJ17" i="31"/>
  <c r="CJ17" i="31"/>
  <c r="KW17" i="31"/>
  <c r="JW17" i="31"/>
  <c r="GJ17" i="31"/>
  <c r="FJ17" i="31"/>
  <c r="IW17" i="31"/>
  <c r="LJ17" i="31"/>
  <c r="J17" i="31"/>
  <c r="KJ17" i="31"/>
  <c r="FW17" i="31"/>
  <c r="HJ17" i="31"/>
  <c r="EW17" i="31"/>
  <c r="IJ17" i="31"/>
  <c r="I5" i="28"/>
  <c r="W7" i="11"/>
  <c r="W7" i="20"/>
  <c r="W7" i="8"/>
  <c r="W7" i="21"/>
  <c r="W4" i="10"/>
  <c r="W4" i="11"/>
  <c r="W6" i="11"/>
  <c r="R34" i="11"/>
  <c r="S34" i="11"/>
  <c r="I75" i="28"/>
  <c r="II19" i="31"/>
  <c r="GV19" i="31"/>
  <c r="AI19" i="31"/>
  <c r="I19" i="31"/>
  <c r="AV19" i="31"/>
  <c r="IV19" i="31"/>
  <c r="LI19" i="31"/>
  <c r="V19" i="31"/>
  <c r="DI19" i="31"/>
  <c r="HI19" i="31"/>
  <c r="JV19" i="31"/>
  <c r="CI19" i="31"/>
  <c r="FV19" i="31"/>
  <c r="EI19" i="31"/>
  <c r="BI19" i="31"/>
  <c r="KV19" i="31"/>
  <c r="JI19" i="31"/>
  <c r="LV19" i="31"/>
  <c r="FI19" i="31"/>
  <c r="DV19" i="31"/>
  <c r="HV19" i="31"/>
  <c r="KI19" i="31"/>
  <c r="CV19" i="31"/>
  <c r="GI19" i="31"/>
  <c r="EV19" i="31"/>
  <c r="BV19" i="31"/>
  <c r="S33" i="14"/>
  <c r="R33" i="14"/>
  <c r="KV75" i="31"/>
  <c r="II75" i="31"/>
  <c r="HV75" i="31"/>
  <c r="FV75" i="31"/>
  <c r="FI75" i="31"/>
  <c r="EV75" i="31"/>
  <c r="EI75" i="31"/>
  <c r="DV75" i="31"/>
  <c r="LV75" i="31"/>
  <c r="GV75" i="31"/>
  <c r="CV75" i="31"/>
  <c r="CI75" i="31"/>
  <c r="V75" i="31"/>
  <c r="BV75" i="31"/>
  <c r="BI75" i="31"/>
  <c r="AV75" i="31"/>
  <c r="AI75" i="31"/>
  <c r="GI75" i="31"/>
  <c r="DI75" i="31"/>
  <c r="I75" i="31"/>
  <c r="HI75" i="31"/>
  <c r="IV75" i="31"/>
  <c r="LI75" i="31"/>
  <c r="JI75" i="31"/>
  <c r="JV75" i="31"/>
  <c r="KI75" i="31"/>
  <c r="I26" i="28"/>
  <c r="I12" i="28"/>
  <c r="I80" i="28"/>
  <c r="I70" i="28"/>
  <c r="LI80" i="31"/>
  <c r="JV80" i="31"/>
  <c r="EV80" i="31"/>
  <c r="HV80" i="31"/>
  <c r="DI80" i="31"/>
  <c r="KV80" i="31"/>
  <c r="FV80" i="31"/>
  <c r="EI80" i="31"/>
  <c r="IV80" i="31"/>
  <c r="GV80" i="31"/>
  <c r="DV80" i="31"/>
  <c r="FI80" i="31"/>
  <c r="CI80" i="31"/>
  <c r="AV80" i="31"/>
  <c r="LV80" i="31"/>
  <c r="BI80" i="31"/>
  <c r="GI80" i="31"/>
  <c r="V80" i="31"/>
  <c r="CV80" i="31"/>
  <c r="BV80" i="31"/>
  <c r="AI80" i="31"/>
  <c r="I80" i="31"/>
  <c r="HI80" i="31"/>
  <c r="II80" i="31"/>
  <c r="JI80" i="31"/>
  <c r="KI80" i="31"/>
  <c r="I54" i="28"/>
  <c r="KV5" i="31"/>
  <c r="JI5" i="31"/>
  <c r="FI5" i="31"/>
  <c r="IV5" i="31"/>
  <c r="II5" i="31"/>
  <c r="EI5" i="31"/>
  <c r="HV5" i="31"/>
  <c r="DV5" i="31"/>
  <c r="LV5" i="31"/>
  <c r="HI5" i="31"/>
  <c r="KI5" i="31"/>
  <c r="GI5" i="31"/>
  <c r="DI5" i="31"/>
  <c r="CI5" i="31"/>
  <c r="LI5" i="31"/>
  <c r="BV5" i="31"/>
  <c r="JV5" i="31"/>
  <c r="BI5" i="31"/>
  <c r="AI5" i="31"/>
  <c r="V5" i="31"/>
  <c r="GV5" i="31"/>
  <c r="FV5" i="31"/>
  <c r="EV5" i="31"/>
  <c r="CV5" i="31"/>
  <c r="AV5" i="31"/>
  <c r="I5" i="31"/>
  <c r="KV78" i="31"/>
  <c r="HV78" i="31"/>
  <c r="FV78" i="31"/>
  <c r="FI78" i="31"/>
  <c r="EV78" i="31"/>
  <c r="EI78" i="31"/>
  <c r="DV78" i="31"/>
  <c r="II78" i="31"/>
  <c r="GV78" i="31"/>
  <c r="CV78" i="31"/>
  <c r="V78" i="31"/>
  <c r="LV78" i="31"/>
  <c r="CI78" i="31"/>
  <c r="GI78" i="31"/>
  <c r="BV78" i="31"/>
  <c r="DI78" i="31"/>
  <c r="BI78" i="31"/>
  <c r="AV78" i="31"/>
  <c r="AI78" i="31"/>
  <c r="I78" i="31"/>
  <c r="IV78" i="31"/>
  <c r="HI78" i="31"/>
  <c r="JI78" i="31"/>
  <c r="JV78" i="31"/>
  <c r="LI78" i="31"/>
  <c r="KI78" i="31"/>
  <c r="IV70" i="31"/>
  <c r="FV70" i="31"/>
  <c r="FI70" i="31"/>
  <c r="EV70" i="31"/>
  <c r="KI70" i="31"/>
  <c r="EI70" i="31"/>
  <c r="JV70" i="31"/>
  <c r="GV70" i="31"/>
  <c r="GI70" i="31"/>
  <c r="II70" i="31"/>
  <c r="DV70" i="31"/>
  <c r="DI70" i="31"/>
  <c r="CV70" i="31"/>
  <c r="AV70" i="31"/>
  <c r="AI70" i="31"/>
  <c r="CI70" i="31"/>
  <c r="BV70" i="31"/>
  <c r="BI70" i="31"/>
  <c r="V70" i="31"/>
  <c r="I70" i="31"/>
  <c r="JI70" i="31"/>
  <c r="KV70" i="31"/>
  <c r="HI70" i="31"/>
  <c r="HV70" i="31"/>
  <c r="LI70" i="31"/>
  <c r="LV70" i="31"/>
  <c r="LV26" i="31"/>
  <c r="IV26" i="31"/>
  <c r="EV26" i="31"/>
  <c r="II26" i="31"/>
  <c r="HI26" i="31"/>
  <c r="DV26" i="31"/>
  <c r="DI26" i="31"/>
  <c r="LI26" i="31"/>
  <c r="JV26" i="31"/>
  <c r="FV26" i="31"/>
  <c r="V26" i="31"/>
  <c r="CV26" i="31"/>
  <c r="KV26" i="31"/>
  <c r="GV26" i="31"/>
  <c r="CI26" i="31"/>
  <c r="JI26" i="31"/>
  <c r="GI26" i="31"/>
  <c r="BV26" i="31"/>
  <c r="AV26" i="31"/>
  <c r="FI26" i="31"/>
  <c r="BI26" i="31"/>
  <c r="EI26" i="31"/>
  <c r="AI26" i="31"/>
  <c r="I26" i="31"/>
  <c r="KI26" i="31"/>
  <c r="HV26" i="31"/>
  <c r="LV54" i="31"/>
  <c r="EV54" i="31"/>
  <c r="DV54" i="31"/>
  <c r="JI54" i="31"/>
  <c r="DI54" i="31"/>
  <c r="II54" i="31"/>
  <c r="FV54" i="31"/>
  <c r="GV54" i="31"/>
  <c r="BI54" i="31"/>
  <c r="GI54" i="31"/>
  <c r="FI54" i="31"/>
  <c r="AV54" i="31"/>
  <c r="EI54" i="31"/>
  <c r="AI54" i="31"/>
  <c r="CV54" i="31"/>
  <c r="V54" i="31"/>
  <c r="CI54" i="31"/>
  <c r="BV54" i="31"/>
  <c r="I54" i="31"/>
  <c r="IV54" i="31"/>
  <c r="HV54" i="31"/>
  <c r="KI54" i="31"/>
  <c r="KV54" i="31"/>
  <c r="JV54" i="31"/>
  <c r="HI54" i="31"/>
  <c r="LI54" i="31"/>
  <c r="O25" i="10"/>
  <c r="R22" i="10" s="1"/>
  <c r="G17" i="10"/>
  <c r="D20" i="10"/>
  <c r="O33" i="10"/>
  <c r="P33" i="10" s="1"/>
  <c r="O19" i="10"/>
  <c r="R19" i="10" s="1"/>
  <c r="O28" i="10"/>
  <c r="R28" i="10" s="1"/>
  <c r="G18" i="10"/>
  <c r="E20" i="10"/>
  <c r="H20" i="10"/>
  <c r="F20" i="10"/>
  <c r="O19" i="8"/>
  <c r="O25" i="8"/>
  <c r="O28" i="8"/>
  <c r="O33" i="8"/>
  <c r="D20" i="8"/>
  <c r="G17" i="8"/>
  <c r="I40" i="28"/>
  <c r="I19" i="28"/>
  <c r="LI12" i="31"/>
  <c r="IV12" i="31"/>
  <c r="FI12" i="31"/>
  <c r="II12" i="31"/>
  <c r="HV12" i="31"/>
  <c r="EI12" i="31"/>
  <c r="DV12" i="31"/>
  <c r="KI12" i="31"/>
  <c r="GI12" i="31"/>
  <c r="JV12" i="31"/>
  <c r="BI12" i="31"/>
  <c r="GV12" i="31"/>
  <c r="AI12" i="31"/>
  <c r="V12" i="31"/>
  <c r="FV12" i="31"/>
  <c r="EV12" i="31"/>
  <c r="DI12" i="31"/>
  <c r="CV12" i="31"/>
  <c r="CI12" i="31"/>
  <c r="AV12" i="31"/>
  <c r="LV12" i="31"/>
  <c r="BV12" i="31"/>
  <c r="I12" i="31"/>
  <c r="KV12" i="31"/>
  <c r="HI12" i="31"/>
  <c r="JI12" i="31"/>
  <c r="JI47" i="31"/>
  <c r="II47" i="31"/>
  <c r="EV47" i="31"/>
  <c r="HI47" i="31"/>
  <c r="DV47" i="31"/>
  <c r="DI47" i="31"/>
  <c r="LI47" i="31"/>
  <c r="JV47" i="31"/>
  <c r="FV47" i="31"/>
  <c r="CI47" i="31"/>
  <c r="BV47" i="31"/>
  <c r="BI47" i="31"/>
  <c r="AV47" i="31"/>
  <c r="GV47" i="31"/>
  <c r="GI47" i="31"/>
  <c r="AI47" i="31"/>
  <c r="KV47" i="31"/>
  <c r="FI47" i="31"/>
  <c r="V47" i="31"/>
  <c r="IV47" i="31"/>
  <c r="EI47" i="31"/>
  <c r="CV47" i="31"/>
  <c r="I47" i="31"/>
  <c r="KI47" i="31"/>
  <c r="HV47" i="31"/>
  <c r="LV47" i="31"/>
  <c r="W6" i="10"/>
  <c r="O29" i="10"/>
  <c r="S29" i="10" s="1"/>
  <c r="O24" i="10"/>
  <c r="S24" i="10" s="1"/>
  <c r="O34" i="10"/>
  <c r="O20" i="10"/>
  <c r="S17" i="10" s="1"/>
  <c r="D21" i="10"/>
  <c r="H17" i="10"/>
  <c r="F21" i="10"/>
  <c r="E21" i="10"/>
  <c r="H18" i="10"/>
  <c r="G21" i="10"/>
  <c r="I78" i="28"/>
  <c r="I47" i="28"/>
  <c r="II40" i="31"/>
  <c r="I40" i="31"/>
  <c r="LI40" i="31"/>
  <c r="EI40" i="31"/>
  <c r="GI40" i="31"/>
  <c r="HI40" i="31"/>
  <c r="AI40" i="31"/>
  <c r="CI40" i="31"/>
  <c r="FV40" i="31"/>
  <c r="JI40" i="31"/>
  <c r="BI40" i="31"/>
  <c r="KV40" i="31"/>
  <c r="DV40" i="31"/>
  <c r="AV40" i="31"/>
  <c r="FI40" i="31"/>
  <c r="IV40" i="31"/>
  <c r="V40" i="31"/>
  <c r="KI40" i="31"/>
  <c r="DI40" i="31"/>
  <c r="BV40" i="31"/>
  <c r="GV40" i="31"/>
  <c r="EV40" i="31"/>
  <c r="LV40" i="31"/>
  <c r="CV40" i="31"/>
  <c r="JV40" i="31"/>
  <c r="HV40" i="31"/>
  <c r="O23" i="10"/>
  <c r="S23" i="10" s="1"/>
  <c r="O30" i="10"/>
  <c r="R27" i="10" s="1"/>
  <c r="O32" i="10"/>
  <c r="P32" i="10" s="1"/>
  <c r="O18" i="10"/>
  <c r="R18" i="10" s="1"/>
  <c r="D19" i="10"/>
  <c r="F17" i="10"/>
  <c r="E19" i="10"/>
  <c r="G19" i="10"/>
  <c r="H19" i="10"/>
  <c r="F18" i="10"/>
  <c r="P29" i="11"/>
  <c r="R34" i="13"/>
  <c r="S34" i="13"/>
  <c r="F54" i="33"/>
  <c r="E54" i="33"/>
  <c r="E48" i="33"/>
  <c r="E49" i="33"/>
  <c r="E47" i="33"/>
  <c r="B48" i="33"/>
  <c r="B47" i="33"/>
  <c r="B54" i="33"/>
  <c r="B49" i="33"/>
  <c r="C54" i="33"/>
  <c r="I54" i="33"/>
  <c r="H54" i="33"/>
  <c r="H49" i="33"/>
  <c r="H48" i="33"/>
  <c r="H47" i="33"/>
  <c r="K54" i="33"/>
  <c r="K49" i="33"/>
  <c r="K48" i="33"/>
  <c r="K47" i="33"/>
  <c r="L54" i="33"/>
  <c r="P23" i="10"/>
  <c r="P27" i="10"/>
  <c r="P23" i="21"/>
  <c r="P19" i="10"/>
  <c r="P27" i="14"/>
  <c r="CR52" i="31"/>
  <c r="CQ52" i="31"/>
  <c r="CS52" i="31"/>
  <c r="HE27" i="31"/>
  <c r="HF27" i="31"/>
  <c r="HD27" i="31"/>
  <c r="AF15" i="31"/>
  <c r="AD15" i="31"/>
  <c r="AE15" i="31"/>
  <c r="EQ37" i="31"/>
  <c r="ER37" i="31"/>
  <c r="ES37" i="31"/>
  <c r="MF13" i="31"/>
  <c r="MD13" i="31"/>
  <c r="ME13" i="31"/>
  <c r="LE25" i="31"/>
  <c r="LD25" i="31"/>
  <c r="LF25" i="31"/>
  <c r="BS11" i="31"/>
  <c r="BQ11" i="31"/>
  <c r="BR11" i="31"/>
  <c r="R44" i="31"/>
  <c r="S44" i="31"/>
  <c r="Q44" i="31"/>
  <c r="IQ41" i="31"/>
  <c r="IS41" i="31"/>
  <c r="IR41" i="31"/>
  <c r="JE21" i="31"/>
  <c r="JD21" i="31"/>
  <c r="JF21" i="31"/>
  <c r="BQ49" i="31"/>
  <c r="BS49" i="31"/>
  <c r="BR49" i="31"/>
  <c r="ME42" i="31"/>
  <c r="MF42" i="31"/>
  <c r="MD42" i="31"/>
  <c r="AF52" i="31"/>
  <c r="AE52" i="31"/>
  <c r="AD52" i="31"/>
  <c r="FD52" i="31"/>
  <c r="FF52" i="31"/>
  <c r="FE52" i="31"/>
  <c r="Q52" i="31"/>
  <c r="R52" i="31"/>
  <c r="S52" i="31"/>
  <c r="LF52" i="31"/>
  <c r="LD52" i="31"/>
  <c r="LE52" i="31"/>
  <c r="IE52" i="31"/>
  <c r="IF52" i="31"/>
  <c r="ID52" i="31"/>
  <c r="HR23" i="31"/>
  <c r="HS23" i="31"/>
  <c r="HQ23" i="31"/>
  <c r="EE23" i="31"/>
  <c r="ED23" i="31"/>
  <c r="EF23" i="31"/>
  <c r="AD27" i="31"/>
  <c r="AE27" i="31"/>
  <c r="AF27" i="31"/>
  <c r="BR27" i="31"/>
  <c r="BS27" i="31"/>
  <c r="BQ27" i="31"/>
  <c r="R31" i="28"/>
  <c r="Q31" i="28"/>
  <c r="S31" i="28"/>
  <c r="LQ15" i="31"/>
  <c r="LS15" i="31"/>
  <c r="LR15" i="31"/>
  <c r="JF15" i="31"/>
  <c r="JE15" i="31"/>
  <c r="JD15" i="31"/>
  <c r="JQ15" i="31"/>
  <c r="JR15" i="31"/>
  <c r="JS15" i="31"/>
  <c r="AE39" i="31"/>
  <c r="AD39" i="31"/>
  <c r="AF39" i="31"/>
  <c r="FQ10" i="31"/>
  <c r="FS10" i="31"/>
  <c r="FR10" i="31"/>
  <c r="CS10" i="31"/>
  <c r="CR10" i="31"/>
  <c r="CQ10" i="31"/>
  <c r="MD10" i="31"/>
  <c r="MF10" i="31"/>
  <c r="ME10" i="31"/>
  <c r="KS10" i="31"/>
  <c r="KR10" i="31"/>
  <c r="KQ10" i="31"/>
  <c r="KQ37" i="31"/>
  <c r="KR37" i="31"/>
  <c r="KS37" i="31"/>
  <c r="AS37" i="31"/>
  <c r="AQ37" i="31"/>
  <c r="AR37" i="31"/>
  <c r="JD37" i="31"/>
  <c r="JE37" i="31"/>
  <c r="JF37" i="31"/>
  <c r="JF13" i="31"/>
  <c r="JD13" i="31"/>
  <c r="JE13" i="31"/>
  <c r="BS13" i="31"/>
  <c r="BR13" i="31"/>
  <c r="BQ13" i="31"/>
  <c r="CR13" i="31"/>
  <c r="CS13" i="31"/>
  <c r="CQ13" i="31"/>
  <c r="Q13" i="31"/>
  <c r="S13" i="31"/>
  <c r="R13" i="31"/>
  <c r="DR59" i="31"/>
  <c r="DS59" i="31"/>
  <c r="DQ59" i="31"/>
  <c r="ER59" i="31"/>
  <c r="ES59" i="31"/>
  <c r="EQ59" i="31"/>
  <c r="HS59" i="31"/>
  <c r="HR59" i="31"/>
  <c r="HQ59" i="31"/>
  <c r="JS25" i="31"/>
  <c r="JQ25" i="31"/>
  <c r="JR25" i="31"/>
  <c r="BR25" i="31"/>
  <c r="BQ25" i="31"/>
  <c r="BS25" i="31"/>
  <c r="S25" i="31"/>
  <c r="R25" i="31"/>
  <c r="Q25" i="31"/>
  <c r="BF11" i="31"/>
  <c r="BD11" i="31"/>
  <c r="BE11" i="31"/>
  <c r="KQ11" i="31"/>
  <c r="KR11" i="31"/>
  <c r="KS11" i="31"/>
  <c r="AE11" i="31"/>
  <c r="AF11" i="31"/>
  <c r="AD11" i="31"/>
  <c r="CF44" i="31"/>
  <c r="CD44" i="31"/>
  <c r="CE44" i="31"/>
  <c r="LF44" i="31"/>
  <c r="LD44" i="31"/>
  <c r="LE44" i="31"/>
  <c r="IQ44" i="31"/>
  <c r="IR44" i="31"/>
  <c r="IS44" i="31"/>
  <c r="DD44" i="31"/>
  <c r="DF44" i="31"/>
  <c r="DE44" i="31"/>
  <c r="R43" i="28"/>
  <c r="Q43" i="28"/>
  <c r="S43" i="28"/>
  <c r="GS41" i="31"/>
  <c r="GR41" i="31"/>
  <c r="GQ41" i="31"/>
  <c r="DR41" i="31"/>
  <c r="DS41" i="31"/>
  <c r="DQ41" i="31"/>
  <c r="JS41" i="31"/>
  <c r="JQ41" i="31"/>
  <c r="JR41" i="31"/>
  <c r="S25" i="28"/>
  <c r="R25" i="28"/>
  <c r="Q25" i="28"/>
  <c r="CD21" i="31"/>
  <c r="CF21" i="31"/>
  <c r="CE21" i="31"/>
  <c r="BD21" i="31"/>
  <c r="BE21" i="31"/>
  <c r="BF21" i="31"/>
  <c r="LQ21" i="31"/>
  <c r="LR21" i="31"/>
  <c r="LS21" i="31"/>
  <c r="R31" i="31"/>
  <c r="S31" i="31"/>
  <c r="Q31" i="31"/>
  <c r="FQ31" i="31"/>
  <c r="FS31" i="31"/>
  <c r="FR31" i="31"/>
  <c r="HD31" i="31"/>
  <c r="HF31" i="31"/>
  <c r="HE31" i="31"/>
  <c r="KE49" i="31"/>
  <c r="KF49" i="31"/>
  <c r="KD49" i="31"/>
  <c r="FD49" i="31"/>
  <c r="FE49" i="31"/>
  <c r="FF49" i="31"/>
  <c r="Q49" i="31"/>
  <c r="R49" i="31"/>
  <c r="S49" i="31"/>
  <c r="JD42" i="31"/>
  <c r="JE42" i="31"/>
  <c r="JF42" i="31"/>
  <c r="KQ42" i="31"/>
  <c r="KR42" i="31"/>
  <c r="KS42" i="31"/>
  <c r="GQ42" i="31"/>
  <c r="GR42" i="31"/>
  <c r="GS42" i="31"/>
  <c r="DS30" i="31"/>
  <c r="DR30" i="31"/>
  <c r="DQ30" i="31"/>
  <c r="KD30" i="31"/>
  <c r="KF30" i="31"/>
  <c r="KE30" i="31"/>
  <c r="GE30" i="31"/>
  <c r="GF30" i="31"/>
  <c r="GD30" i="31"/>
  <c r="FR30" i="31"/>
  <c r="FS30" i="31"/>
  <c r="FQ30" i="31"/>
  <c r="HS24" i="31"/>
  <c r="HR24" i="31"/>
  <c r="HQ24" i="31"/>
  <c r="FQ24" i="31"/>
  <c r="FS24" i="31"/>
  <c r="FR24" i="31"/>
  <c r="CR24" i="31"/>
  <c r="CS24" i="31"/>
  <c r="CQ24" i="31"/>
  <c r="KQ48" i="31"/>
  <c r="KR48" i="31"/>
  <c r="KS48" i="31"/>
  <c r="JR48" i="31"/>
  <c r="JQ48" i="31"/>
  <c r="JS48" i="31"/>
  <c r="JD48" i="31"/>
  <c r="JF48" i="31"/>
  <c r="JE48" i="31"/>
  <c r="BF48" i="31"/>
  <c r="BD48" i="31"/>
  <c r="BE48" i="31"/>
  <c r="Q21" i="28"/>
  <c r="S21" i="28"/>
  <c r="R21" i="28"/>
  <c r="HE46" i="31"/>
  <c r="HD46" i="31"/>
  <c r="HF46" i="31"/>
  <c r="IQ46" i="31"/>
  <c r="IS46" i="31"/>
  <c r="IR46" i="31"/>
  <c r="LQ46" i="31"/>
  <c r="LS46" i="31"/>
  <c r="LR46" i="31"/>
  <c r="AQ8" i="31"/>
  <c r="AR8" i="31"/>
  <c r="AS8" i="31"/>
  <c r="ED8" i="31"/>
  <c r="EF8" i="31"/>
  <c r="EE8" i="31"/>
  <c r="CR8" i="31"/>
  <c r="CQ8" i="31"/>
  <c r="CS8" i="31"/>
  <c r="IF8" i="31"/>
  <c r="ID8" i="31"/>
  <c r="IE8" i="31"/>
  <c r="ES22" i="31"/>
  <c r="EQ22" i="31"/>
  <c r="ER22" i="31"/>
  <c r="LF22" i="31"/>
  <c r="LE22" i="31"/>
  <c r="LD22" i="31"/>
  <c r="CF22" i="31"/>
  <c r="CD22" i="31"/>
  <c r="CE22" i="31"/>
  <c r="S24" i="28"/>
  <c r="Q24" i="28"/>
  <c r="R24" i="28"/>
  <c r="HQ43" i="31"/>
  <c r="HR43" i="31"/>
  <c r="HS43" i="31"/>
  <c r="BE43" i="31"/>
  <c r="BD43" i="31"/>
  <c r="BF43" i="31"/>
  <c r="R43" i="31"/>
  <c r="S43" i="31"/>
  <c r="Q43" i="31"/>
  <c r="LQ43" i="31"/>
  <c r="LR43" i="31"/>
  <c r="LS43" i="31"/>
  <c r="MF34" i="31"/>
  <c r="MD34" i="31"/>
  <c r="ME34" i="31"/>
  <c r="DS34" i="31"/>
  <c r="DQ34" i="31"/>
  <c r="DR34" i="31"/>
  <c r="GE34" i="31"/>
  <c r="GD34" i="31"/>
  <c r="GF34" i="31"/>
  <c r="IE34" i="31"/>
  <c r="IF34" i="31"/>
  <c r="ID34" i="31"/>
  <c r="JE9" i="31"/>
  <c r="JF9" i="31"/>
  <c r="JD9" i="31"/>
  <c r="CE9" i="31"/>
  <c r="CD9" i="31"/>
  <c r="CF9" i="31"/>
  <c r="BR9" i="31"/>
  <c r="BQ9" i="31"/>
  <c r="BS9" i="31"/>
  <c r="ID17" i="31"/>
  <c r="IE17" i="31"/>
  <c r="IF17" i="31"/>
  <c r="BS17" i="31"/>
  <c r="BQ17" i="31"/>
  <c r="BR17" i="31"/>
  <c r="GF17" i="31"/>
  <c r="GE17" i="31"/>
  <c r="GD17" i="31"/>
  <c r="GD50" i="31"/>
  <c r="GE50" i="31"/>
  <c r="GF50" i="31"/>
  <c r="CS50" i="31"/>
  <c r="CQ50" i="31"/>
  <c r="CR50" i="31"/>
  <c r="AD50" i="31"/>
  <c r="AE50" i="31"/>
  <c r="AF50" i="31"/>
  <c r="BF57" i="31"/>
  <c r="BD57" i="31"/>
  <c r="BE57" i="31"/>
  <c r="KD57" i="31"/>
  <c r="KE57" i="31"/>
  <c r="KF57" i="31"/>
  <c r="LQ57" i="31"/>
  <c r="LS57" i="31"/>
  <c r="LR57" i="31"/>
  <c r="P7" i="11"/>
  <c r="P34" i="11"/>
  <c r="P24" i="11"/>
  <c r="GF53" i="31"/>
  <c r="GD53" i="31"/>
  <c r="GE53" i="31"/>
  <c r="ME53" i="31"/>
  <c r="MD53" i="31"/>
  <c r="MF53" i="31"/>
  <c r="DR53" i="31"/>
  <c r="DQ53" i="31"/>
  <c r="DS53" i="31"/>
  <c r="ES53" i="31"/>
  <c r="EQ53" i="31"/>
  <c r="ER53" i="31"/>
  <c r="CD38" i="31"/>
  <c r="CF38" i="31"/>
  <c r="CE38" i="31"/>
  <c r="AE38" i="31"/>
  <c r="AD38" i="31"/>
  <c r="AF38" i="31"/>
  <c r="LR38" i="31"/>
  <c r="LS38" i="31"/>
  <c r="LQ38" i="31"/>
  <c r="BR56" i="31"/>
  <c r="BS56" i="31"/>
  <c r="BQ56" i="31"/>
  <c r="AR56" i="31"/>
  <c r="AS56" i="31"/>
  <c r="AQ56" i="31"/>
  <c r="AD56" i="31"/>
  <c r="AF56" i="31"/>
  <c r="AE56" i="31"/>
  <c r="EQ32" i="31"/>
  <c r="ER32" i="31"/>
  <c r="ES32" i="31"/>
  <c r="HD32" i="31"/>
  <c r="HF32" i="31"/>
  <c r="HE32" i="31"/>
  <c r="AQ32" i="31"/>
  <c r="AS32" i="31"/>
  <c r="AR32" i="31"/>
  <c r="FQ6" i="31"/>
  <c r="FR6" i="31"/>
  <c r="FS6" i="31"/>
  <c r="DD6" i="31"/>
  <c r="DF6" i="31"/>
  <c r="DE6" i="31"/>
  <c r="HS6" i="31"/>
  <c r="HR6" i="31"/>
  <c r="HQ6" i="31"/>
  <c r="JF28" i="31"/>
  <c r="JD28" i="31"/>
  <c r="JE28" i="31"/>
  <c r="BS28" i="31"/>
  <c r="BQ28" i="31"/>
  <c r="BR28" i="31"/>
  <c r="BF28" i="31"/>
  <c r="BE28" i="31"/>
  <c r="BD28" i="31"/>
  <c r="DD16" i="31"/>
  <c r="DF16" i="31"/>
  <c r="DE16" i="31"/>
  <c r="KQ16" i="31"/>
  <c r="KS16" i="31"/>
  <c r="KR16" i="31"/>
  <c r="MF16" i="31"/>
  <c r="ME16" i="31"/>
  <c r="MD16" i="31"/>
  <c r="Q16" i="31"/>
  <c r="S16" i="31"/>
  <c r="R16" i="31"/>
  <c r="HS14" i="31"/>
  <c r="HR14" i="31"/>
  <c r="HQ14" i="31"/>
  <c r="LR14" i="31"/>
  <c r="LS14" i="31"/>
  <c r="LQ14" i="31"/>
  <c r="DE14" i="31"/>
  <c r="DD14" i="31"/>
  <c r="DF14" i="31"/>
  <c r="EQ20" i="31"/>
  <c r="ER20" i="31"/>
  <c r="ES20" i="31"/>
  <c r="BF20" i="31"/>
  <c r="BD20" i="31"/>
  <c r="BE20" i="31"/>
  <c r="BS20" i="31"/>
  <c r="BQ20" i="31"/>
  <c r="BR20" i="31"/>
  <c r="LF35" i="31"/>
  <c r="LD35" i="31"/>
  <c r="LE35" i="31"/>
  <c r="HQ35" i="31"/>
  <c r="GQ58" i="31"/>
  <c r="GR58" i="31"/>
  <c r="GS58" i="31"/>
  <c r="LF58" i="31"/>
  <c r="LE58" i="31"/>
  <c r="LD58" i="31"/>
  <c r="HD58" i="31"/>
  <c r="HE58" i="31"/>
  <c r="HF58" i="31"/>
  <c r="Q45" i="31"/>
  <c r="S45" i="31"/>
  <c r="R45" i="31"/>
  <c r="AD45" i="31"/>
  <c r="AF45" i="31"/>
  <c r="AE45" i="31"/>
  <c r="EE45" i="31"/>
  <c r="EF45" i="31"/>
  <c r="ED45" i="31"/>
  <c r="GQ29" i="31"/>
  <c r="GS29" i="31"/>
  <c r="GR29" i="31"/>
  <c r="IQ29" i="31"/>
  <c r="IS29" i="31"/>
  <c r="IR29" i="31"/>
  <c r="FQ29" i="31"/>
  <c r="FR29" i="31"/>
  <c r="FS29" i="31"/>
  <c r="P27" i="11"/>
  <c r="AR55" i="31"/>
  <c r="AS55" i="31"/>
  <c r="AQ55" i="31"/>
  <c r="AF55" i="31"/>
  <c r="AD55" i="31"/>
  <c r="AE55" i="31"/>
  <c r="R55" i="31"/>
  <c r="Q55" i="31"/>
  <c r="S55" i="31"/>
  <c r="FR51" i="31"/>
  <c r="FQ51" i="31"/>
  <c r="FS51" i="31"/>
  <c r="DD51" i="31"/>
  <c r="DE51" i="31"/>
  <c r="DF51" i="31"/>
  <c r="CD51" i="31"/>
  <c r="CE51" i="31"/>
  <c r="CF51" i="31"/>
  <c r="GF18" i="31"/>
  <c r="GE18" i="31"/>
  <c r="GD18" i="31"/>
  <c r="EF18" i="31"/>
  <c r="ED18" i="31"/>
  <c r="EE18" i="31"/>
  <c r="KQ18" i="31"/>
  <c r="KR18" i="31"/>
  <c r="KS18" i="31"/>
  <c r="GS36" i="31"/>
  <c r="GQ36" i="31"/>
  <c r="GR36" i="31"/>
  <c r="LR36" i="31"/>
  <c r="LQ36" i="31"/>
  <c r="LS36" i="31"/>
  <c r="S36" i="31"/>
  <c r="Q36" i="31"/>
  <c r="R36" i="31"/>
  <c r="S60" i="31"/>
  <c r="R60" i="31"/>
  <c r="Q60" i="31"/>
  <c r="LR60" i="31"/>
  <c r="LQ60" i="31"/>
  <c r="LS60" i="31"/>
  <c r="CQ60" i="31"/>
  <c r="CR60" i="31"/>
  <c r="CS60" i="31"/>
  <c r="AQ7" i="31"/>
  <c r="AS7" i="31"/>
  <c r="AR7" i="31"/>
  <c r="Q7" i="31"/>
  <c r="S7" i="31"/>
  <c r="R7" i="31"/>
  <c r="BS7" i="31"/>
  <c r="BQ7" i="31"/>
  <c r="BR7" i="31"/>
  <c r="HF7" i="31"/>
  <c r="HD7" i="31"/>
  <c r="HE7" i="31"/>
  <c r="BD27" i="31"/>
  <c r="BF27" i="31"/>
  <c r="BE27" i="31"/>
  <c r="LD15" i="31"/>
  <c r="LF15" i="31"/>
  <c r="LE15" i="31"/>
  <c r="HF10" i="31"/>
  <c r="HE10" i="31"/>
  <c r="HD10" i="31"/>
  <c r="JE59" i="31"/>
  <c r="JF59" i="31"/>
  <c r="JD59" i="31"/>
  <c r="MF25" i="31"/>
  <c r="MD25" i="31"/>
  <c r="ME25" i="31"/>
  <c r="EQ11" i="31"/>
  <c r="ER11" i="31"/>
  <c r="ES11" i="31"/>
  <c r="HE41" i="31"/>
  <c r="HF41" i="31"/>
  <c r="HD41" i="31"/>
  <c r="LE21" i="31"/>
  <c r="LD21" i="31"/>
  <c r="LF21" i="31"/>
  <c r="HS31" i="31"/>
  <c r="HQ31" i="31"/>
  <c r="HR31" i="31"/>
  <c r="JQ42" i="31"/>
  <c r="JS42" i="31"/>
  <c r="JR42" i="31"/>
  <c r="CD52" i="31"/>
  <c r="CF52" i="31"/>
  <c r="CE52" i="31"/>
  <c r="KD52" i="31"/>
  <c r="KF52" i="31"/>
  <c r="KE52" i="31"/>
  <c r="AE23" i="31"/>
  <c r="AF23" i="31"/>
  <c r="AD23" i="31"/>
  <c r="DF52" i="31"/>
  <c r="DE52" i="31"/>
  <c r="DD52" i="31"/>
  <c r="BE52" i="31"/>
  <c r="BF52" i="31"/>
  <c r="BD52" i="31"/>
  <c r="GE23" i="31"/>
  <c r="GF23" i="31"/>
  <c r="GD23" i="31"/>
  <c r="MD23" i="31"/>
  <c r="ME23" i="31"/>
  <c r="MF23" i="31"/>
  <c r="DQ27" i="31"/>
  <c r="DR27" i="31"/>
  <c r="DS27" i="31"/>
  <c r="KD27" i="31"/>
  <c r="KE27" i="31"/>
  <c r="KF27" i="31"/>
  <c r="CQ15" i="31"/>
  <c r="CR15" i="31"/>
  <c r="CS15" i="31"/>
  <c r="GQ52" i="31"/>
  <c r="GR52" i="31"/>
  <c r="GS52" i="31"/>
  <c r="KR52" i="31"/>
  <c r="KS52" i="31"/>
  <c r="KQ52" i="31"/>
  <c r="JF52" i="31"/>
  <c r="JE52" i="31"/>
  <c r="JD52" i="31"/>
  <c r="DE23" i="31"/>
  <c r="DD23" i="31"/>
  <c r="DF23" i="31"/>
  <c r="KS23" i="31"/>
  <c r="KQ23" i="31"/>
  <c r="KR23" i="31"/>
  <c r="LD23" i="31"/>
  <c r="LF23" i="31"/>
  <c r="LE23" i="31"/>
  <c r="DE27" i="31"/>
  <c r="DF27" i="31"/>
  <c r="DD27" i="31"/>
  <c r="HR27" i="31"/>
  <c r="HQ27" i="31"/>
  <c r="HS27" i="31"/>
  <c r="AS27" i="31"/>
  <c r="AR27" i="31"/>
  <c r="AQ27" i="31"/>
  <c r="CD15" i="31"/>
  <c r="CF15" i="31"/>
  <c r="CE15" i="31"/>
  <c r="FD15" i="31"/>
  <c r="FE15" i="31"/>
  <c r="FF15" i="31"/>
  <c r="EQ15" i="31"/>
  <c r="ER15" i="31"/>
  <c r="ES15" i="31"/>
  <c r="IF15" i="31"/>
  <c r="ID15" i="31"/>
  <c r="IE15" i="31"/>
  <c r="ES10" i="31"/>
  <c r="ER10" i="31"/>
  <c r="EQ10" i="31"/>
  <c r="LS10" i="31"/>
  <c r="LR10" i="31"/>
  <c r="LQ10" i="31"/>
  <c r="DE10" i="31"/>
  <c r="DD10" i="31"/>
  <c r="DF10" i="31"/>
  <c r="LE10" i="31"/>
  <c r="LD10" i="31"/>
  <c r="LF10" i="31"/>
  <c r="FE37" i="31"/>
  <c r="FD37" i="31"/>
  <c r="FF37" i="31"/>
  <c r="CF37" i="31"/>
  <c r="CD37" i="31"/>
  <c r="CE37" i="31"/>
  <c r="HF37" i="31"/>
  <c r="HE37" i="31"/>
  <c r="HD37" i="31"/>
  <c r="HQ13" i="31"/>
  <c r="HR13" i="31"/>
  <c r="HS13" i="31"/>
  <c r="JQ13" i="31"/>
  <c r="JR13" i="31"/>
  <c r="JS13" i="31"/>
  <c r="BF13" i="31"/>
  <c r="BE13" i="31"/>
  <c r="BD13" i="31"/>
  <c r="KR13" i="31"/>
  <c r="KS13" i="31"/>
  <c r="KQ13" i="31"/>
  <c r="HF59" i="31"/>
  <c r="HD59" i="31"/>
  <c r="HE59" i="31"/>
  <c r="Q59" i="31"/>
  <c r="S59" i="31"/>
  <c r="R59" i="31"/>
  <c r="ME59" i="31"/>
  <c r="MD59" i="31"/>
  <c r="MF59" i="31"/>
  <c r="DF25" i="31"/>
  <c r="DE25" i="31"/>
  <c r="DD25" i="31"/>
  <c r="GS25" i="31"/>
  <c r="GR25" i="31"/>
  <c r="GQ25" i="31"/>
  <c r="KF25" i="31"/>
  <c r="KD25" i="31"/>
  <c r="KE25" i="31"/>
  <c r="P32" i="14"/>
  <c r="P18" i="14"/>
  <c r="P5" i="14"/>
  <c r="LS11" i="31"/>
  <c r="LR11" i="31"/>
  <c r="LQ11" i="31"/>
  <c r="JR11" i="31"/>
  <c r="JQ11" i="31"/>
  <c r="JS11" i="31"/>
  <c r="GQ11" i="31"/>
  <c r="GS11" i="31"/>
  <c r="GR11" i="31"/>
  <c r="DQ44" i="31"/>
  <c r="DR44" i="31"/>
  <c r="DS44" i="31"/>
  <c r="FR44" i="31"/>
  <c r="FQ44" i="31"/>
  <c r="FS44" i="31"/>
  <c r="HD44" i="31"/>
  <c r="HF44" i="31"/>
  <c r="HE44" i="31"/>
  <c r="JR44" i="31"/>
  <c r="JQ44" i="31"/>
  <c r="JS44" i="31"/>
  <c r="KS41" i="31"/>
  <c r="KR41" i="31"/>
  <c r="KQ41" i="31"/>
  <c r="HR41" i="31"/>
  <c r="HS41" i="31"/>
  <c r="HQ41" i="31"/>
  <c r="BD41" i="31"/>
  <c r="BF41" i="31"/>
  <c r="BE41" i="31"/>
  <c r="IE21" i="31"/>
  <c r="ID21" i="31"/>
  <c r="IF21" i="31"/>
  <c r="DE21" i="31"/>
  <c r="DF21" i="31"/>
  <c r="DD21" i="31"/>
  <c r="MF21" i="31"/>
  <c r="ME21" i="31"/>
  <c r="MD21" i="31"/>
  <c r="MD31" i="31"/>
  <c r="MF31" i="31"/>
  <c r="ME31" i="31"/>
  <c r="FE31" i="31"/>
  <c r="FD31" i="31"/>
  <c r="FF31" i="31"/>
  <c r="DQ31" i="31"/>
  <c r="DS31" i="31"/>
  <c r="DR31" i="31"/>
  <c r="FR49" i="31"/>
  <c r="FS49" i="31"/>
  <c r="FQ49" i="31"/>
  <c r="ED49" i="31"/>
  <c r="EF49" i="31"/>
  <c r="EE49" i="31"/>
  <c r="CQ49" i="31"/>
  <c r="CS49" i="31"/>
  <c r="CR49" i="31"/>
  <c r="IF42" i="31"/>
  <c r="ID42" i="31"/>
  <c r="IE42" i="31"/>
  <c r="LQ42" i="31"/>
  <c r="LS42" i="31"/>
  <c r="LR42" i="31"/>
  <c r="ED42" i="31"/>
  <c r="EF42" i="31"/>
  <c r="EE42" i="31"/>
  <c r="MD30" i="31"/>
  <c r="MF30" i="31"/>
  <c r="ME30" i="31"/>
  <c r="JS30" i="31"/>
  <c r="JQ30" i="31"/>
  <c r="JR30" i="31"/>
  <c r="LS30" i="31"/>
  <c r="LR30" i="31"/>
  <c r="LQ30" i="31"/>
  <c r="IS24" i="31"/>
  <c r="IQ24" i="31"/>
  <c r="IR24" i="31"/>
  <c r="MD24" i="31"/>
  <c r="MF24" i="31"/>
  <c r="ME24" i="31"/>
  <c r="IF24" i="31"/>
  <c r="IE24" i="31"/>
  <c r="ID24" i="31"/>
  <c r="ES48" i="31"/>
  <c r="ER48" i="31"/>
  <c r="EQ48" i="31"/>
  <c r="CD48" i="31"/>
  <c r="CE48" i="31"/>
  <c r="CF48" i="31"/>
  <c r="EF48" i="31"/>
  <c r="ED48" i="31"/>
  <c r="EE48" i="31"/>
  <c r="P28" i="13"/>
  <c r="P6" i="13"/>
  <c r="P33" i="13"/>
  <c r="P18" i="11"/>
  <c r="P32" i="11"/>
  <c r="P5" i="11"/>
  <c r="BS46" i="31"/>
  <c r="BQ46" i="31"/>
  <c r="BR46" i="31"/>
  <c r="DS46" i="31"/>
  <c r="DR46" i="31"/>
  <c r="DQ46" i="31"/>
  <c r="GS46" i="31"/>
  <c r="GR46" i="31"/>
  <c r="GQ46" i="31"/>
  <c r="KR46" i="31"/>
  <c r="KS46" i="31"/>
  <c r="KQ46" i="31"/>
  <c r="IQ8" i="31"/>
  <c r="IR8" i="31"/>
  <c r="IS8" i="31"/>
  <c r="LR8" i="31"/>
  <c r="LS8" i="31"/>
  <c r="LQ8" i="31"/>
  <c r="GE8" i="31"/>
  <c r="GF8" i="31"/>
  <c r="GD8" i="31"/>
  <c r="GD22" i="31"/>
  <c r="GE22" i="31"/>
  <c r="GF22" i="31"/>
  <c r="HD22" i="31"/>
  <c r="HE22" i="31"/>
  <c r="HF22" i="31"/>
  <c r="AF22" i="31"/>
  <c r="AD22" i="31"/>
  <c r="AE22" i="31"/>
  <c r="EQ43" i="31"/>
  <c r="ES43" i="31"/>
  <c r="ER43" i="31"/>
  <c r="CD43" i="31"/>
  <c r="CE43" i="31"/>
  <c r="CF43" i="31"/>
  <c r="DS43" i="31"/>
  <c r="DQ43" i="31"/>
  <c r="DR43" i="31"/>
  <c r="JD43" i="31"/>
  <c r="JE43" i="31"/>
  <c r="JF43" i="31"/>
  <c r="LR34" i="31"/>
  <c r="LS34" i="31"/>
  <c r="LQ34" i="31"/>
  <c r="BD34" i="31"/>
  <c r="BF34" i="31"/>
  <c r="BE34" i="31"/>
  <c r="AS34" i="31"/>
  <c r="AQ34" i="31"/>
  <c r="AR34" i="31"/>
  <c r="BE9" i="31"/>
  <c r="BD9" i="31"/>
  <c r="BF9" i="31"/>
  <c r="JQ9" i="31"/>
  <c r="JS9" i="31"/>
  <c r="JR9" i="31"/>
  <c r="Q9" i="31"/>
  <c r="S9" i="31"/>
  <c r="R9" i="31"/>
  <c r="DR17" i="31"/>
  <c r="DS17" i="31"/>
  <c r="DQ17" i="31"/>
  <c r="AR17" i="31"/>
  <c r="AQ17" i="31"/>
  <c r="AS17" i="31"/>
  <c r="KR17" i="31"/>
  <c r="KS17" i="31"/>
  <c r="KQ17" i="31"/>
  <c r="CE50" i="31"/>
  <c r="CF50" i="31"/>
  <c r="CD50" i="31"/>
  <c r="KQ50" i="31"/>
  <c r="KR50" i="31"/>
  <c r="KS50" i="31"/>
  <c r="HD50" i="31"/>
  <c r="HF50" i="31"/>
  <c r="HE50" i="31"/>
  <c r="P23" i="14"/>
  <c r="LF57" i="31"/>
  <c r="LE57" i="31"/>
  <c r="LD57" i="31"/>
  <c r="EQ57" i="31"/>
  <c r="ES57" i="31"/>
  <c r="ER57" i="31"/>
  <c r="HQ57" i="31"/>
  <c r="HR57" i="31"/>
  <c r="HS57" i="31"/>
  <c r="BS57" i="31"/>
  <c r="BR57" i="31"/>
  <c r="BQ57" i="31"/>
  <c r="R53" i="31"/>
  <c r="S53" i="31"/>
  <c r="Q53" i="31"/>
  <c r="GQ53" i="31"/>
  <c r="GR53" i="31"/>
  <c r="GS53" i="31"/>
  <c r="KF53" i="31"/>
  <c r="KD53" i="31"/>
  <c r="KE53" i="31"/>
  <c r="CD53" i="31"/>
  <c r="CF53" i="31"/>
  <c r="CE53" i="31"/>
  <c r="GF38" i="31"/>
  <c r="GD38" i="31"/>
  <c r="GE38" i="31"/>
  <c r="AS38" i="31"/>
  <c r="AR38" i="31"/>
  <c r="AQ38" i="31"/>
  <c r="BD38" i="31"/>
  <c r="BE38" i="31"/>
  <c r="BF38" i="31"/>
  <c r="Q9" i="28"/>
  <c r="R9" i="28"/>
  <c r="S9" i="28"/>
  <c r="ED56" i="31"/>
  <c r="EE56" i="31"/>
  <c r="EF56" i="31"/>
  <c r="EQ56" i="31"/>
  <c r="ES56" i="31"/>
  <c r="ER56" i="31"/>
  <c r="BE56" i="31"/>
  <c r="BD56" i="31"/>
  <c r="BF56" i="31"/>
  <c r="DR32" i="31"/>
  <c r="DS32" i="31"/>
  <c r="DQ32" i="31"/>
  <c r="JS32" i="31"/>
  <c r="JQ32" i="31"/>
  <c r="JR32" i="31"/>
  <c r="KR32" i="31"/>
  <c r="KQ32" i="31"/>
  <c r="KS32" i="31"/>
  <c r="R22" i="28"/>
  <c r="Q22" i="28"/>
  <c r="S22" i="28"/>
  <c r="JR6" i="31"/>
  <c r="JQ6" i="31"/>
  <c r="JS6" i="31"/>
  <c r="DS6" i="31"/>
  <c r="DR6" i="31"/>
  <c r="DQ6" i="31"/>
  <c r="GE6" i="31"/>
  <c r="GF6" i="31"/>
  <c r="GD6" i="31"/>
  <c r="Q28" i="31"/>
  <c r="S28" i="31"/>
  <c r="R28" i="31"/>
  <c r="IS28" i="31"/>
  <c r="IR28" i="31"/>
  <c r="IQ28" i="31"/>
  <c r="CD28" i="31"/>
  <c r="CF28" i="31"/>
  <c r="CE28" i="31"/>
  <c r="HD16" i="31"/>
  <c r="HE16" i="31"/>
  <c r="HF16" i="31"/>
  <c r="FE16" i="31"/>
  <c r="FF16" i="31"/>
  <c r="FD16" i="31"/>
  <c r="IQ16" i="31"/>
  <c r="IR16" i="31"/>
  <c r="IS16" i="31"/>
  <c r="P18" i="10"/>
  <c r="P5" i="10"/>
  <c r="KR14" i="31"/>
  <c r="KS14" i="31"/>
  <c r="KQ14" i="31"/>
  <c r="IR14" i="31"/>
  <c r="IS14" i="31"/>
  <c r="IQ14" i="31"/>
  <c r="CE14" i="31"/>
  <c r="CD14" i="31"/>
  <c r="CF14" i="31"/>
  <c r="FR20" i="31"/>
  <c r="FQ20" i="31"/>
  <c r="FS20" i="31"/>
  <c r="AE20" i="31"/>
  <c r="AD20" i="31"/>
  <c r="AF20" i="31"/>
  <c r="Q20" i="31"/>
  <c r="R20" i="31"/>
  <c r="S20" i="31"/>
  <c r="CD58" i="31"/>
  <c r="CE58" i="31"/>
  <c r="CF58" i="31"/>
  <c r="JF58" i="31"/>
  <c r="JD58" i="31"/>
  <c r="JE58" i="31"/>
  <c r="AS58" i="31"/>
  <c r="AQ58" i="31"/>
  <c r="AR58" i="31"/>
  <c r="KD45" i="31"/>
  <c r="KF45" i="31"/>
  <c r="KE45" i="31"/>
  <c r="MF45" i="31"/>
  <c r="MD45" i="31"/>
  <c r="ME45" i="31"/>
  <c r="HR45" i="31"/>
  <c r="HQ45" i="31"/>
  <c r="HS45" i="31"/>
  <c r="LF45" i="31"/>
  <c r="LD45" i="31"/>
  <c r="LE45" i="31"/>
  <c r="JF29" i="31"/>
  <c r="JE29" i="31"/>
  <c r="JD29" i="31"/>
  <c r="KS29" i="31"/>
  <c r="KR29" i="31"/>
  <c r="KQ29" i="31"/>
  <c r="CD29" i="31"/>
  <c r="CE29" i="31"/>
  <c r="CF29" i="31"/>
  <c r="JQ55" i="31"/>
  <c r="JS55" i="31"/>
  <c r="JR55" i="31"/>
  <c r="HD55" i="31"/>
  <c r="HE55" i="31"/>
  <c r="HF55" i="31"/>
  <c r="JD55" i="31"/>
  <c r="JF55" i="31"/>
  <c r="JE55" i="31"/>
  <c r="ES55" i="31"/>
  <c r="EQ55" i="31"/>
  <c r="ER55" i="31"/>
  <c r="GE51" i="31"/>
  <c r="GF51" i="31"/>
  <c r="GD51" i="31"/>
  <c r="S51" i="31"/>
  <c r="R51" i="31"/>
  <c r="Q51" i="31"/>
  <c r="JS51" i="31"/>
  <c r="JQ51" i="31"/>
  <c r="JR51" i="31"/>
  <c r="CD18" i="31"/>
  <c r="CF18" i="31"/>
  <c r="CE18" i="31"/>
  <c r="KE18" i="31"/>
  <c r="KD18" i="31"/>
  <c r="KF18" i="31"/>
  <c r="JD18" i="31"/>
  <c r="JE18" i="31"/>
  <c r="JF18" i="31"/>
  <c r="EQ36" i="31"/>
  <c r="FD36" i="31"/>
  <c r="FE36" i="31"/>
  <c r="FF36" i="31"/>
  <c r="AS60" i="31"/>
  <c r="AQ60" i="31"/>
  <c r="AR60" i="31"/>
  <c r="FE60" i="31"/>
  <c r="FD60" i="31"/>
  <c r="FF60" i="31"/>
  <c r="DQ60" i="31"/>
  <c r="DR60" i="31"/>
  <c r="DS60" i="31"/>
  <c r="AE7" i="31"/>
  <c r="AF7" i="31"/>
  <c r="AD7" i="31"/>
  <c r="MF7" i="31"/>
  <c r="ME7" i="31"/>
  <c r="MD7" i="31"/>
  <c r="LR7" i="31"/>
  <c r="LS7" i="31"/>
  <c r="LQ7" i="31"/>
  <c r="P24" i="14"/>
  <c r="P7" i="14"/>
  <c r="P34" i="14"/>
  <c r="BE30" i="31"/>
  <c r="BD30" i="31"/>
  <c r="BF30" i="31"/>
  <c r="IF30" i="31"/>
  <c r="IE30" i="31"/>
  <c r="ID30" i="31"/>
  <c r="HS30" i="31"/>
  <c r="HQ30" i="31"/>
  <c r="HR30" i="31"/>
  <c r="EE24" i="31"/>
  <c r="ED24" i="31"/>
  <c r="EF24" i="31"/>
  <c r="KF24" i="31"/>
  <c r="KD24" i="31"/>
  <c r="KE24" i="31"/>
  <c r="FE24" i="31"/>
  <c r="FF24" i="31"/>
  <c r="FD24" i="31"/>
  <c r="DF48" i="31"/>
  <c r="DD48" i="31"/>
  <c r="DE48" i="31"/>
  <c r="CS48" i="31"/>
  <c r="CR48" i="31"/>
  <c r="CQ48" i="31"/>
  <c r="KD48" i="31"/>
  <c r="KE48" i="31"/>
  <c r="KF48" i="31"/>
  <c r="P33" i="14"/>
  <c r="P6" i="14"/>
  <c r="P28" i="14"/>
  <c r="R46" i="31"/>
  <c r="S46" i="31"/>
  <c r="Q46" i="31"/>
  <c r="HR46" i="31"/>
  <c r="HQ46" i="31"/>
  <c r="HS46" i="31"/>
  <c r="BF46" i="31"/>
  <c r="BD46" i="31"/>
  <c r="BE46" i="31"/>
  <c r="FD46" i="31"/>
  <c r="FE46" i="31"/>
  <c r="FF46" i="31"/>
  <c r="R42" i="28"/>
  <c r="Q42" i="28"/>
  <c r="S42" i="28"/>
  <c r="GS8" i="31"/>
  <c r="GQ8" i="31"/>
  <c r="GR8" i="31"/>
  <c r="BE8" i="31"/>
  <c r="BF8" i="31"/>
  <c r="BD8" i="31"/>
  <c r="DF8" i="31"/>
  <c r="DD8" i="31"/>
  <c r="DE8" i="31"/>
  <c r="DF22" i="31"/>
  <c r="DD22" i="31"/>
  <c r="DE22" i="31"/>
  <c r="BR22" i="31"/>
  <c r="BQ22" i="31"/>
  <c r="BS22" i="31"/>
  <c r="BD22" i="31"/>
  <c r="BF22" i="31"/>
  <c r="BE22" i="31"/>
  <c r="AD43" i="31"/>
  <c r="AF43" i="31"/>
  <c r="AE43" i="31"/>
  <c r="LF43" i="31"/>
  <c r="LD43" i="31"/>
  <c r="LE43" i="31"/>
  <c r="HF43" i="31"/>
  <c r="HD43" i="31"/>
  <c r="HE43" i="31"/>
  <c r="DD34" i="31"/>
  <c r="DF34" i="31"/>
  <c r="DE34" i="31"/>
  <c r="HQ34" i="31"/>
  <c r="HS34" i="31"/>
  <c r="HR34" i="31"/>
  <c r="GQ34" i="31"/>
  <c r="GR34" i="31"/>
  <c r="GS34" i="31"/>
  <c r="P33" i="11"/>
  <c r="P6" i="11"/>
  <c r="P28" i="11"/>
  <c r="GS9" i="31"/>
  <c r="GQ9" i="31"/>
  <c r="GR9" i="31"/>
  <c r="LF9" i="31"/>
  <c r="LE9" i="31"/>
  <c r="LD9" i="31"/>
  <c r="FQ9" i="31"/>
  <c r="FR9" i="31"/>
  <c r="FS9" i="31"/>
  <c r="EE17" i="31"/>
  <c r="ED17" i="31"/>
  <c r="EF17" i="31"/>
  <c r="R17" i="31"/>
  <c r="S17" i="31"/>
  <c r="Q17" i="31"/>
  <c r="ME17" i="31"/>
  <c r="MF17" i="31"/>
  <c r="MD17" i="31"/>
  <c r="LE50" i="31"/>
  <c r="LF50" i="31"/>
  <c r="LD50" i="31"/>
  <c r="ES50" i="31"/>
  <c r="EQ50" i="31"/>
  <c r="ER50" i="31"/>
  <c r="GQ50" i="31"/>
  <c r="GR50" i="31"/>
  <c r="GS50" i="31"/>
  <c r="P4" i="14"/>
  <c r="P17" i="14"/>
  <c r="P22" i="14"/>
  <c r="GS57" i="31"/>
  <c r="GQ57" i="31"/>
  <c r="GR57" i="31"/>
  <c r="EF57" i="31"/>
  <c r="EE57" i="31"/>
  <c r="ED57" i="31"/>
  <c r="AR57" i="31"/>
  <c r="AS57" i="31"/>
  <c r="AQ57" i="31"/>
  <c r="HD57" i="31"/>
  <c r="HE57" i="31"/>
  <c r="HF57" i="31"/>
  <c r="Q35" i="28"/>
  <c r="S35" i="28"/>
  <c r="R35" i="28"/>
  <c r="HE53" i="31"/>
  <c r="HD53" i="31"/>
  <c r="HF53" i="31"/>
  <c r="EE53" i="31"/>
  <c r="EF53" i="31"/>
  <c r="ED53" i="31"/>
  <c r="JF53" i="31"/>
  <c r="JD53" i="31"/>
  <c r="JE53" i="31"/>
  <c r="GS38" i="31"/>
  <c r="GQ38" i="31"/>
  <c r="GR38" i="31"/>
  <c r="EQ38" i="31"/>
  <c r="ES38" i="31"/>
  <c r="ER38" i="31"/>
  <c r="IF38" i="31"/>
  <c r="IE38" i="31"/>
  <c r="ID38" i="31"/>
  <c r="MF38" i="31"/>
  <c r="ME38" i="31"/>
  <c r="MD38" i="31"/>
  <c r="R18" i="28"/>
  <c r="Q18" i="28"/>
  <c r="S18" i="28"/>
  <c r="P28" i="10"/>
  <c r="P6" i="10"/>
  <c r="CR56" i="31"/>
  <c r="CQ56" i="31"/>
  <c r="CS56" i="31"/>
  <c r="HS56" i="31"/>
  <c r="HQ56" i="31"/>
  <c r="HR56" i="31"/>
  <c r="MD56" i="31"/>
  <c r="MF56" i="31"/>
  <c r="ME56" i="31"/>
  <c r="IE56" i="31"/>
  <c r="IF56" i="31"/>
  <c r="ID56" i="31"/>
  <c r="FR32" i="31"/>
  <c r="FS32" i="31"/>
  <c r="FQ32" i="31"/>
  <c r="FD32" i="31"/>
  <c r="FE32" i="31"/>
  <c r="FF32" i="31"/>
  <c r="BQ32" i="31"/>
  <c r="BR32" i="31"/>
  <c r="BS32" i="31"/>
  <c r="ED6" i="31"/>
  <c r="EE6" i="31"/>
  <c r="EF6" i="31"/>
  <c r="LR6" i="31"/>
  <c r="LQ6" i="31"/>
  <c r="LS6" i="31"/>
  <c r="HE6" i="31"/>
  <c r="HD6" i="31"/>
  <c r="HF6" i="31"/>
  <c r="HS28" i="31"/>
  <c r="HR28" i="31"/>
  <c r="HQ28" i="31"/>
  <c r="AR28" i="31"/>
  <c r="AS28" i="31"/>
  <c r="AQ28" i="31"/>
  <c r="CR28" i="31"/>
  <c r="CQ28" i="31"/>
  <c r="CS28" i="31"/>
  <c r="JF16" i="31"/>
  <c r="JD16" i="31"/>
  <c r="JE16" i="31"/>
  <c r="BS16" i="31"/>
  <c r="BR16" i="31"/>
  <c r="BQ16" i="31"/>
  <c r="AR16" i="31"/>
  <c r="AQ16" i="31"/>
  <c r="AS16" i="31"/>
  <c r="R51" i="28"/>
  <c r="S51" i="28"/>
  <c r="Q51" i="28"/>
  <c r="CQ14" i="31"/>
  <c r="CS14" i="31"/>
  <c r="CR14" i="31"/>
  <c r="FD14" i="31"/>
  <c r="FE14" i="31"/>
  <c r="FF14" i="31"/>
  <c r="DQ14" i="31"/>
  <c r="DS14" i="31"/>
  <c r="DR14" i="31"/>
  <c r="HF20" i="31"/>
  <c r="HE20" i="31"/>
  <c r="HD20" i="31"/>
  <c r="DQ20" i="31"/>
  <c r="DR20" i="31"/>
  <c r="DS20" i="31"/>
  <c r="FF20" i="31"/>
  <c r="FD20" i="31"/>
  <c r="FE20" i="31"/>
  <c r="IS58" i="31"/>
  <c r="IQ58" i="31"/>
  <c r="IR58" i="31"/>
  <c r="EE58" i="31"/>
  <c r="EF58" i="31"/>
  <c r="ED58" i="31"/>
  <c r="AE58" i="31"/>
  <c r="AF58" i="31"/>
  <c r="AD58" i="31"/>
  <c r="JD45" i="31"/>
  <c r="JE45" i="31"/>
  <c r="JF45" i="31"/>
  <c r="LQ45" i="31"/>
  <c r="LR45" i="31"/>
  <c r="LS45" i="31"/>
  <c r="BF45" i="31"/>
  <c r="BD45" i="31"/>
  <c r="BE45" i="31"/>
  <c r="EQ45" i="31"/>
  <c r="ES45" i="31"/>
  <c r="ER45" i="31"/>
  <c r="BF29" i="31"/>
  <c r="BE29" i="31"/>
  <c r="BD29" i="31"/>
  <c r="BQ29" i="31"/>
  <c r="BR29" i="31"/>
  <c r="BS29" i="31"/>
  <c r="HF29" i="31"/>
  <c r="HD29" i="31"/>
  <c r="HE29" i="31"/>
  <c r="IR55" i="31"/>
  <c r="IQ55" i="31"/>
  <c r="IS55" i="31"/>
  <c r="CR55" i="31"/>
  <c r="CQ55" i="31"/>
  <c r="CS55" i="31"/>
  <c r="FF55" i="31"/>
  <c r="FE55" i="31"/>
  <c r="FD55" i="31"/>
  <c r="CE55" i="31"/>
  <c r="CF55" i="31"/>
  <c r="CD55" i="31"/>
  <c r="LF51" i="31"/>
  <c r="LE51" i="31"/>
  <c r="LD51" i="31"/>
  <c r="CR51" i="31"/>
  <c r="CS51" i="31"/>
  <c r="CQ51" i="31"/>
  <c r="FE51" i="31"/>
  <c r="FD51" i="31"/>
  <c r="FF51" i="31"/>
  <c r="AR18" i="31"/>
  <c r="AS18" i="31"/>
  <c r="AQ18" i="31"/>
  <c r="ES18" i="31"/>
  <c r="EQ18" i="31"/>
  <c r="ER18" i="31"/>
  <c r="HS18" i="31"/>
  <c r="HQ18" i="31"/>
  <c r="HR18" i="31"/>
  <c r="CR36" i="31"/>
  <c r="CS36" i="31"/>
  <c r="CQ36" i="31"/>
  <c r="HF36" i="31"/>
  <c r="HD36" i="31"/>
  <c r="HE36" i="31"/>
  <c r="GE36" i="31"/>
  <c r="GF36" i="31"/>
  <c r="GD36" i="31"/>
  <c r="CD36" i="31"/>
  <c r="CE36" i="31"/>
  <c r="CF36" i="31"/>
  <c r="KQ60" i="31"/>
  <c r="KR60" i="31"/>
  <c r="KS60" i="31"/>
  <c r="JQ60" i="31"/>
  <c r="JS60" i="31"/>
  <c r="JR60" i="31"/>
  <c r="ID60" i="31"/>
  <c r="IF60" i="31"/>
  <c r="IE60" i="31"/>
  <c r="ID7" i="31"/>
  <c r="IE7" i="31"/>
  <c r="IF7" i="31"/>
  <c r="KR7" i="31"/>
  <c r="KQ7" i="31"/>
  <c r="KS7" i="31"/>
  <c r="IR7" i="31"/>
  <c r="IS7" i="31"/>
  <c r="IQ7" i="31"/>
  <c r="CS23" i="31"/>
  <c r="CQ23" i="31"/>
  <c r="CR23" i="31"/>
  <c r="S15" i="31"/>
  <c r="R15" i="31"/>
  <c r="Q15" i="31"/>
  <c r="R39" i="31"/>
  <c r="Q39" i="31"/>
  <c r="S39" i="31"/>
  <c r="LE59" i="31"/>
  <c r="LD59" i="31"/>
  <c r="LF59" i="31"/>
  <c r="DD41" i="31"/>
  <c r="DF41" i="31"/>
  <c r="DE41" i="31"/>
  <c r="IF31" i="31"/>
  <c r="ID31" i="31"/>
  <c r="IE31" i="31"/>
  <c r="DQ23" i="31"/>
  <c r="DS23" i="31"/>
  <c r="DR23" i="31"/>
  <c r="JR23" i="31"/>
  <c r="JS23" i="31"/>
  <c r="JQ23" i="31"/>
  <c r="FR23" i="31"/>
  <c r="FS23" i="31"/>
  <c r="FQ23" i="31"/>
  <c r="ER27" i="31"/>
  <c r="EQ27" i="31"/>
  <c r="ES27" i="31"/>
  <c r="CR27" i="31"/>
  <c r="CS27" i="31"/>
  <c r="CQ27" i="31"/>
  <c r="GF27" i="31"/>
  <c r="GE27" i="31"/>
  <c r="GD27" i="31"/>
  <c r="AR15" i="31"/>
  <c r="AQ15" i="31"/>
  <c r="AS15" i="31"/>
  <c r="MF15" i="31"/>
  <c r="ME15" i="31"/>
  <c r="MD15" i="31"/>
  <c r="DF15" i="31"/>
  <c r="DE15" i="31"/>
  <c r="DD15" i="31"/>
  <c r="Q49" i="28"/>
  <c r="S49" i="28"/>
  <c r="R49" i="28"/>
  <c r="R11" i="28"/>
  <c r="Q11" i="28"/>
  <c r="S11" i="28"/>
  <c r="KQ39" i="31"/>
  <c r="EF39" i="31"/>
  <c r="EE39" i="31"/>
  <c r="ED39" i="31"/>
  <c r="JE10" i="31"/>
  <c r="JD10" i="31"/>
  <c r="JF10" i="31"/>
  <c r="CD10" i="31"/>
  <c r="CE10" i="31"/>
  <c r="CF10" i="31"/>
  <c r="BS10" i="31"/>
  <c r="BQ10" i="31"/>
  <c r="BR10" i="31"/>
  <c r="IQ37" i="31"/>
  <c r="IR37" i="31"/>
  <c r="IS37" i="31"/>
  <c r="CQ37" i="31"/>
  <c r="CR37" i="31"/>
  <c r="CS37" i="31"/>
  <c r="LQ37" i="31"/>
  <c r="LR37" i="31"/>
  <c r="LS37" i="31"/>
  <c r="GF37" i="31"/>
  <c r="GE37" i="31"/>
  <c r="GD37" i="31"/>
  <c r="FS13" i="31"/>
  <c r="FQ13" i="31"/>
  <c r="FR13" i="31"/>
  <c r="FF13" i="31"/>
  <c r="FE13" i="31"/>
  <c r="FD13" i="31"/>
  <c r="LF13" i="31"/>
  <c r="LE13" i="31"/>
  <c r="LD13" i="31"/>
  <c r="P18" i="21"/>
  <c r="P32" i="21"/>
  <c r="P5" i="21"/>
  <c r="GQ59" i="31"/>
  <c r="GS59" i="31"/>
  <c r="GR59" i="31"/>
  <c r="CS59" i="31"/>
  <c r="CQ59" i="31"/>
  <c r="CR59" i="31"/>
  <c r="FD59" i="31"/>
  <c r="FF59" i="31"/>
  <c r="FE59" i="31"/>
  <c r="FS25" i="31"/>
  <c r="FR25" i="31"/>
  <c r="FQ25" i="31"/>
  <c r="KR25" i="31"/>
  <c r="KS25" i="31"/>
  <c r="KQ25" i="31"/>
  <c r="IR25" i="31"/>
  <c r="IQ25" i="31"/>
  <c r="IS25" i="31"/>
  <c r="S27" i="28"/>
  <c r="Q27" i="28"/>
  <c r="R27" i="28"/>
  <c r="FR11" i="31"/>
  <c r="FS11" i="31"/>
  <c r="FQ11" i="31"/>
  <c r="IR11" i="31"/>
  <c r="IQ11" i="31"/>
  <c r="IS11" i="31"/>
  <c r="JE11" i="31"/>
  <c r="JD11" i="31"/>
  <c r="JF11" i="31"/>
  <c r="HF11" i="31"/>
  <c r="HD11" i="31"/>
  <c r="HE11" i="31"/>
  <c r="R13" i="28"/>
  <c r="S13" i="28"/>
  <c r="Q13" i="28"/>
  <c r="BS44" i="31"/>
  <c r="BR44" i="31"/>
  <c r="BQ44" i="31"/>
  <c r="FD44" i="31"/>
  <c r="FE44" i="31"/>
  <c r="FF44" i="31"/>
  <c r="CQ44" i="31"/>
  <c r="CR44" i="31"/>
  <c r="CS44" i="31"/>
  <c r="FS41" i="31"/>
  <c r="FQ41" i="31"/>
  <c r="FR41" i="31"/>
  <c r="EF41" i="31"/>
  <c r="ED41" i="31"/>
  <c r="EE41" i="31"/>
  <c r="CR41" i="31"/>
  <c r="CQ41" i="31"/>
  <c r="CS41" i="31"/>
  <c r="CD41" i="31"/>
  <c r="CE41" i="31"/>
  <c r="CF41" i="31"/>
  <c r="GR21" i="31"/>
  <c r="GS21" i="31"/>
  <c r="GQ21" i="31"/>
  <c r="HQ21" i="31"/>
  <c r="HS21" i="31"/>
  <c r="HR21" i="31"/>
  <c r="R21" i="31"/>
  <c r="S21" i="31"/>
  <c r="Q21" i="31"/>
  <c r="AR31" i="31"/>
  <c r="AQ31" i="31"/>
  <c r="AS31" i="31"/>
  <c r="KR31" i="31"/>
  <c r="KS31" i="31"/>
  <c r="KQ31" i="31"/>
  <c r="BD31" i="31"/>
  <c r="BF31" i="31"/>
  <c r="BE31" i="31"/>
  <c r="ED31" i="31"/>
  <c r="EF31" i="31"/>
  <c r="EE31" i="31"/>
  <c r="AF49" i="31"/>
  <c r="AD49" i="31"/>
  <c r="AE49" i="31"/>
  <c r="JR49" i="31"/>
  <c r="JS49" i="31"/>
  <c r="JQ49" i="31"/>
  <c r="LF49" i="31"/>
  <c r="LE49" i="31"/>
  <c r="LD49" i="31"/>
  <c r="IR42" i="31"/>
  <c r="IQ42" i="31"/>
  <c r="IS42" i="31"/>
  <c r="HD42" i="31"/>
  <c r="HE42" i="31"/>
  <c r="HF42" i="31"/>
  <c r="BS42" i="31"/>
  <c r="BQ42" i="31"/>
  <c r="BR42" i="31"/>
  <c r="CS30" i="31"/>
  <c r="CR30" i="31"/>
  <c r="CQ30" i="31"/>
  <c r="R30" i="31"/>
  <c r="Q30" i="31"/>
  <c r="S30" i="31"/>
  <c r="JD30" i="31"/>
  <c r="JE30" i="31"/>
  <c r="JF30" i="31"/>
  <c r="HE24" i="31"/>
  <c r="HF24" i="31"/>
  <c r="HD24" i="31"/>
  <c r="Q24" i="31"/>
  <c r="R24" i="31"/>
  <c r="S24" i="31"/>
  <c r="AF24" i="31"/>
  <c r="AD24" i="31"/>
  <c r="AE24" i="31"/>
  <c r="ER24" i="31"/>
  <c r="ES24" i="31"/>
  <c r="EQ24" i="31"/>
  <c r="AQ48" i="31"/>
  <c r="AS48" i="31"/>
  <c r="AR48" i="31"/>
  <c r="AF48" i="31"/>
  <c r="AE48" i="31"/>
  <c r="AD48" i="31"/>
  <c r="LE48" i="31"/>
  <c r="LF48" i="31"/>
  <c r="LD48" i="31"/>
  <c r="LE46" i="31"/>
  <c r="LF46" i="31"/>
  <c r="LD46" i="31"/>
  <c r="JD46" i="31"/>
  <c r="JE46" i="31"/>
  <c r="JF46" i="31"/>
  <c r="KD46" i="31"/>
  <c r="KF46" i="31"/>
  <c r="KE46" i="31"/>
  <c r="LF8" i="31"/>
  <c r="LD8" i="31"/>
  <c r="LE8" i="31"/>
  <c r="HF8" i="31"/>
  <c r="HE8" i="31"/>
  <c r="HD8" i="31"/>
  <c r="JQ8" i="31"/>
  <c r="JR8" i="31"/>
  <c r="JS8" i="31"/>
  <c r="ID22" i="31"/>
  <c r="IE22" i="31"/>
  <c r="IF22" i="31"/>
  <c r="KE22" i="31"/>
  <c r="KD22" i="31"/>
  <c r="KF22" i="31"/>
  <c r="DQ22" i="31"/>
  <c r="DR22" i="31"/>
  <c r="DS22" i="31"/>
  <c r="HQ22" i="31"/>
  <c r="HS22" i="31"/>
  <c r="HR22" i="31"/>
  <c r="IS43" i="31"/>
  <c r="IQ43" i="31"/>
  <c r="IR43" i="31"/>
  <c r="GF43" i="31"/>
  <c r="GE43" i="31"/>
  <c r="GD43" i="31"/>
  <c r="ED43" i="31"/>
  <c r="EF43" i="31"/>
  <c r="EE43" i="31"/>
  <c r="AF34" i="31"/>
  <c r="AE34" i="31"/>
  <c r="AD34" i="31"/>
  <c r="HF34" i="31"/>
  <c r="HD34" i="31"/>
  <c r="HE34" i="31"/>
  <c r="FE34" i="31"/>
  <c r="FD34" i="31"/>
  <c r="FF34" i="31"/>
  <c r="LQ9" i="31"/>
  <c r="LS9" i="31"/>
  <c r="LR9" i="31"/>
  <c r="AD9" i="31"/>
  <c r="AE9" i="31"/>
  <c r="AF9" i="31"/>
  <c r="ED9" i="31"/>
  <c r="EE9" i="31"/>
  <c r="EF9" i="31"/>
  <c r="GS17" i="31"/>
  <c r="GR17" i="31"/>
  <c r="GQ17" i="31"/>
  <c r="FQ17" i="31"/>
  <c r="FR17" i="31"/>
  <c r="FS17" i="31"/>
  <c r="JE17" i="31"/>
  <c r="JD17" i="31"/>
  <c r="JF17" i="31"/>
  <c r="DE50" i="31"/>
  <c r="DD50" i="31"/>
  <c r="DF50" i="31"/>
  <c r="BS50" i="31"/>
  <c r="BR50" i="31"/>
  <c r="BQ50" i="31"/>
  <c r="HQ50" i="31"/>
  <c r="HS50" i="31"/>
  <c r="HR50" i="31"/>
  <c r="DD57" i="31"/>
  <c r="DE57" i="31"/>
  <c r="DF57" i="31"/>
  <c r="JD57" i="31"/>
  <c r="JE57" i="31"/>
  <c r="JF57" i="31"/>
  <c r="ID57" i="31"/>
  <c r="IF57" i="31"/>
  <c r="IE57" i="31"/>
  <c r="KS53" i="31"/>
  <c r="KQ53" i="31"/>
  <c r="KR53" i="31"/>
  <c r="HQ53" i="31"/>
  <c r="HR53" i="31"/>
  <c r="HS53" i="31"/>
  <c r="ID53" i="31"/>
  <c r="IE53" i="31"/>
  <c r="IF53" i="31"/>
  <c r="DD38" i="31"/>
  <c r="DE38" i="31"/>
  <c r="DF38" i="31"/>
  <c r="CS38" i="31"/>
  <c r="CQ38" i="31"/>
  <c r="CR38" i="31"/>
  <c r="LE38" i="31"/>
  <c r="LF38" i="31"/>
  <c r="LD38" i="31"/>
  <c r="HS38" i="31"/>
  <c r="HQ38" i="31"/>
  <c r="HR38" i="31"/>
  <c r="S56" i="31"/>
  <c r="R56" i="31"/>
  <c r="Q56" i="31"/>
  <c r="GF56" i="31"/>
  <c r="GE56" i="31"/>
  <c r="GD56" i="31"/>
  <c r="LQ56" i="31"/>
  <c r="LS56" i="31"/>
  <c r="LR56" i="31"/>
  <c r="LE56" i="31"/>
  <c r="LF56" i="31"/>
  <c r="LD56" i="31"/>
  <c r="Q60" i="28"/>
  <c r="S60" i="28"/>
  <c r="R60" i="28"/>
  <c r="HS32" i="31"/>
  <c r="HR32" i="31"/>
  <c r="HQ32" i="31"/>
  <c r="BF32" i="31"/>
  <c r="BE32" i="31"/>
  <c r="BD32" i="31"/>
  <c r="GD32" i="31"/>
  <c r="GE32" i="31"/>
  <c r="GF32" i="31"/>
  <c r="KQ6" i="31"/>
  <c r="KS6" i="31"/>
  <c r="KR6" i="31"/>
  <c r="ES6" i="31"/>
  <c r="EQ6" i="31"/>
  <c r="ER6" i="31"/>
  <c r="JE6" i="31"/>
  <c r="JF6" i="31"/>
  <c r="JD6" i="31"/>
  <c r="AF28" i="31"/>
  <c r="AE28" i="31"/>
  <c r="AD28" i="31"/>
  <c r="LS28" i="31"/>
  <c r="LR28" i="31"/>
  <c r="LQ28" i="31"/>
  <c r="FE28" i="31"/>
  <c r="FD28" i="31"/>
  <c r="FF28" i="31"/>
  <c r="R23" i="28"/>
  <c r="S23" i="28"/>
  <c r="Q23" i="28"/>
  <c r="JS16" i="31"/>
  <c r="JR16" i="31"/>
  <c r="JQ16" i="31"/>
  <c r="LS16" i="31"/>
  <c r="LQ16" i="31"/>
  <c r="LR16" i="31"/>
  <c r="GD16" i="31"/>
  <c r="GF16" i="31"/>
  <c r="GE16" i="31"/>
  <c r="LD14" i="31"/>
  <c r="LF14" i="31"/>
  <c r="LE14" i="31"/>
  <c r="BE14" i="31"/>
  <c r="BD14" i="31"/>
  <c r="BF14" i="31"/>
  <c r="GD14" i="31"/>
  <c r="GE14" i="31"/>
  <c r="GF14" i="31"/>
  <c r="JE20" i="31"/>
  <c r="JF20" i="31"/>
  <c r="JD20" i="31"/>
  <c r="GD20" i="31"/>
  <c r="GF20" i="31"/>
  <c r="GE20" i="31"/>
  <c r="IS20" i="31"/>
  <c r="IR20" i="31"/>
  <c r="IQ20" i="31"/>
  <c r="MD58" i="31"/>
  <c r="MF58" i="31"/>
  <c r="ME58" i="31"/>
  <c r="JQ58" i="31"/>
  <c r="JS58" i="31"/>
  <c r="JR58" i="31"/>
  <c r="HQ58" i="31"/>
  <c r="HS58" i="31"/>
  <c r="HR58" i="31"/>
  <c r="R52" i="28"/>
  <c r="S52" i="28"/>
  <c r="Q52" i="28"/>
  <c r="KS45" i="31"/>
  <c r="KR45" i="31"/>
  <c r="KQ45" i="31"/>
  <c r="CQ45" i="31"/>
  <c r="CR45" i="31"/>
  <c r="CS45" i="31"/>
  <c r="HF45" i="31"/>
  <c r="HE45" i="31"/>
  <c r="HD45" i="31"/>
  <c r="DE29" i="31"/>
  <c r="DF29" i="31"/>
  <c r="DD29" i="31"/>
  <c r="ME29" i="31"/>
  <c r="MF29" i="31"/>
  <c r="MD29" i="31"/>
  <c r="LS29" i="31"/>
  <c r="LQ29" i="31"/>
  <c r="LR29" i="31"/>
  <c r="ED55" i="31"/>
  <c r="EE55" i="31"/>
  <c r="EF55" i="31"/>
  <c r="DF55" i="31"/>
  <c r="DD55" i="31"/>
  <c r="DE55" i="31"/>
  <c r="LR55" i="31"/>
  <c r="LS55" i="31"/>
  <c r="LQ55" i="31"/>
  <c r="Q16" i="28"/>
  <c r="S16" i="28"/>
  <c r="R16" i="28"/>
  <c r="AD51" i="31"/>
  <c r="AF51" i="31"/>
  <c r="AE51" i="31"/>
  <c r="IR51" i="31"/>
  <c r="IS51" i="31"/>
  <c r="IQ51" i="31"/>
  <c r="LR51" i="31"/>
  <c r="LQ51" i="31"/>
  <c r="LS51" i="31"/>
  <c r="JS18" i="31"/>
  <c r="JQ18" i="31"/>
  <c r="JR18" i="31"/>
  <c r="ME18" i="31"/>
  <c r="MD18" i="31"/>
  <c r="MF18" i="31"/>
  <c r="LD18" i="31"/>
  <c r="LF18" i="31"/>
  <c r="LE18" i="31"/>
  <c r="P7" i="10"/>
  <c r="P24" i="10"/>
  <c r="P34" i="10"/>
  <c r="JE36" i="31"/>
  <c r="JD36" i="31"/>
  <c r="JF36" i="31"/>
  <c r="IF36" i="31"/>
  <c r="ID36" i="31"/>
  <c r="IE36" i="31"/>
  <c r="KF36" i="31"/>
  <c r="KE36" i="31"/>
  <c r="KD36" i="31"/>
  <c r="BD60" i="31"/>
  <c r="BF60" i="31"/>
  <c r="BE60" i="31"/>
  <c r="CD60" i="31"/>
  <c r="CF60" i="31"/>
  <c r="CE60" i="31"/>
  <c r="BS60" i="31"/>
  <c r="BQ60" i="31"/>
  <c r="BR60" i="31"/>
  <c r="EQ60" i="31"/>
  <c r="ES60" i="31"/>
  <c r="ER60" i="31"/>
  <c r="EQ7" i="31"/>
  <c r="ER7" i="31"/>
  <c r="ES7" i="31"/>
  <c r="JS7" i="31"/>
  <c r="JQ7" i="31"/>
  <c r="JR7" i="31"/>
  <c r="FR7" i="31"/>
  <c r="FQ7" i="31"/>
  <c r="FS7" i="31"/>
  <c r="IQ23" i="31"/>
  <c r="IR23" i="31"/>
  <c r="IS23" i="31"/>
  <c r="ME27" i="31"/>
  <c r="MF27" i="31"/>
  <c r="MD27" i="31"/>
  <c r="ID10" i="31"/>
  <c r="IE10" i="31"/>
  <c r="IF10" i="31"/>
  <c r="GE31" i="31"/>
  <c r="GF31" i="31"/>
  <c r="GD31" i="31"/>
  <c r="DS52" i="31"/>
  <c r="DR52" i="31"/>
  <c r="DQ52" i="31"/>
  <c r="HR52" i="31"/>
  <c r="HS52" i="31"/>
  <c r="HQ52" i="31"/>
  <c r="BF23" i="31"/>
  <c r="BD23" i="31"/>
  <c r="BE23" i="31"/>
  <c r="HE23" i="31"/>
  <c r="HD23" i="31"/>
  <c r="HF23" i="31"/>
  <c r="KD23" i="31"/>
  <c r="KF23" i="31"/>
  <c r="KE23" i="31"/>
  <c r="GR27" i="31"/>
  <c r="GQ27" i="31"/>
  <c r="GS27" i="31"/>
  <c r="JF27" i="31"/>
  <c r="JE27" i="31"/>
  <c r="JD27" i="31"/>
  <c r="FD27" i="31"/>
  <c r="FF27" i="31"/>
  <c r="FE27" i="31"/>
  <c r="FR15" i="31"/>
  <c r="FQ15" i="31"/>
  <c r="FS15" i="31"/>
  <c r="HE15" i="31"/>
  <c r="HD15" i="31"/>
  <c r="HF15" i="31"/>
  <c r="HS15" i="31"/>
  <c r="HQ15" i="31"/>
  <c r="HR15" i="31"/>
  <c r="FQ39" i="31"/>
  <c r="FS39" i="31"/>
  <c r="FR39" i="31"/>
  <c r="JF39" i="31"/>
  <c r="JD39" i="31"/>
  <c r="JE39" i="31"/>
  <c r="FF10" i="31"/>
  <c r="FE10" i="31"/>
  <c r="FD10" i="31"/>
  <c r="DR10" i="31"/>
  <c r="DQ10" i="31"/>
  <c r="DS10" i="31"/>
  <c r="GS10" i="31"/>
  <c r="GR10" i="31"/>
  <c r="GQ10" i="31"/>
  <c r="FQ37" i="31"/>
  <c r="FS37" i="31"/>
  <c r="FR37" i="31"/>
  <c r="EF37" i="31"/>
  <c r="ED37" i="31"/>
  <c r="EE37" i="31"/>
  <c r="DD37" i="31"/>
  <c r="DE37" i="31"/>
  <c r="DF37" i="31"/>
  <c r="DE13" i="31"/>
  <c r="DF13" i="31"/>
  <c r="DD13" i="31"/>
  <c r="EE13" i="31"/>
  <c r="ED13" i="31"/>
  <c r="EF13" i="31"/>
  <c r="GF13" i="31"/>
  <c r="GE13" i="31"/>
  <c r="GD13" i="31"/>
  <c r="BD59" i="31"/>
  <c r="BE59" i="31"/>
  <c r="BF59" i="31"/>
  <c r="GE59" i="31"/>
  <c r="GF59" i="31"/>
  <c r="GD59" i="31"/>
  <c r="EF59" i="31"/>
  <c r="EE59" i="31"/>
  <c r="ED59" i="31"/>
  <c r="FD25" i="31"/>
  <c r="FE25" i="31"/>
  <c r="FF25" i="31"/>
  <c r="EQ25" i="31"/>
  <c r="ER25" i="31"/>
  <c r="ES25" i="31"/>
  <c r="JE25" i="31"/>
  <c r="JD25" i="31"/>
  <c r="JF25" i="31"/>
  <c r="CD25" i="31"/>
  <c r="CE25" i="31"/>
  <c r="CF25" i="31"/>
  <c r="DE11" i="31"/>
  <c r="DF11" i="31"/>
  <c r="DD11" i="31"/>
  <c r="KE11" i="31"/>
  <c r="KF11" i="31"/>
  <c r="KD11" i="31"/>
  <c r="LD11" i="31"/>
  <c r="LE11" i="31"/>
  <c r="LF11" i="31"/>
  <c r="EQ44" i="31"/>
  <c r="ES44" i="31"/>
  <c r="ER44" i="31"/>
  <c r="EE44" i="31"/>
  <c r="ED44" i="31"/>
  <c r="EF44" i="31"/>
  <c r="BD44" i="31"/>
  <c r="BE44" i="31"/>
  <c r="BF44" i="31"/>
  <c r="Q30" i="28"/>
  <c r="R30" i="28"/>
  <c r="S30" i="28"/>
  <c r="FE41" i="31"/>
  <c r="FF41" i="31"/>
  <c r="FD41" i="31"/>
  <c r="EQ41" i="31"/>
  <c r="ES41" i="31"/>
  <c r="ER41" i="31"/>
  <c r="JD41" i="31"/>
  <c r="JE41" i="31"/>
  <c r="JF41" i="31"/>
  <c r="HD21" i="31"/>
  <c r="HF21" i="31"/>
  <c r="HE21" i="31"/>
  <c r="IQ21" i="31"/>
  <c r="IR21" i="31"/>
  <c r="IS21" i="31"/>
  <c r="ED21" i="31"/>
  <c r="EF21" i="31"/>
  <c r="EE21" i="31"/>
  <c r="FQ21" i="31"/>
  <c r="FS21" i="31"/>
  <c r="FR21" i="31"/>
  <c r="CF31" i="31"/>
  <c r="CD31" i="31"/>
  <c r="CE31" i="31"/>
  <c r="IQ31" i="31"/>
  <c r="IS31" i="31"/>
  <c r="IR31" i="31"/>
  <c r="ER31" i="31"/>
  <c r="EQ31" i="31"/>
  <c r="ES31" i="31"/>
  <c r="ES49" i="31"/>
  <c r="ER49" i="31"/>
  <c r="EQ49" i="31"/>
  <c r="AS49" i="31"/>
  <c r="AQ49" i="31"/>
  <c r="AR49" i="31"/>
  <c r="DE49" i="31"/>
  <c r="DD49" i="31"/>
  <c r="DF49" i="31"/>
  <c r="ER42" i="31"/>
  <c r="ES42" i="31"/>
  <c r="EQ42" i="31"/>
  <c r="HS42" i="31"/>
  <c r="HR42" i="31"/>
  <c r="HQ42" i="31"/>
  <c r="DQ42" i="31"/>
  <c r="DS42" i="31"/>
  <c r="DR42" i="31"/>
  <c r="BD42" i="31"/>
  <c r="BE42" i="31"/>
  <c r="BF42" i="31"/>
  <c r="S8" i="28"/>
  <c r="R8" i="28"/>
  <c r="Q8" i="28"/>
  <c r="Q57" i="28"/>
  <c r="S57" i="28"/>
  <c r="R57" i="28"/>
  <c r="EQ30" i="31"/>
  <c r="ER30" i="31"/>
  <c r="ES30" i="31"/>
  <c r="IQ30" i="31"/>
  <c r="IR30" i="31"/>
  <c r="IS30" i="31"/>
  <c r="GR30" i="31"/>
  <c r="GS30" i="31"/>
  <c r="GQ30" i="31"/>
  <c r="LF24" i="31"/>
  <c r="LD24" i="31"/>
  <c r="LE24" i="31"/>
  <c r="GS24" i="31"/>
  <c r="GR24" i="31"/>
  <c r="GQ24" i="31"/>
  <c r="DF24" i="31"/>
  <c r="DE24" i="31"/>
  <c r="DD24" i="31"/>
  <c r="BE24" i="31"/>
  <c r="BF24" i="31"/>
  <c r="BD24" i="31"/>
  <c r="BS48" i="31"/>
  <c r="BR48" i="31"/>
  <c r="BQ48" i="31"/>
  <c r="ME48" i="31"/>
  <c r="MD48" i="31"/>
  <c r="MF48" i="31"/>
  <c r="HF48" i="31"/>
  <c r="HE48" i="31"/>
  <c r="HD48" i="31"/>
  <c r="CE46" i="31"/>
  <c r="CD46" i="31"/>
  <c r="CF46" i="31"/>
  <c r="AR46" i="31"/>
  <c r="AQ46" i="31"/>
  <c r="AS46" i="31"/>
  <c r="AE46" i="31"/>
  <c r="AF46" i="31"/>
  <c r="AD46" i="31"/>
  <c r="S17" i="28"/>
  <c r="R17" i="28"/>
  <c r="Q17" i="28"/>
  <c r="KF8" i="31"/>
  <c r="KE8" i="31"/>
  <c r="KD8" i="31"/>
  <c r="EQ8" i="31"/>
  <c r="ES8" i="31"/>
  <c r="ER8" i="31"/>
  <c r="AD8" i="31"/>
  <c r="AE8" i="31"/>
  <c r="AF8" i="31"/>
  <c r="AS22" i="31"/>
  <c r="AQ22" i="31"/>
  <c r="AR22" i="31"/>
  <c r="S22" i="31"/>
  <c r="R22" i="31"/>
  <c r="Q22" i="31"/>
  <c r="GQ22" i="31"/>
  <c r="GR22" i="31"/>
  <c r="GS22" i="31"/>
  <c r="ED22" i="31"/>
  <c r="EE22" i="31"/>
  <c r="EF22" i="31"/>
  <c r="S44" i="28"/>
  <c r="Q44" i="28"/>
  <c r="R44" i="28"/>
  <c r="CQ43" i="31"/>
  <c r="CS43" i="31"/>
  <c r="CR43" i="31"/>
  <c r="KD43" i="31"/>
  <c r="KE43" i="31"/>
  <c r="KF43" i="31"/>
  <c r="FD43" i="31"/>
  <c r="FF43" i="31"/>
  <c r="FE43" i="31"/>
  <c r="S41" i="28"/>
  <c r="R41" i="28"/>
  <c r="Q41" i="28"/>
  <c r="CD34" i="31"/>
  <c r="CF34" i="31"/>
  <c r="CE34" i="31"/>
  <c r="BS34" i="31"/>
  <c r="BR34" i="31"/>
  <c r="BQ34" i="31"/>
  <c r="CR34" i="31"/>
  <c r="CS34" i="31"/>
  <c r="CQ34" i="31"/>
  <c r="MF9" i="31"/>
  <c r="MD9" i="31"/>
  <c r="ME9" i="31"/>
  <c r="CS9" i="31"/>
  <c r="CR9" i="31"/>
  <c r="CQ9" i="31"/>
  <c r="DD9" i="31"/>
  <c r="DE9" i="31"/>
  <c r="DF9" i="31"/>
  <c r="LR17" i="31"/>
  <c r="LQ17" i="31"/>
  <c r="LS17" i="31"/>
  <c r="LD17" i="31"/>
  <c r="LF17" i="31"/>
  <c r="LE17" i="31"/>
  <c r="BF17" i="31"/>
  <c r="BE17" i="31"/>
  <c r="BD17" i="31"/>
  <c r="KE50" i="31"/>
  <c r="KD50" i="31"/>
  <c r="KF50" i="31"/>
  <c r="MF50" i="31"/>
  <c r="ME50" i="31"/>
  <c r="MD50" i="31"/>
  <c r="IS50" i="31"/>
  <c r="IQ50" i="31"/>
  <c r="IR50" i="31"/>
  <c r="CE57" i="31"/>
  <c r="CF57" i="31"/>
  <c r="CD57" i="31"/>
  <c r="AE57" i="31"/>
  <c r="AF57" i="31"/>
  <c r="AD57" i="31"/>
  <c r="JQ57" i="31"/>
  <c r="JR57" i="31"/>
  <c r="JS57" i="31"/>
  <c r="P4" i="13"/>
  <c r="P17" i="13"/>
  <c r="P22" i="13"/>
  <c r="FS53" i="31"/>
  <c r="FQ53" i="31"/>
  <c r="FR53" i="31"/>
  <c r="BF53" i="31"/>
  <c r="BE53" i="31"/>
  <c r="BD53" i="31"/>
  <c r="CR53" i="31"/>
  <c r="CQ53" i="31"/>
  <c r="CS53" i="31"/>
  <c r="HF38" i="31"/>
  <c r="HE38" i="31"/>
  <c r="HD38" i="31"/>
  <c r="BS38" i="31"/>
  <c r="BQ38" i="31"/>
  <c r="BR38" i="31"/>
  <c r="KS38" i="31"/>
  <c r="KQ38" i="31"/>
  <c r="KR38" i="31"/>
  <c r="JS56" i="31"/>
  <c r="JQ56" i="31"/>
  <c r="JR56" i="31"/>
  <c r="FS56" i="31"/>
  <c r="FR56" i="31"/>
  <c r="FQ56" i="31"/>
  <c r="CE56" i="31"/>
  <c r="CD56" i="31"/>
  <c r="CF56" i="31"/>
  <c r="S50" i="28"/>
  <c r="Q50" i="28"/>
  <c r="R50" i="28"/>
  <c r="IE32" i="31"/>
  <c r="IF32" i="31"/>
  <c r="ID32" i="31"/>
  <c r="ME32" i="31"/>
  <c r="MF32" i="31"/>
  <c r="MD32" i="31"/>
  <c r="CE32" i="31"/>
  <c r="CF32" i="31"/>
  <c r="CD32" i="31"/>
  <c r="JD32" i="31"/>
  <c r="JF32" i="31"/>
  <c r="JE32" i="31"/>
  <c r="P23" i="11"/>
  <c r="Q28" i="28"/>
  <c r="S28" i="28"/>
  <c r="R28" i="28"/>
  <c r="ME6" i="31"/>
  <c r="MF6" i="31"/>
  <c r="MD6" i="31"/>
  <c r="GS6" i="31"/>
  <c r="GR6" i="31"/>
  <c r="GQ6" i="31"/>
  <c r="LD6" i="31"/>
  <c r="LF6" i="31"/>
  <c r="LE6" i="31"/>
  <c r="IE28" i="31"/>
  <c r="ID28" i="31"/>
  <c r="IF28" i="31"/>
  <c r="GR28" i="31"/>
  <c r="GQ28" i="31"/>
  <c r="GS28" i="31"/>
  <c r="HE28" i="31"/>
  <c r="HD28" i="31"/>
  <c r="HF28" i="31"/>
  <c r="ED16" i="31"/>
  <c r="EE16" i="31"/>
  <c r="EF16" i="31"/>
  <c r="CQ16" i="31"/>
  <c r="CR16" i="31"/>
  <c r="CS16" i="31"/>
  <c r="ES16" i="31"/>
  <c r="EQ16" i="31"/>
  <c r="ER16" i="31"/>
  <c r="S15" i="28"/>
  <c r="Q15" i="28"/>
  <c r="R15" i="28"/>
  <c r="AQ14" i="31"/>
  <c r="AS14" i="31"/>
  <c r="AR14" i="31"/>
  <c r="AD14" i="31"/>
  <c r="AF14" i="31"/>
  <c r="AE14" i="31"/>
  <c r="MD14" i="31"/>
  <c r="ME14" i="31"/>
  <c r="MF14" i="31"/>
  <c r="EQ14" i="31"/>
  <c r="ER14" i="31"/>
  <c r="ES14" i="31"/>
  <c r="P29" i="21"/>
  <c r="CR20" i="31"/>
  <c r="CS20" i="31"/>
  <c r="CQ20" i="31"/>
  <c r="EE20" i="31"/>
  <c r="ED20" i="31"/>
  <c r="EF20" i="31"/>
  <c r="KQ20" i="31"/>
  <c r="KS20" i="31"/>
  <c r="KR20" i="31"/>
  <c r="HS20" i="31"/>
  <c r="HQ20" i="31"/>
  <c r="HR20" i="31"/>
  <c r="KD35" i="31"/>
  <c r="BD35" i="31"/>
  <c r="BE35" i="31"/>
  <c r="BF35" i="31"/>
  <c r="DE58" i="31"/>
  <c r="DD58" i="31"/>
  <c r="DF58" i="31"/>
  <c r="IE58" i="31"/>
  <c r="ID58" i="31"/>
  <c r="IF58" i="31"/>
  <c r="GF58" i="31"/>
  <c r="GE58" i="31"/>
  <c r="GD58" i="31"/>
  <c r="FD45" i="31"/>
  <c r="FE45" i="31"/>
  <c r="FF45" i="31"/>
  <c r="GS45" i="31"/>
  <c r="GR45" i="31"/>
  <c r="GQ45" i="31"/>
  <c r="CD45" i="31"/>
  <c r="CF45" i="31"/>
  <c r="CE45" i="31"/>
  <c r="LE29" i="31"/>
  <c r="LD29" i="31"/>
  <c r="LF29" i="31"/>
  <c r="CS29" i="31"/>
  <c r="CQ29" i="31"/>
  <c r="CR29" i="31"/>
  <c r="AD29" i="31"/>
  <c r="AE29" i="31"/>
  <c r="AF29" i="31"/>
  <c r="BQ55" i="31"/>
  <c r="BS55" i="31"/>
  <c r="BR55" i="31"/>
  <c r="MF55" i="31"/>
  <c r="ME55" i="31"/>
  <c r="MD55" i="31"/>
  <c r="DR55" i="31"/>
  <c r="DQ55" i="31"/>
  <c r="DS55" i="31"/>
  <c r="BQ51" i="31"/>
  <c r="BR51" i="31"/>
  <c r="BS51" i="31"/>
  <c r="DR51" i="31"/>
  <c r="DS51" i="31"/>
  <c r="DQ51" i="31"/>
  <c r="JD51" i="31"/>
  <c r="JF51" i="31"/>
  <c r="JE51" i="31"/>
  <c r="LS18" i="31"/>
  <c r="LQ18" i="31"/>
  <c r="LR18" i="31"/>
  <c r="FR18" i="31"/>
  <c r="FQ18" i="31"/>
  <c r="FS18" i="31"/>
  <c r="BD18" i="31"/>
  <c r="BF18" i="31"/>
  <c r="BE18" i="31"/>
  <c r="JS36" i="31"/>
  <c r="HS60" i="31"/>
  <c r="HQ60" i="31"/>
  <c r="HR60" i="31"/>
  <c r="MD60" i="31"/>
  <c r="ME60" i="31"/>
  <c r="MF60" i="31"/>
  <c r="GS60" i="31"/>
  <c r="GR60" i="31"/>
  <c r="GQ60" i="31"/>
  <c r="EE60" i="31"/>
  <c r="EF60" i="31"/>
  <c r="ED60" i="31"/>
  <c r="CD7" i="31"/>
  <c r="CF7" i="31"/>
  <c r="CE7" i="31"/>
  <c r="BF7" i="31"/>
  <c r="BE7" i="31"/>
  <c r="BD7" i="31"/>
  <c r="GQ7" i="31"/>
  <c r="GR7" i="31"/>
  <c r="GS7" i="31"/>
  <c r="IE39" i="31"/>
  <c r="ID39" i="31"/>
  <c r="IF39" i="31"/>
  <c r="GS37" i="31"/>
  <c r="GR37" i="31"/>
  <c r="GQ37" i="31"/>
  <c r="BR59" i="31"/>
  <c r="BQ59" i="31"/>
  <c r="BS59" i="31"/>
  <c r="CF11" i="31"/>
  <c r="CD11" i="31"/>
  <c r="CE11" i="31"/>
  <c r="MF44" i="31"/>
  <c r="MD44" i="31"/>
  <c r="ME44" i="31"/>
  <c r="LQ41" i="31"/>
  <c r="LR41" i="31"/>
  <c r="LS41" i="31"/>
  <c r="LQ49" i="31"/>
  <c r="LS49" i="31"/>
  <c r="LR49" i="31"/>
  <c r="CF42" i="31"/>
  <c r="CE42" i="31"/>
  <c r="CD42" i="31"/>
  <c r="GF52" i="31"/>
  <c r="GE52" i="31"/>
  <c r="GD52" i="31"/>
  <c r="HF52" i="31"/>
  <c r="HE52" i="31"/>
  <c r="HD52" i="31"/>
  <c r="S45" i="28"/>
  <c r="R45" i="28"/>
  <c r="Q45" i="28"/>
  <c r="R29" i="28"/>
  <c r="S29" i="28"/>
  <c r="Q29" i="28"/>
  <c r="JE23" i="31"/>
  <c r="JF23" i="31"/>
  <c r="JD23" i="31"/>
  <c r="CE23" i="31"/>
  <c r="CD23" i="31"/>
  <c r="CF23" i="31"/>
  <c r="Q23" i="31"/>
  <c r="R23" i="31"/>
  <c r="S23" i="31"/>
  <c r="Q27" i="31"/>
  <c r="S27" i="31"/>
  <c r="R27" i="31"/>
  <c r="EF27" i="31"/>
  <c r="ED27" i="31"/>
  <c r="EE27" i="31"/>
  <c r="LF27" i="31"/>
  <c r="LE27" i="31"/>
  <c r="LD27" i="31"/>
  <c r="IR15" i="31"/>
  <c r="IQ15" i="31"/>
  <c r="IS15" i="31"/>
  <c r="KS15" i="31"/>
  <c r="KR15" i="31"/>
  <c r="KQ15" i="31"/>
  <c r="BS15" i="31"/>
  <c r="BR15" i="31"/>
  <c r="BQ15" i="31"/>
  <c r="JQ39" i="31"/>
  <c r="JR39" i="31"/>
  <c r="JS39" i="31"/>
  <c r="MD39" i="31"/>
  <c r="MF39" i="31"/>
  <c r="ME39" i="31"/>
  <c r="S10" i="31"/>
  <c r="Q10" i="31"/>
  <c r="R10" i="31"/>
  <c r="BD10" i="31"/>
  <c r="BE10" i="31"/>
  <c r="BF10" i="31"/>
  <c r="EF10" i="31"/>
  <c r="ED10" i="31"/>
  <c r="EE10" i="31"/>
  <c r="AE37" i="31"/>
  <c r="AF37" i="31"/>
  <c r="AD37" i="31"/>
  <c r="BS37" i="31"/>
  <c r="BQ37" i="31"/>
  <c r="BR37" i="31"/>
  <c r="JQ37" i="31"/>
  <c r="JS37" i="31"/>
  <c r="JR37" i="31"/>
  <c r="HE13" i="31"/>
  <c r="HD13" i="31"/>
  <c r="HF13" i="31"/>
  <c r="CE13" i="31"/>
  <c r="CF13" i="31"/>
  <c r="CD13" i="31"/>
  <c r="IS13" i="31"/>
  <c r="IR13" i="31"/>
  <c r="IQ13" i="31"/>
  <c r="DE59" i="31"/>
  <c r="DD59" i="31"/>
  <c r="DF59" i="31"/>
  <c r="LR59" i="31"/>
  <c r="LQ59" i="31"/>
  <c r="LS59" i="31"/>
  <c r="IE59" i="31"/>
  <c r="ID59" i="31"/>
  <c r="IF59" i="31"/>
  <c r="HR25" i="31"/>
  <c r="HS25" i="31"/>
  <c r="HQ25" i="31"/>
  <c r="HF25" i="31"/>
  <c r="HE25" i="31"/>
  <c r="HD25" i="31"/>
  <c r="DS25" i="31"/>
  <c r="DQ25" i="31"/>
  <c r="DR25" i="31"/>
  <c r="IE25" i="31"/>
  <c r="IF25" i="31"/>
  <c r="ID25" i="31"/>
  <c r="GD11" i="31"/>
  <c r="GE11" i="31"/>
  <c r="GF11" i="31"/>
  <c r="HQ11" i="31"/>
  <c r="HR11" i="31"/>
  <c r="HS11" i="31"/>
  <c r="DQ11" i="31"/>
  <c r="DR11" i="31"/>
  <c r="DS11" i="31"/>
  <c r="AF44" i="31"/>
  <c r="AD44" i="31"/>
  <c r="AE44" i="31"/>
  <c r="IE44" i="31"/>
  <c r="ID44" i="31"/>
  <c r="IF44" i="31"/>
  <c r="GS44" i="31"/>
  <c r="GQ44" i="31"/>
  <c r="GR44" i="31"/>
  <c r="LE41" i="31"/>
  <c r="LF41" i="31"/>
  <c r="LD41" i="31"/>
  <c r="MF41" i="31"/>
  <c r="ME41" i="31"/>
  <c r="MD41" i="31"/>
  <c r="ID41" i="31"/>
  <c r="IF41" i="31"/>
  <c r="IE41" i="31"/>
  <c r="Q34" i="28"/>
  <c r="R34" i="28"/>
  <c r="S34" i="28"/>
  <c r="KR21" i="31"/>
  <c r="KQ21" i="31"/>
  <c r="KS21" i="31"/>
  <c r="DS21" i="31"/>
  <c r="DR21" i="31"/>
  <c r="DQ21" i="31"/>
  <c r="FD21" i="31"/>
  <c r="FE21" i="31"/>
  <c r="FF21" i="31"/>
  <c r="JQ21" i="31"/>
  <c r="JR21" i="31"/>
  <c r="JS21" i="31"/>
  <c r="S46" i="28"/>
  <c r="Q46" i="28"/>
  <c r="R46" i="28"/>
  <c r="JQ31" i="31"/>
  <c r="JS31" i="31"/>
  <c r="JR31" i="31"/>
  <c r="GQ31" i="31"/>
  <c r="GR31" i="31"/>
  <c r="GS31" i="31"/>
  <c r="LQ31" i="31"/>
  <c r="LS31" i="31"/>
  <c r="LR31" i="31"/>
  <c r="ID49" i="31"/>
  <c r="IF49" i="31"/>
  <c r="IE49" i="31"/>
  <c r="GF49" i="31"/>
  <c r="GE49" i="31"/>
  <c r="GD49" i="31"/>
  <c r="KQ49" i="31"/>
  <c r="KS49" i="31"/>
  <c r="KR49" i="31"/>
  <c r="FD42" i="31"/>
  <c r="FE42" i="31"/>
  <c r="FF42" i="31"/>
  <c r="AS42" i="31"/>
  <c r="AR42" i="31"/>
  <c r="AQ42" i="31"/>
  <c r="AE42" i="31"/>
  <c r="AD42" i="31"/>
  <c r="AF42" i="31"/>
  <c r="LD42" i="31"/>
  <c r="LF42" i="31"/>
  <c r="LE42" i="31"/>
  <c r="P22" i="10"/>
  <c r="P4" i="10"/>
  <c r="P17" i="10"/>
  <c r="BS30" i="31"/>
  <c r="BR30" i="31"/>
  <c r="BQ30" i="31"/>
  <c r="DE30" i="31"/>
  <c r="DD30" i="31"/>
  <c r="DF30" i="31"/>
  <c r="CE30" i="31"/>
  <c r="CF30" i="31"/>
  <c r="CD30" i="31"/>
  <c r="BS24" i="31"/>
  <c r="BQ24" i="31"/>
  <c r="BR24" i="31"/>
  <c r="CE24" i="31"/>
  <c r="CF24" i="31"/>
  <c r="CD24" i="31"/>
  <c r="JQ24" i="31"/>
  <c r="JR24" i="31"/>
  <c r="JS24" i="31"/>
  <c r="HQ48" i="31"/>
  <c r="HS48" i="31"/>
  <c r="HR48" i="31"/>
  <c r="LS48" i="31"/>
  <c r="LR48" i="31"/>
  <c r="LQ48" i="31"/>
  <c r="FF48" i="31"/>
  <c r="FD48" i="31"/>
  <c r="FE48" i="31"/>
  <c r="DD46" i="31"/>
  <c r="DE46" i="31"/>
  <c r="DF46" i="31"/>
  <c r="EF46" i="31"/>
  <c r="ED46" i="31"/>
  <c r="EE46" i="31"/>
  <c r="IF46" i="31"/>
  <c r="IE46" i="31"/>
  <c r="ID46" i="31"/>
  <c r="R56" i="28"/>
  <c r="S56" i="28"/>
  <c r="Q56" i="28"/>
  <c r="S8" i="31"/>
  <c r="R8" i="31"/>
  <c r="Q8" i="31"/>
  <c r="JD8" i="31"/>
  <c r="JE8" i="31"/>
  <c r="JF8" i="31"/>
  <c r="FE8" i="31"/>
  <c r="FF8" i="31"/>
  <c r="FD8" i="31"/>
  <c r="FE22" i="31"/>
  <c r="FF22" i="31"/>
  <c r="FD22" i="31"/>
  <c r="JR22" i="31"/>
  <c r="JS22" i="31"/>
  <c r="JQ22" i="31"/>
  <c r="FS22" i="31"/>
  <c r="FQ22" i="31"/>
  <c r="FR22" i="31"/>
  <c r="GQ43" i="31"/>
  <c r="GS43" i="31"/>
  <c r="GR43" i="31"/>
  <c r="BR43" i="31"/>
  <c r="BS43" i="31"/>
  <c r="BQ43" i="31"/>
  <c r="IF43" i="31"/>
  <c r="IE43" i="31"/>
  <c r="ID43" i="31"/>
  <c r="IQ34" i="31"/>
  <c r="IR34" i="31"/>
  <c r="IS34" i="31"/>
  <c r="Q34" i="31"/>
  <c r="R34" i="31"/>
  <c r="S34" i="31"/>
  <c r="JS34" i="31"/>
  <c r="JQ34" i="31"/>
  <c r="JR34" i="31"/>
  <c r="HD9" i="31"/>
  <c r="HE9" i="31"/>
  <c r="HF9" i="31"/>
  <c r="HR9" i="31"/>
  <c r="HS9" i="31"/>
  <c r="HQ9" i="31"/>
  <c r="KQ9" i="31"/>
  <c r="KR9" i="31"/>
  <c r="KS9" i="31"/>
  <c r="FD9" i="31"/>
  <c r="FF9" i="31"/>
  <c r="FE9" i="31"/>
  <c r="JS17" i="31"/>
  <c r="JR17" i="31"/>
  <c r="JQ17" i="31"/>
  <c r="HS17" i="31"/>
  <c r="HQ17" i="31"/>
  <c r="HR17" i="31"/>
  <c r="CQ17" i="31"/>
  <c r="CS17" i="31"/>
  <c r="CR17" i="31"/>
  <c r="HF17" i="31"/>
  <c r="HE17" i="31"/>
  <c r="HD17" i="31"/>
  <c r="P4" i="21"/>
  <c r="P17" i="21"/>
  <c r="P22" i="21"/>
  <c r="LR50" i="31"/>
  <c r="LS50" i="31"/>
  <c r="LQ50" i="31"/>
  <c r="S50" i="31"/>
  <c r="R50" i="31"/>
  <c r="Q50" i="31"/>
  <c r="FF50" i="31"/>
  <c r="FE50" i="31"/>
  <c r="FD50" i="31"/>
  <c r="Q20" i="28"/>
  <c r="R20" i="28"/>
  <c r="S20" i="28"/>
  <c r="GF57" i="31"/>
  <c r="GD57" i="31"/>
  <c r="GE57" i="31"/>
  <c r="FQ57" i="31"/>
  <c r="FR57" i="31"/>
  <c r="FS57" i="31"/>
  <c r="S57" i="31"/>
  <c r="Q57" i="31"/>
  <c r="R57" i="31"/>
  <c r="P19" i="21"/>
  <c r="DD53" i="31"/>
  <c r="DE53" i="31"/>
  <c r="DF53" i="31"/>
  <c r="AF53" i="31"/>
  <c r="AE53" i="31"/>
  <c r="AD53" i="31"/>
  <c r="FF53" i="31"/>
  <c r="FE53" i="31"/>
  <c r="FD53" i="31"/>
  <c r="FF38" i="31"/>
  <c r="FD38" i="31"/>
  <c r="FE38" i="31"/>
  <c r="IR38" i="31"/>
  <c r="IQ38" i="31"/>
  <c r="IS38" i="31"/>
  <c r="EF38" i="31"/>
  <c r="ED38" i="31"/>
  <c r="EE38" i="31"/>
  <c r="JF56" i="31"/>
  <c r="JD56" i="31"/>
  <c r="JE56" i="31"/>
  <c r="DD56" i="31"/>
  <c r="DF56" i="31"/>
  <c r="DE56" i="31"/>
  <c r="FD56" i="31"/>
  <c r="FF56" i="31"/>
  <c r="FE56" i="31"/>
  <c r="IR32" i="31"/>
  <c r="IQ32" i="31"/>
  <c r="IS32" i="31"/>
  <c r="DF32" i="31"/>
  <c r="DD32" i="31"/>
  <c r="DE32" i="31"/>
  <c r="CS32" i="31"/>
  <c r="CR32" i="31"/>
  <c r="CQ32" i="31"/>
  <c r="AD32" i="31"/>
  <c r="AF32" i="31"/>
  <c r="AE32" i="31"/>
  <c r="CE6" i="31"/>
  <c r="CF6" i="31"/>
  <c r="CD6" i="31"/>
  <c r="BD6" i="31"/>
  <c r="BE6" i="31"/>
  <c r="BF6" i="31"/>
  <c r="IF6" i="31"/>
  <c r="ID6" i="31"/>
  <c r="IE6" i="31"/>
  <c r="IQ6" i="31"/>
  <c r="IR6" i="31"/>
  <c r="IS6" i="31"/>
  <c r="LF28" i="31"/>
  <c r="LE28" i="31"/>
  <c r="LD28" i="31"/>
  <c r="KF28" i="31"/>
  <c r="KD28" i="31"/>
  <c r="KE28" i="31"/>
  <c r="JR28" i="31"/>
  <c r="JQ28" i="31"/>
  <c r="JS28" i="31"/>
  <c r="P29" i="14"/>
  <c r="KD16" i="31"/>
  <c r="KE16" i="31"/>
  <c r="KF16" i="31"/>
  <c r="HQ16" i="31"/>
  <c r="HR16" i="31"/>
  <c r="HS16" i="31"/>
  <c r="AD16" i="31"/>
  <c r="AF16" i="31"/>
  <c r="AE16" i="31"/>
  <c r="P29" i="13"/>
  <c r="BR14" i="31"/>
  <c r="BQ14" i="31"/>
  <c r="BS14" i="31"/>
  <c r="HF14" i="31"/>
  <c r="HE14" i="31"/>
  <c r="HD14" i="31"/>
  <c r="FS14" i="31"/>
  <c r="FR14" i="31"/>
  <c r="FQ14" i="31"/>
  <c r="EF14" i="31"/>
  <c r="EE14" i="31"/>
  <c r="ED14" i="31"/>
  <c r="GR20" i="31"/>
  <c r="GS20" i="31"/>
  <c r="GQ20" i="31"/>
  <c r="LD20" i="31"/>
  <c r="LF20" i="31"/>
  <c r="LE20" i="31"/>
  <c r="LR20" i="31"/>
  <c r="LS20" i="31"/>
  <c r="LQ20" i="31"/>
  <c r="ME20" i="31"/>
  <c r="MD20" i="31"/>
  <c r="MF20" i="31"/>
  <c r="FS58" i="31"/>
  <c r="FR58" i="31"/>
  <c r="FQ58" i="31"/>
  <c r="EQ58" i="31"/>
  <c r="ER58" i="31"/>
  <c r="ES58" i="31"/>
  <c r="BE58" i="31"/>
  <c r="BD58" i="31"/>
  <c r="BF58" i="31"/>
  <c r="CS58" i="31"/>
  <c r="CR58" i="31"/>
  <c r="CQ58" i="31"/>
  <c r="JQ45" i="31"/>
  <c r="JS45" i="31"/>
  <c r="JR45" i="31"/>
  <c r="IE45" i="31"/>
  <c r="IF45" i="31"/>
  <c r="ID45" i="31"/>
  <c r="DD45" i="31"/>
  <c r="DE45" i="31"/>
  <c r="DF45" i="31"/>
  <c r="HR29" i="31"/>
  <c r="HS29" i="31"/>
  <c r="HQ29" i="31"/>
  <c r="ER29" i="31"/>
  <c r="EQ29" i="31"/>
  <c r="ES29" i="31"/>
  <c r="EF29" i="31"/>
  <c r="ED29" i="31"/>
  <c r="EE29" i="31"/>
  <c r="GF29" i="31"/>
  <c r="GE29" i="31"/>
  <c r="GD29" i="31"/>
  <c r="BF55" i="31"/>
  <c r="BD55" i="31"/>
  <c r="BE55" i="31"/>
  <c r="KE55" i="31"/>
  <c r="KD55" i="31"/>
  <c r="KF55" i="31"/>
  <c r="ID55" i="31"/>
  <c r="IF55" i="31"/>
  <c r="IE55" i="31"/>
  <c r="ED51" i="31"/>
  <c r="EF51" i="31"/>
  <c r="EE51" i="31"/>
  <c r="HS51" i="31"/>
  <c r="HQ51" i="31"/>
  <c r="HR51" i="31"/>
  <c r="BD51" i="31"/>
  <c r="BE51" i="31"/>
  <c r="BF51" i="31"/>
  <c r="KR51" i="31"/>
  <c r="KS51" i="31"/>
  <c r="KQ51" i="31"/>
  <c r="Q38" i="28"/>
  <c r="R38" i="28"/>
  <c r="S38" i="28"/>
  <c r="GR18" i="31"/>
  <c r="GS18" i="31"/>
  <c r="GQ18" i="31"/>
  <c r="FE18" i="31"/>
  <c r="FD18" i="31"/>
  <c r="FF18" i="31"/>
  <c r="DQ18" i="31"/>
  <c r="DR18" i="31"/>
  <c r="DS18" i="31"/>
  <c r="BD36" i="31"/>
  <c r="BE36" i="31"/>
  <c r="BF36" i="31"/>
  <c r="KR36" i="31"/>
  <c r="KQ36" i="31"/>
  <c r="KS36" i="31"/>
  <c r="KE60" i="31"/>
  <c r="KF60" i="31"/>
  <c r="KD60" i="31"/>
  <c r="IQ60" i="31"/>
  <c r="IS60" i="31"/>
  <c r="IR60" i="31"/>
  <c r="HE60" i="31"/>
  <c r="HF60" i="31"/>
  <c r="HD60" i="31"/>
  <c r="GE7" i="31"/>
  <c r="GF7" i="31"/>
  <c r="GD7" i="31"/>
  <c r="FE7" i="31"/>
  <c r="FD7" i="31"/>
  <c r="FF7" i="31"/>
  <c r="JE7" i="31"/>
  <c r="JD7" i="31"/>
  <c r="JF7" i="31"/>
  <c r="P19" i="13"/>
  <c r="EF52" i="31"/>
  <c r="ED52" i="31"/>
  <c r="EE52" i="31"/>
  <c r="MD37" i="31"/>
  <c r="ME37" i="31"/>
  <c r="MF37" i="31"/>
  <c r="DR13" i="31"/>
  <c r="DQ13" i="31"/>
  <c r="DS13" i="31"/>
  <c r="JR52" i="31"/>
  <c r="JS52" i="31"/>
  <c r="JQ52" i="31"/>
  <c r="FF23" i="31"/>
  <c r="FD23" i="31"/>
  <c r="FE23" i="31"/>
  <c r="KR27" i="31"/>
  <c r="KS27" i="31"/>
  <c r="KQ27" i="31"/>
  <c r="IR27" i="31"/>
  <c r="IS27" i="31"/>
  <c r="IQ27" i="31"/>
  <c r="ED15" i="31"/>
  <c r="EE15" i="31"/>
  <c r="EF15" i="31"/>
  <c r="GR15" i="31"/>
  <c r="GS15" i="31"/>
  <c r="GQ15" i="31"/>
  <c r="BE15" i="31"/>
  <c r="BD15" i="31"/>
  <c r="BF15" i="31"/>
  <c r="AR39" i="31"/>
  <c r="AS39" i="31"/>
  <c r="AQ39" i="31"/>
  <c r="LQ39" i="31"/>
  <c r="AE10" i="31"/>
  <c r="AF10" i="31"/>
  <c r="AD10" i="31"/>
  <c r="KD10" i="31"/>
  <c r="KF10" i="31"/>
  <c r="KE10" i="31"/>
  <c r="JS10" i="31"/>
  <c r="JR10" i="31"/>
  <c r="JQ10" i="31"/>
  <c r="LE37" i="31"/>
  <c r="LD37" i="31"/>
  <c r="LF37" i="31"/>
  <c r="S37" i="31"/>
  <c r="Q37" i="31"/>
  <c r="R37" i="31"/>
  <c r="HQ37" i="31"/>
  <c r="HS37" i="31"/>
  <c r="HR37" i="31"/>
  <c r="AE13" i="31"/>
  <c r="AF13" i="31"/>
  <c r="AD13" i="31"/>
  <c r="AQ13" i="31"/>
  <c r="AS13" i="31"/>
  <c r="AR13" i="31"/>
  <c r="EQ13" i="31"/>
  <c r="ER13" i="31"/>
  <c r="ES13" i="31"/>
  <c r="IR59" i="31"/>
  <c r="IS59" i="31"/>
  <c r="IQ59" i="31"/>
  <c r="KE59" i="31"/>
  <c r="KD59" i="31"/>
  <c r="KF59" i="31"/>
  <c r="CD59" i="31"/>
  <c r="CE59" i="31"/>
  <c r="CF59" i="31"/>
  <c r="AD59" i="31"/>
  <c r="AF59" i="31"/>
  <c r="AE59" i="31"/>
  <c r="LS25" i="31"/>
  <c r="LQ25" i="31"/>
  <c r="LR25" i="31"/>
  <c r="GF25" i="31"/>
  <c r="GE25" i="31"/>
  <c r="GD25" i="31"/>
  <c r="AQ25" i="31"/>
  <c r="AS25" i="31"/>
  <c r="AR25" i="31"/>
  <c r="CQ11" i="31"/>
  <c r="CR11" i="31"/>
  <c r="CS11" i="31"/>
  <c r="ED11" i="31"/>
  <c r="EF11" i="31"/>
  <c r="EE11" i="31"/>
  <c r="ID11" i="31"/>
  <c r="IF11" i="31"/>
  <c r="IE11" i="31"/>
  <c r="KQ44" i="31"/>
  <c r="KR44" i="31"/>
  <c r="KS44" i="31"/>
  <c r="LS44" i="31"/>
  <c r="LR44" i="31"/>
  <c r="LQ44" i="31"/>
  <c r="GF44" i="31"/>
  <c r="GD44" i="31"/>
  <c r="GE44" i="31"/>
  <c r="KD41" i="31"/>
  <c r="KF41" i="31"/>
  <c r="KE41" i="31"/>
  <c r="AF41" i="31"/>
  <c r="AE41" i="31"/>
  <c r="AD41" i="31"/>
  <c r="R41" i="31"/>
  <c r="Q41" i="31"/>
  <c r="S41" i="31"/>
  <c r="AF21" i="31"/>
  <c r="AD21" i="31"/>
  <c r="AE21" i="31"/>
  <c r="EQ21" i="31"/>
  <c r="ER21" i="31"/>
  <c r="ES21" i="31"/>
  <c r="KE21" i="31"/>
  <c r="KF21" i="31"/>
  <c r="KD21" i="31"/>
  <c r="AD31" i="31"/>
  <c r="AE31" i="31"/>
  <c r="AF31" i="31"/>
  <c r="JF31" i="31"/>
  <c r="JE31" i="31"/>
  <c r="JD31" i="31"/>
  <c r="LD31" i="31"/>
  <c r="LE31" i="31"/>
  <c r="LF31" i="31"/>
  <c r="BE49" i="31"/>
  <c r="BD49" i="31"/>
  <c r="BF49" i="31"/>
  <c r="CE49" i="31"/>
  <c r="CD49" i="31"/>
  <c r="CF49" i="31"/>
  <c r="JE49" i="31"/>
  <c r="JF49" i="31"/>
  <c r="JD49" i="31"/>
  <c r="HQ49" i="31"/>
  <c r="HS49" i="31"/>
  <c r="HR49" i="31"/>
  <c r="R42" i="31"/>
  <c r="S42" i="31"/>
  <c r="Q42" i="31"/>
  <c r="DF42" i="31"/>
  <c r="DD42" i="31"/>
  <c r="DE42" i="31"/>
  <c r="GE42" i="31"/>
  <c r="GF42" i="31"/>
  <c r="GD42" i="31"/>
  <c r="Q10" i="28"/>
  <c r="R10" i="28"/>
  <c r="S10" i="28"/>
  <c r="AR30" i="31"/>
  <c r="AS30" i="31"/>
  <c r="AQ30" i="31"/>
  <c r="HD30" i="31"/>
  <c r="HE30" i="31"/>
  <c r="HF30" i="31"/>
  <c r="FD30" i="31"/>
  <c r="FF30" i="31"/>
  <c r="FE30" i="31"/>
  <c r="LR24" i="31"/>
  <c r="LS24" i="31"/>
  <c r="LQ24" i="31"/>
  <c r="JD24" i="31"/>
  <c r="JF24" i="31"/>
  <c r="JE24" i="31"/>
  <c r="GD24" i="31"/>
  <c r="GE24" i="31"/>
  <c r="GF24" i="31"/>
  <c r="P19" i="14"/>
  <c r="GE48" i="31"/>
  <c r="GF48" i="31"/>
  <c r="GD48" i="31"/>
  <c r="FR48" i="31"/>
  <c r="FQ48" i="31"/>
  <c r="FS48" i="31"/>
  <c r="DR48" i="31"/>
  <c r="DS48" i="31"/>
  <c r="DQ48" i="31"/>
  <c r="FQ46" i="31"/>
  <c r="FR46" i="31"/>
  <c r="FS46" i="31"/>
  <c r="GE46" i="31"/>
  <c r="GD46" i="31"/>
  <c r="GF46" i="31"/>
  <c r="MD46" i="31"/>
  <c r="MF46" i="31"/>
  <c r="ME46" i="31"/>
  <c r="FR8" i="31"/>
  <c r="FS8" i="31"/>
  <c r="FQ8" i="31"/>
  <c r="BR8" i="31"/>
  <c r="BS8" i="31"/>
  <c r="BQ8" i="31"/>
  <c r="ME8" i="31"/>
  <c r="MF8" i="31"/>
  <c r="MD8" i="31"/>
  <c r="IQ22" i="31"/>
  <c r="IR22" i="31"/>
  <c r="IS22" i="31"/>
  <c r="LS22" i="31"/>
  <c r="LR22" i="31"/>
  <c r="LQ22" i="31"/>
  <c r="JF22" i="31"/>
  <c r="JE22" i="31"/>
  <c r="JD22" i="31"/>
  <c r="AR43" i="31"/>
  <c r="AS43" i="31"/>
  <c r="AQ43" i="31"/>
  <c r="JS43" i="31"/>
  <c r="JR43" i="31"/>
  <c r="JQ43" i="31"/>
  <c r="DF43" i="31"/>
  <c r="DD43" i="31"/>
  <c r="DE43" i="31"/>
  <c r="FR34" i="31"/>
  <c r="FQ34" i="31"/>
  <c r="FS34" i="31"/>
  <c r="LE34" i="31"/>
  <c r="LF34" i="31"/>
  <c r="LD34" i="31"/>
  <c r="ES34" i="31"/>
  <c r="EQ34" i="31"/>
  <c r="ER34" i="31"/>
  <c r="IR9" i="31"/>
  <c r="IS9" i="31"/>
  <c r="IQ9" i="31"/>
  <c r="IE9" i="31"/>
  <c r="IF9" i="31"/>
  <c r="ID9" i="31"/>
  <c r="KE9" i="31"/>
  <c r="KF9" i="31"/>
  <c r="KD9" i="31"/>
  <c r="EQ9" i="31"/>
  <c r="ER9" i="31"/>
  <c r="ES9" i="31"/>
  <c r="AD17" i="31"/>
  <c r="AE17" i="31"/>
  <c r="AF17" i="31"/>
  <c r="ER17" i="31"/>
  <c r="ES17" i="31"/>
  <c r="EQ17" i="31"/>
  <c r="KD17" i="31"/>
  <c r="KE17" i="31"/>
  <c r="KF17" i="31"/>
  <c r="DF17" i="31"/>
  <c r="DE17" i="31"/>
  <c r="DD17" i="31"/>
  <c r="DQ50" i="31"/>
  <c r="DS50" i="31"/>
  <c r="DR50" i="31"/>
  <c r="JF50" i="31"/>
  <c r="JE50" i="31"/>
  <c r="JD50" i="31"/>
  <c r="FS50" i="31"/>
  <c r="FR50" i="31"/>
  <c r="FQ50" i="31"/>
  <c r="ID50" i="31"/>
  <c r="IF50" i="31"/>
  <c r="IE50" i="31"/>
  <c r="IR57" i="31"/>
  <c r="IS57" i="31"/>
  <c r="IQ57" i="31"/>
  <c r="MF57" i="31"/>
  <c r="MD57" i="31"/>
  <c r="ME57" i="31"/>
  <c r="CQ57" i="31"/>
  <c r="CS57" i="31"/>
  <c r="CR57" i="31"/>
  <c r="LD53" i="31"/>
  <c r="LE53" i="31"/>
  <c r="LF53" i="31"/>
  <c r="BR53" i="31"/>
  <c r="BQ53" i="31"/>
  <c r="BS53" i="31"/>
  <c r="LS53" i="31"/>
  <c r="LR53" i="31"/>
  <c r="LQ53" i="31"/>
  <c r="JD38" i="31"/>
  <c r="JF38" i="31"/>
  <c r="JE38" i="31"/>
  <c r="JQ38" i="31"/>
  <c r="JR38" i="31"/>
  <c r="JS38" i="31"/>
  <c r="R38" i="31"/>
  <c r="S38" i="31"/>
  <c r="Q38" i="31"/>
  <c r="KR56" i="31"/>
  <c r="KQ56" i="31"/>
  <c r="KS56" i="31"/>
  <c r="DR56" i="31"/>
  <c r="DQ56" i="31"/>
  <c r="DS56" i="31"/>
  <c r="IQ56" i="31"/>
  <c r="IR56" i="31"/>
  <c r="IS56" i="31"/>
  <c r="GQ32" i="31"/>
  <c r="GR32" i="31"/>
  <c r="GS32" i="31"/>
  <c r="LD32" i="31"/>
  <c r="LE32" i="31"/>
  <c r="LF32" i="31"/>
  <c r="KF32" i="31"/>
  <c r="KE32" i="31"/>
  <c r="KD32" i="31"/>
  <c r="P4" i="11"/>
  <c r="P22" i="11"/>
  <c r="P17" i="11"/>
  <c r="P24" i="21"/>
  <c r="P34" i="21"/>
  <c r="P7" i="21"/>
  <c r="AF6" i="31"/>
  <c r="AD6" i="31"/>
  <c r="AE6" i="31"/>
  <c r="FD6" i="31"/>
  <c r="FE6" i="31"/>
  <c r="FF6" i="31"/>
  <c r="S6" i="31"/>
  <c r="R6" i="31"/>
  <c r="Q6" i="31"/>
  <c r="AS6" i="31"/>
  <c r="AR6" i="31"/>
  <c r="AQ6" i="31"/>
  <c r="KR28" i="31"/>
  <c r="KQ28" i="31"/>
  <c r="KS28" i="31"/>
  <c r="DR28" i="31"/>
  <c r="DS28" i="31"/>
  <c r="DQ28" i="31"/>
  <c r="GF28" i="31"/>
  <c r="GE28" i="31"/>
  <c r="GD28" i="31"/>
  <c r="ES28" i="31"/>
  <c r="ER28" i="31"/>
  <c r="EQ28" i="31"/>
  <c r="Q58" i="28"/>
  <c r="R58" i="28"/>
  <c r="S58" i="28"/>
  <c r="R53" i="28"/>
  <c r="Q53" i="28"/>
  <c r="S53" i="28"/>
  <c r="GQ16" i="31"/>
  <c r="GR16" i="31"/>
  <c r="GS16" i="31"/>
  <c r="BD16" i="31"/>
  <c r="BE16" i="31"/>
  <c r="BF16" i="31"/>
  <c r="CD16" i="31"/>
  <c r="CE16" i="31"/>
  <c r="CF16" i="31"/>
  <c r="KD14" i="31"/>
  <c r="KF14" i="31"/>
  <c r="KE14" i="31"/>
  <c r="GR14" i="31"/>
  <c r="GS14" i="31"/>
  <c r="GQ14" i="31"/>
  <c r="S14" i="31"/>
  <c r="Q14" i="31"/>
  <c r="R14" i="31"/>
  <c r="ID20" i="31"/>
  <c r="IF20" i="31"/>
  <c r="IE20" i="31"/>
  <c r="CE20" i="31"/>
  <c r="CF20" i="31"/>
  <c r="CD20" i="31"/>
  <c r="JR20" i="31"/>
  <c r="JQ20" i="31"/>
  <c r="JS20" i="31"/>
  <c r="R37" i="28"/>
  <c r="S37" i="28"/>
  <c r="Q37" i="28"/>
  <c r="BS35" i="31"/>
  <c r="BQ35" i="31"/>
  <c r="BR35" i="31"/>
  <c r="JR35" i="31"/>
  <c r="JQ35" i="31"/>
  <c r="DS35" i="31"/>
  <c r="DR35" i="31"/>
  <c r="DQ35" i="31"/>
  <c r="DS58" i="31"/>
  <c r="DQ58" i="31"/>
  <c r="DR58" i="31"/>
  <c r="KD58" i="31"/>
  <c r="KE58" i="31"/>
  <c r="KF58" i="31"/>
  <c r="FE58" i="31"/>
  <c r="FD58" i="31"/>
  <c r="FF58" i="31"/>
  <c r="BR58" i="31"/>
  <c r="BS58" i="31"/>
  <c r="BQ58" i="31"/>
  <c r="DQ45" i="31"/>
  <c r="DS45" i="31"/>
  <c r="DR45" i="31"/>
  <c r="IR45" i="31"/>
  <c r="IS45" i="31"/>
  <c r="IQ45" i="31"/>
  <c r="BR45" i="31"/>
  <c r="BQ45" i="31"/>
  <c r="BS45" i="31"/>
  <c r="ID29" i="31"/>
  <c r="IF29" i="31"/>
  <c r="IE29" i="31"/>
  <c r="Q29" i="31"/>
  <c r="S29" i="31"/>
  <c r="R29" i="31"/>
  <c r="DR29" i="31"/>
  <c r="DS29" i="31"/>
  <c r="DQ29" i="31"/>
  <c r="KF29" i="31"/>
  <c r="KD29" i="31"/>
  <c r="KE29" i="31"/>
  <c r="KQ55" i="31"/>
  <c r="KS55" i="31"/>
  <c r="KR55" i="31"/>
  <c r="HR55" i="31"/>
  <c r="HS55" i="31"/>
  <c r="HQ55" i="31"/>
  <c r="GF55" i="31"/>
  <c r="GE55" i="31"/>
  <c r="GD55" i="31"/>
  <c r="MF51" i="31"/>
  <c r="ME51" i="31"/>
  <c r="MD51" i="31"/>
  <c r="IF51" i="31"/>
  <c r="IE51" i="31"/>
  <c r="ID51" i="31"/>
  <c r="HD51" i="31"/>
  <c r="HE51" i="31"/>
  <c r="HF51" i="31"/>
  <c r="AS51" i="31"/>
  <c r="AQ51" i="31"/>
  <c r="AR51" i="31"/>
  <c r="R18" i="31"/>
  <c r="S18" i="31"/>
  <c r="Q18" i="31"/>
  <c r="IF18" i="31"/>
  <c r="IE18" i="31"/>
  <c r="ID18" i="31"/>
  <c r="IS18" i="31"/>
  <c r="IQ18" i="31"/>
  <c r="IR18" i="31"/>
  <c r="DE18" i="31"/>
  <c r="DD18" i="31"/>
  <c r="DF18" i="31"/>
  <c r="FQ36" i="31"/>
  <c r="FS36" i="31"/>
  <c r="FR36" i="31"/>
  <c r="R14" i="28"/>
  <c r="Q14" i="28"/>
  <c r="S14" i="28"/>
  <c r="FS60" i="31"/>
  <c r="FR60" i="31"/>
  <c r="FQ60" i="31"/>
  <c r="LD60" i="31"/>
  <c r="LE60" i="31"/>
  <c r="LF60" i="31"/>
  <c r="DF60" i="31"/>
  <c r="DD60" i="31"/>
  <c r="DE60" i="31"/>
  <c r="KF7" i="31"/>
  <c r="KE7" i="31"/>
  <c r="KD7" i="31"/>
  <c r="LF7" i="31"/>
  <c r="LD7" i="31"/>
  <c r="LE7" i="31"/>
  <c r="HR7" i="31"/>
  <c r="HS7" i="31"/>
  <c r="HQ7" i="31"/>
  <c r="P27" i="13"/>
  <c r="MD52" i="31"/>
  <c r="ME52" i="31"/>
  <c r="MF52" i="31"/>
  <c r="EQ23" i="31"/>
  <c r="ER23" i="31"/>
  <c r="ES23" i="31"/>
  <c r="AS10" i="31"/>
  <c r="AQ10" i="31"/>
  <c r="AR10" i="31"/>
  <c r="KD37" i="31"/>
  <c r="KE37" i="31"/>
  <c r="KF37" i="31"/>
  <c r="KE13" i="31"/>
  <c r="KD13" i="31"/>
  <c r="KF13" i="31"/>
  <c r="EE25" i="31"/>
  <c r="EF25" i="31"/>
  <c r="ED25" i="31"/>
  <c r="AR11" i="31"/>
  <c r="AS11" i="31"/>
  <c r="AQ11" i="31"/>
  <c r="JD44" i="31"/>
  <c r="JE44" i="31"/>
  <c r="JF44" i="31"/>
  <c r="BQ21" i="31"/>
  <c r="BS21" i="31"/>
  <c r="BR21" i="31"/>
  <c r="CS31" i="31"/>
  <c r="CR31" i="31"/>
  <c r="CQ31" i="31"/>
  <c r="DS49" i="31"/>
  <c r="DR49" i="31"/>
  <c r="DQ49" i="31"/>
  <c r="ER52" i="31"/>
  <c r="EQ52" i="31"/>
  <c r="ES52" i="31"/>
  <c r="IQ52" i="31"/>
  <c r="IR52" i="31"/>
  <c r="IS52" i="31"/>
  <c r="AR23" i="31"/>
  <c r="AS23" i="31"/>
  <c r="AQ23" i="31"/>
  <c r="ID27" i="31"/>
  <c r="IF27" i="31"/>
  <c r="IE27" i="31"/>
  <c r="BQ52" i="31"/>
  <c r="BR52" i="31"/>
  <c r="BS52" i="31"/>
  <c r="FQ52" i="31"/>
  <c r="FR52" i="31"/>
  <c r="FS52" i="31"/>
  <c r="LS52" i="31"/>
  <c r="LR52" i="31"/>
  <c r="LQ52" i="31"/>
  <c r="AS52" i="31"/>
  <c r="AQ52" i="31"/>
  <c r="AR52" i="31"/>
  <c r="IE23" i="31"/>
  <c r="ID23" i="31"/>
  <c r="IF23" i="31"/>
  <c r="BR23" i="31"/>
  <c r="BQ23" i="31"/>
  <c r="BS23" i="31"/>
  <c r="GS23" i="31"/>
  <c r="GR23" i="31"/>
  <c r="GQ23" i="31"/>
  <c r="LS23" i="31"/>
  <c r="LQ23" i="31"/>
  <c r="LR23" i="31"/>
  <c r="FQ27" i="31"/>
  <c r="FS27" i="31"/>
  <c r="FR27" i="31"/>
  <c r="CF27" i="31"/>
  <c r="CE27" i="31"/>
  <c r="CD27" i="31"/>
  <c r="JQ27" i="31"/>
  <c r="JS27" i="31"/>
  <c r="JR27" i="31"/>
  <c r="LR27" i="31"/>
  <c r="LQ27" i="31"/>
  <c r="LS27" i="31"/>
  <c r="KF15" i="31"/>
  <c r="KD15" i="31"/>
  <c r="KE15" i="31"/>
  <c r="GD15" i="31"/>
  <c r="GE15" i="31"/>
  <c r="GF15" i="31"/>
  <c r="DR15" i="31"/>
  <c r="DQ15" i="31"/>
  <c r="DS15" i="31"/>
  <c r="R7" i="28"/>
  <c r="S7" i="28"/>
  <c r="Q7" i="28"/>
  <c r="GF10" i="31"/>
  <c r="GD10" i="31"/>
  <c r="GE10" i="31"/>
  <c r="IS10" i="31"/>
  <c r="IQ10" i="31"/>
  <c r="IR10" i="31"/>
  <c r="HQ10" i="31"/>
  <c r="HR10" i="31"/>
  <c r="HS10" i="31"/>
  <c r="BE37" i="31"/>
  <c r="BF37" i="31"/>
  <c r="BD37" i="31"/>
  <c r="DR37" i="31"/>
  <c r="DS37" i="31"/>
  <c r="DQ37" i="31"/>
  <c r="IE37" i="31"/>
  <c r="IF37" i="31"/>
  <c r="ID37" i="31"/>
  <c r="Q59" i="28"/>
  <c r="R59" i="28"/>
  <c r="S59" i="28"/>
  <c r="IF13" i="31"/>
  <c r="ID13" i="31"/>
  <c r="IE13" i="31"/>
  <c r="GR13" i="31"/>
  <c r="GS13" i="31"/>
  <c r="GQ13" i="31"/>
  <c r="LS13" i="31"/>
  <c r="LQ13" i="31"/>
  <c r="LR13" i="31"/>
  <c r="KS59" i="31"/>
  <c r="KR59" i="31"/>
  <c r="KQ59" i="31"/>
  <c r="AS59" i="31"/>
  <c r="AQ59" i="31"/>
  <c r="AR59" i="31"/>
  <c r="JQ59" i="31"/>
  <c r="JS59" i="31"/>
  <c r="JR59" i="31"/>
  <c r="FQ59" i="31"/>
  <c r="FS59" i="31"/>
  <c r="FR59" i="31"/>
  <c r="AD25" i="31"/>
  <c r="AF25" i="31"/>
  <c r="AE25" i="31"/>
  <c r="CQ25" i="31"/>
  <c r="CR25" i="31"/>
  <c r="CS25" i="31"/>
  <c r="BD25" i="31"/>
  <c r="BE25" i="31"/>
  <c r="BF25" i="31"/>
  <c r="ME11" i="31"/>
  <c r="MD11" i="31"/>
  <c r="MF11" i="31"/>
  <c r="FF11" i="31"/>
  <c r="FD11" i="31"/>
  <c r="FE11" i="31"/>
  <c r="R11" i="31"/>
  <c r="Q11" i="31"/>
  <c r="S11" i="31"/>
  <c r="AR44" i="31"/>
  <c r="AQ44" i="31"/>
  <c r="AS44" i="31"/>
  <c r="KE44" i="31"/>
  <c r="KF44" i="31"/>
  <c r="KD44" i="31"/>
  <c r="HS44" i="31"/>
  <c r="HR44" i="31"/>
  <c r="HQ44" i="31"/>
  <c r="AR41" i="31"/>
  <c r="AQ41" i="31"/>
  <c r="AS41" i="31"/>
  <c r="BR41" i="31"/>
  <c r="BS41" i="31"/>
  <c r="BQ41" i="31"/>
  <c r="GE41" i="31"/>
  <c r="GF41" i="31"/>
  <c r="GD41" i="31"/>
  <c r="CR21" i="31"/>
  <c r="CQ21" i="31"/>
  <c r="CS21" i="31"/>
  <c r="GE21" i="31"/>
  <c r="GD21" i="31"/>
  <c r="GF21" i="31"/>
  <c r="AR21" i="31"/>
  <c r="AQ21" i="31"/>
  <c r="AS21" i="31"/>
  <c r="KE31" i="31"/>
  <c r="KF31" i="31"/>
  <c r="KD31" i="31"/>
  <c r="DF31" i="31"/>
  <c r="DD31" i="31"/>
  <c r="DE31" i="31"/>
  <c r="BR31" i="31"/>
  <c r="BQ31" i="31"/>
  <c r="BS31" i="31"/>
  <c r="IR49" i="31"/>
  <c r="IS49" i="31"/>
  <c r="IQ49" i="31"/>
  <c r="GQ49" i="31"/>
  <c r="GS49" i="31"/>
  <c r="GR49" i="31"/>
  <c r="ME49" i="31"/>
  <c r="MD49" i="31"/>
  <c r="MF49" i="31"/>
  <c r="HF49" i="31"/>
  <c r="HD49" i="31"/>
  <c r="HE49" i="31"/>
  <c r="FR42" i="31"/>
  <c r="FQ42" i="31"/>
  <c r="FS42" i="31"/>
  <c r="CR42" i="31"/>
  <c r="CQ42" i="31"/>
  <c r="CS42" i="31"/>
  <c r="KF42" i="31"/>
  <c r="KD42" i="31"/>
  <c r="KE42" i="31"/>
  <c r="ED30" i="31"/>
  <c r="EE30" i="31"/>
  <c r="EF30" i="31"/>
  <c r="LD30" i="31"/>
  <c r="LE30" i="31"/>
  <c r="LF30" i="31"/>
  <c r="AD30" i="31"/>
  <c r="AE30" i="31"/>
  <c r="AF30" i="31"/>
  <c r="KR30" i="31"/>
  <c r="KQ30" i="31"/>
  <c r="KS30" i="31"/>
  <c r="AQ24" i="31"/>
  <c r="AR24" i="31"/>
  <c r="AS24" i="31"/>
  <c r="KQ24" i="31"/>
  <c r="KR24" i="31"/>
  <c r="KS24" i="31"/>
  <c r="DS24" i="31"/>
  <c r="DQ24" i="31"/>
  <c r="DR24" i="31"/>
  <c r="GS48" i="31"/>
  <c r="GQ48" i="31"/>
  <c r="GR48" i="31"/>
  <c r="IF48" i="31"/>
  <c r="IE48" i="31"/>
  <c r="ID48" i="31"/>
  <c r="R48" i="31"/>
  <c r="Q48" i="31"/>
  <c r="S48" i="31"/>
  <c r="IR48" i="31"/>
  <c r="IQ48" i="31"/>
  <c r="IS48" i="31"/>
  <c r="EQ46" i="31"/>
  <c r="ER46" i="31"/>
  <c r="ES46" i="31"/>
  <c r="JR46" i="31"/>
  <c r="JS46" i="31"/>
  <c r="JQ46" i="31"/>
  <c r="CS46" i="31"/>
  <c r="CR46" i="31"/>
  <c r="CQ46" i="31"/>
  <c r="HS8" i="31"/>
  <c r="HR8" i="31"/>
  <c r="HQ8" i="31"/>
  <c r="KQ8" i="31"/>
  <c r="KR8" i="31"/>
  <c r="KS8" i="31"/>
  <c r="CF8" i="31"/>
  <c r="CD8" i="31"/>
  <c r="CE8" i="31"/>
  <c r="DS8" i="31"/>
  <c r="DQ8" i="31"/>
  <c r="DR8" i="31"/>
  <c r="ME22" i="31"/>
  <c r="MD22" i="31"/>
  <c r="MF22" i="31"/>
  <c r="KR22" i="31"/>
  <c r="KS22" i="31"/>
  <c r="KQ22" i="31"/>
  <c r="CS22" i="31"/>
  <c r="CQ22" i="31"/>
  <c r="CR22" i="31"/>
  <c r="FQ43" i="31"/>
  <c r="FS43" i="31"/>
  <c r="FR43" i="31"/>
  <c r="KS43" i="31"/>
  <c r="KQ43" i="31"/>
  <c r="KR43" i="31"/>
  <c r="ME43" i="31"/>
  <c r="MD43" i="31"/>
  <c r="MF43" i="31"/>
  <c r="EF34" i="31"/>
  <c r="ED34" i="31"/>
  <c r="EE34" i="31"/>
  <c r="KF34" i="31"/>
  <c r="KE34" i="31"/>
  <c r="KD34" i="31"/>
  <c r="JF34" i="31"/>
  <c r="JD34" i="31"/>
  <c r="JE34" i="31"/>
  <c r="KS34" i="31"/>
  <c r="KR34" i="31"/>
  <c r="KQ34" i="31"/>
  <c r="DQ9" i="31"/>
  <c r="DR9" i="31"/>
  <c r="DS9" i="31"/>
  <c r="GD9" i="31"/>
  <c r="GE9" i="31"/>
  <c r="GF9" i="31"/>
  <c r="AQ9" i="31"/>
  <c r="AS9" i="31"/>
  <c r="AR9" i="31"/>
  <c r="CE17" i="31"/>
  <c r="CF17" i="31"/>
  <c r="CD17" i="31"/>
  <c r="IQ17" i="31"/>
  <c r="IR17" i="31"/>
  <c r="IS17" i="31"/>
  <c r="FE17" i="31"/>
  <c r="FF17" i="31"/>
  <c r="FD17" i="31"/>
  <c r="AS50" i="31"/>
  <c r="AR50" i="31"/>
  <c r="AQ50" i="31"/>
  <c r="JR50" i="31"/>
  <c r="JS50" i="31"/>
  <c r="JQ50" i="31"/>
  <c r="EE50" i="31"/>
  <c r="EF50" i="31"/>
  <c r="ED50" i="31"/>
  <c r="BD50" i="31"/>
  <c r="BE50" i="31"/>
  <c r="BF50" i="31"/>
  <c r="S32" i="28"/>
  <c r="Q32" i="28"/>
  <c r="R32" i="28"/>
  <c r="FE57" i="31"/>
  <c r="FF57" i="31"/>
  <c r="FD57" i="31"/>
  <c r="DR57" i="31"/>
  <c r="DS57" i="31"/>
  <c r="DQ57" i="31"/>
  <c r="KR57" i="31"/>
  <c r="KS57" i="31"/>
  <c r="KQ57" i="31"/>
  <c r="IR53" i="31"/>
  <c r="IS53" i="31"/>
  <c r="IQ53" i="31"/>
  <c r="AQ53" i="31"/>
  <c r="AR53" i="31"/>
  <c r="AS53" i="31"/>
  <c r="JQ53" i="31"/>
  <c r="JS53" i="31"/>
  <c r="JR53" i="31"/>
  <c r="S48" i="28"/>
  <c r="Q48" i="28"/>
  <c r="R48" i="28"/>
  <c r="P33" i="21"/>
  <c r="P28" i="21"/>
  <c r="P6" i="21"/>
  <c r="DR38" i="31"/>
  <c r="DQ38" i="31"/>
  <c r="DS38" i="31"/>
  <c r="FQ38" i="31"/>
  <c r="FR38" i="31"/>
  <c r="FS38" i="31"/>
  <c r="KF38" i="31"/>
  <c r="KD38" i="31"/>
  <c r="KE38" i="31"/>
  <c r="S36" i="28"/>
  <c r="Q36" i="28"/>
  <c r="R36" i="28"/>
  <c r="KE56" i="31"/>
  <c r="KF56" i="31"/>
  <c r="KD56" i="31"/>
  <c r="HD56" i="31"/>
  <c r="HF56" i="31"/>
  <c r="HE56" i="31"/>
  <c r="GR56" i="31"/>
  <c r="GQ56" i="31"/>
  <c r="GS56" i="31"/>
  <c r="EF32" i="31"/>
  <c r="ED32" i="31"/>
  <c r="EE32" i="31"/>
  <c r="S32" i="31"/>
  <c r="Q32" i="31"/>
  <c r="R32" i="31"/>
  <c r="LR32" i="31"/>
  <c r="LS32" i="31"/>
  <c r="LQ32" i="31"/>
  <c r="BS6" i="31"/>
  <c r="BQ6" i="31"/>
  <c r="BR6" i="31"/>
  <c r="KD6" i="31"/>
  <c r="KF6" i="31"/>
  <c r="KE6" i="31"/>
  <c r="CQ6" i="31"/>
  <c r="CR6" i="31"/>
  <c r="CS6" i="31"/>
  <c r="MF28" i="31"/>
  <c r="MD28" i="31"/>
  <c r="ME28" i="31"/>
  <c r="ED28" i="31"/>
  <c r="EE28" i="31"/>
  <c r="EF28" i="31"/>
  <c r="DF28" i="31"/>
  <c r="DD28" i="31"/>
  <c r="DE28" i="31"/>
  <c r="FR28" i="31"/>
  <c r="FS28" i="31"/>
  <c r="FQ28" i="31"/>
  <c r="S55" i="28"/>
  <c r="R55" i="28"/>
  <c r="Q55" i="28"/>
  <c r="LF16" i="31"/>
  <c r="LE16" i="31"/>
  <c r="LD16" i="31"/>
  <c r="FS16" i="31"/>
  <c r="FQ16" i="31"/>
  <c r="FR16" i="31"/>
  <c r="DQ16" i="31"/>
  <c r="DS16" i="31"/>
  <c r="DR16" i="31"/>
  <c r="IF16" i="31"/>
  <c r="IE16" i="31"/>
  <c r="ID16" i="31"/>
  <c r="IF14" i="31"/>
  <c r="IE14" i="31"/>
  <c r="ID14" i="31"/>
  <c r="JF14" i="31"/>
  <c r="JE14" i="31"/>
  <c r="JD14" i="31"/>
  <c r="JS14" i="31"/>
  <c r="JR14" i="31"/>
  <c r="JQ14" i="31"/>
  <c r="AQ20" i="31"/>
  <c r="AR20" i="31"/>
  <c r="AS20" i="31"/>
  <c r="DE20" i="31"/>
  <c r="DF20" i="31"/>
  <c r="DD20" i="31"/>
  <c r="KF20" i="31"/>
  <c r="KD20" i="31"/>
  <c r="KE20" i="31"/>
  <c r="FD35" i="31"/>
  <c r="FF35" i="31"/>
  <c r="FE35" i="31"/>
  <c r="IS35" i="31"/>
  <c r="IQ35" i="31"/>
  <c r="IR35" i="31"/>
  <c r="LS58" i="31"/>
  <c r="LQ58" i="31"/>
  <c r="LR58" i="31"/>
  <c r="R58" i="31"/>
  <c r="Q58" i="31"/>
  <c r="S58" i="31"/>
  <c r="KR58" i="31"/>
  <c r="KQ58" i="31"/>
  <c r="KS58" i="31"/>
  <c r="FR45" i="31"/>
  <c r="FQ45" i="31"/>
  <c r="FS45" i="31"/>
  <c r="GF45" i="31"/>
  <c r="GE45" i="31"/>
  <c r="GD45" i="31"/>
  <c r="AQ45" i="31"/>
  <c r="AS45" i="31"/>
  <c r="AR45" i="31"/>
  <c r="JS29" i="31"/>
  <c r="JR29" i="31"/>
  <c r="JQ29" i="31"/>
  <c r="AR29" i="31"/>
  <c r="AS29" i="31"/>
  <c r="AQ29" i="31"/>
  <c r="FD29" i="31"/>
  <c r="FF29" i="31"/>
  <c r="FE29" i="31"/>
  <c r="P19" i="11"/>
  <c r="GR55" i="31"/>
  <c r="GQ55" i="31"/>
  <c r="GS55" i="31"/>
  <c r="LE55" i="31"/>
  <c r="LF55" i="31"/>
  <c r="LD55" i="31"/>
  <c r="FR55" i="31"/>
  <c r="FS55" i="31"/>
  <c r="FQ55" i="31"/>
  <c r="EQ51" i="31"/>
  <c r="ER51" i="31"/>
  <c r="ES51" i="31"/>
  <c r="GQ51" i="31"/>
  <c r="GR51" i="31"/>
  <c r="GS51" i="31"/>
  <c r="KF51" i="31"/>
  <c r="KE51" i="31"/>
  <c r="KD51" i="31"/>
  <c r="AD18" i="31"/>
  <c r="AE18" i="31"/>
  <c r="AF18" i="31"/>
  <c r="CQ18" i="31"/>
  <c r="CS18" i="31"/>
  <c r="CR18" i="31"/>
  <c r="BQ18" i="31"/>
  <c r="BR18" i="31"/>
  <c r="BS18" i="31"/>
  <c r="HE18" i="31"/>
  <c r="HD18" i="31"/>
  <c r="HF18" i="31"/>
  <c r="HR36" i="31"/>
  <c r="GF60" i="31"/>
  <c r="GE60" i="31"/>
  <c r="GD60" i="31"/>
  <c r="AE60" i="31"/>
  <c r="AD60" i="31"/>
  <c r="AF60" i="31"/>
  <c r="JE60" i="31"/>
  <c r="JD60" i="31"/>
  <c r="JF60" i="31"/>
  <c r="DR7" i="31"/>
  <c r="DQ7" i="31"/>
  <c r="DS7" i="31"/>
  <c r="CR7" i="31"/>
  <c r="CS7" i="31"/>
  <c r="CQ7" i="31"/>
  <c r="EE7" i="31"/>
  <c r="ED7" i="31"/>
  <c r="EF7" i="31"/>
  <c r="DE7" i="31"/>
  <c r="DD7" i="31"/>
  <c r="DF7" i="31"/>
  <c r="Q6" i="28"/>
  <c r="R6" i="28"/>
  <c r="S6" i="28"/>
  <c r="B5" i="12"/>
  <c r="D9" i="12"/>
  <c r="D5" i="8"/>
  <c r="B7" i="8"/>
  <c r="D8" i="20"/>
  <c r="B9" i="8"/>
  <c r="B7" i="12"/>
  <c r="B4" i="20"/>
  <c r="D7" i="20"/>
  <c r="KE35" i="31" l="1"/>
  <c r="GF39" i="31"/>
  <c r="EI58" i="31"/>
  <c r="I58" i="31"/>
  <c r="KI58" i="31"/>
  <c r="BI58" i="31"/>
  <c r="KP85" i="28"/>
  <c r="KP86" i="28" s="1"/>
  <c r="IF39" i="28"/>
  <c r="GE39" i="31"/>
  <c r="CI58" i="31"/>
  <c r="DI58" i="31"/>
  <c r="EQ35" i="31"/>
  <c r="CF35" i="31"/>
  <c r="BV58" i="31"/>
  <c r="GI58" i="31"/>
  <c r="CF39" i="28"/>
  <c r="GC85" i="28"/>
  <c r="GC86" i="28" s="1"/>
  <c r="CE35" i="31"/>
  <c r="ER39" i="31"/>
  <c r="FV58" i="31"/>
  <c r="JI58" i="31"/>
  <c r="CC85" i="28"/>
  <c r="CC86" i="28" s="1"/>
  <c r="CE39" i="28"/>
  <c r="GE39" i="28"/>
  <c r="P5" i="13"/>
  <c r="ER35" i="31"/>
  <c r="ES39" i="31"/>
  <c r="GV58" i="31"/>
  <c r="EV58" i="31"/>
  <c r="JV58" i="31"/>
  <c r="GF39" i="28"/>
  <c r="GF85" i="28" s="1"/>
  <c r="GF86" i="28" s="1"/>
  <c r="IC85" i="28"/>
  <c r="IC86" i="28" s="1"/>
  <c r="KR36" i="28"/>
  <c r="FI58" i="31"/>
  <c r="KS39" i="31"/>
  <c r="CV58" i="31"/>
  <c r="HV58" i="31"/>
  <c r="HI58" i="31"/>
  <c r="II58" i="31"/>
  <c r="KQ36" i="28"/>
  <c r="V31" i="28"/>
  <c r="EI31" i="28"/>
  <c r="LI58" i="31"/>
  <c r="AI58" i="31"/>
  <c r="DV58" i="31"/>
  <c r="I31" i="28"/>
  <c r="GV31" i="28"/>
  <c r="V41" i="31"/>
  <c r="HV41" i="31"/>
  <c r="KI41" i="31"/>
  <c r="AV31" i="28"/>
  <c r="DI41" i="31"/>
  <c r="AI31" i="28"/>
  <c r="FI31" i="28"/>
  <c r="S19" i="10"/>
  <c r="R17" i="10"/>
  <c r="S24" i="11"/>
  <c r="S23" i="11"/>
  <c r="S27" i="13"/>
  <c r="S22" i="14"/>
  <c r="S19" i="21"/>
  <c r="HI31" i="28"/>
  <c r="AI41" i="31"/>
  <c r="KV41" i="31"/>
  <c r="EI41" i="31"/>
  <c r="S28" i="10"/>
  <c r="S27" i="10"/>
  <c r="S19" i="11"/>
  <c r="R27" i="14"/>
  <c r="S17" i="14"/>
  <c r="S28" i="21"/>
  <c r="GI31" i="28"/>
  <c r="CI31" i="28"/>
  <c r="CV41" i="31"/>
  <c r="EV41" i="31"/>
  <c r="II41" i="31"/>
  <c r="R23" i="10"/>
  <c r="S22" i="10"/>
  <c r="S17" i="13"/>
  <c r="Q17" i="13" s="1"/>
  <c r="T17" i="13" s="1"/>
  <c r="S22" i="13"/>
  <c r="S22" i="21"/>
  <c r="CV31" i="28"/>
  <c r="FV31" i="28"/>
  <c r="JI41" i="31"/>
  <c r="BI41" i="31"/>
  <c r="FI41" i="31"/>
  <c r="FV41" i="31"/>
  <c r="P29" i="10"/>
  <c r="S18" i="10"/>
  <c r="S28" i="11"/>
  <c r="BV31" i="28"/>
  <c r="CI41" i="31"/>
  <c r="GV41" i="31"/>
  <c r="IV41" i="31"/>
  <c r="DV41" i="31"/>
  <c r="LV41" i="31"/>
  <c r="R29" i="10"/>
  <c r="S22" i="11"/>
  <c r="S23" i="21"/>
  <c r="DV31" i="28"/>
  <c r="AV41" i="31"/>
  <c r="I41" i="31"/>
  <c r="JV41" i="31"/>
  <c r="GI41" i="31"/>
  <c r="R24" i="21"/>
  <c r="S24" i="21"/>
  <c r="BI31" i="28"/>
  <c r="EV31" i="28"/>
  <c r="LI41" i="31"/>
  <c r="JV31" i="28"/>
  <c r="HI41" i="31"/>
  <c r="KI31" i="28"/>
  <c r="R24" i="10"/>
  <c r="R23" i="11"/>
  <c r="R22" i="11"/>
  <c r="R22" i="21"/>
  <c r="P34" i="13"/>
  <c r="BS39" i="31"/>
  <c r="Q4" i="11"/>
  <c r="Y4" i="11" s="1"/>
  <c r="CR35" i="31"/>
  <c r="Q32" i="11"/>
  <c r="AS36" i="31"/>
  <c r="AP85" i="28"/>
  <c r="AP86" i="28" s="1"/>
  <c r="IS39" i="28"/>
  <c r="IS85" i="28" s="1"/>
  <c r="IS86" i="28" s="1"/>
  <c r="JF35" i="31"/>
  <c r="IS36" i="31"/>
  <c r="AQ36" i="31"/>
  <c r="CQ35" i="31"/>
  <c r="IP85" i="28"/>
  <c r="IP86" i="28" s="1"/>
  <c r="IQ39" i="28"/>
  <c r="JD35" i="31"/>
  <c r="BQ39" i="31"/>
  <c r="DR39" i="31"/>
  <c r="EE39" i="28"/>
  <c r="EE85" i="28" s="1"/>
  <c r="EE86" i="28" s="1"/>
  <c r="DS39" i="31"/>
  <c r="P24" i="13"/>
  <c r="IE35" i="31"/>
  <c r="AE39" i="28"/>
  <c r="ED39" i="28"/>
  <c r="IQ36" i="31"/>
  <c r="P7" i="13"/>
  <c r="ID35" i="31"/>
  <c r="AF39" i="28"/>
  <c r="AF85" i="28" s="1"/>
  <c r="AF86" i="28" s="1"/>
  <c r="EC85" i="28"/>
  <c r="EC86" i="28" s="1"/>
  <c r="AS39" i="28"/>
  <c r="AC85" i="28"/>
  <c r="AC86" i="28" s="1"/>
  <c r="AQ39" i="28"/>
  <c r="II42" i="31"/>
  <c r="Q6" i="14"/>
  <c r="Y6" i="14" s="1"/>
  <c r="Q4" i="21"/>
  <c r="Y4" i="21" s="1"/>
  <c r="Q27" i="11"/>
  <c r="T27" i="11" s="1"/>
  <c r="Q6" i="11"/>
  <c r="LS39" i="31"/>
  <c r="KQ35" i="31"/>
  <c r="JR36" i="31"/>
  <c r="ES36" i="31"/>
  <c r="HR35" i="31"/>
  <c r="P32" i="13"/>
  <c r="P23" i="13"/>
  <c r="KE36" i="28"/>
  <c r="LP85" i="28"/>
  <c r="LP86" i="28" s="1"/>
  <c r="HE35" i="31"/>
  <c r="LD39" i="31"/>
  <c r="HD35" i="31"/>
  <c r="LR39" i="28"/>
  <c r="LR85" i="28" s="1"/>
  <c r="LR86" i="28" s="1"/>
  <c r="JR39" i="28"/>
  <c r="LF39" i="31"/>
  <c r="EE36" i="31"/>
  <c r="LQ39" i="28"/>
  <c r="JQ39" i="28"/>
  <c r="EF36" i="31"/>
  <c r="KS35" i="31"/>
  <c r="KD36" i="28"/>
  <c r="Q5" i="11"/>
  <c r="Y5" i="11" s="1"/>
  <c r="IR39" i="31"/>
  <c r="CD39" i="31"/>
  <c r="Q29" i="14"/>
  <c r="T29" i="14" s="1"/>
  <c r="CE39" i="31"/>
  <c r="GE35" i="31"/>
  <c r="IQ39" i="31"/>
  <c r="LC85" i="28"/>
  <c r="LC86" i="28" s="1"/>
  <c r="HS36" i="31"/>
  <c r="GF35" i="31"/>
  <c r="ED35" i="31"/>
  <c r="CS39" i="31"/>
  <c r="DP85" i="28"/>
  <c r="DP86" i="28" s="1"/>
  <c r="AF35" i="31"/>
  <c r="EE35" i="31"/>
  <c r="CQ39" i="31"/>
  <c r="DQ39" i="28"/>
  <c r="DQ85" i="28" s="1"/>
  <c r="DQ86" i="28" s="1"/>
  <c r="LD36" i="28"/>
  <c r="LD85" i="28" s="1"/>
  <c r="LD86" i="28" s="1"/>
  <c r="AD35" i="31"/>
  <c r="DR39" i="28"/>
  <c r="DR85" i="28" s="1"/>
  <c r="DR86" i="28" s="1"/>
  <c r="LE36" i="28"/>
  <c r="DR36" i="31"/>
  <c r="DS36" i="31"/>
  <c r="FI56" i="31"/>
  <c r="JV42" i="31"/>
  <c r="JV56" i="31"/>
  <c r="S35" i="31"/>
  <c r="KV56" i="31"/>
  <c r="DI42" i="31"/>
  <c r="DE39" i="31"/>
  <c r="FV56" i="31"/>
  <c r="AV56" i="31"/>
  <c r="BV56" i="28"/>
  <c r="FI56" i="28"/>
  <c r="IV56" i="31"/>
  <c r="AI56" i="28"/>
  <c r="JI56" i="28"/>
  <c r="LV56" i="31"/>
  <c r="DF39" i="31"/>
  <c r="GV56" i="31"/>
  <c r="II56" i="31"/>
  <c r="EV56" i="31"/>
  <c r="KI56" i="31"/>
  <c r="GV42" i="31"/>
  <c r="GI42" i="31"/>
  <c r="LV42" i="31"/>
  <c r="CI56" i="28"/>
  <c r="EV56" i="28"/>
  <c r="JV56" i="28"/>
  <c r="LI42" i="31"/>
  <c r="DV42" i="31"/>
  <c r="BF39" i="31"/>
  <c r="GI56" i="31"/>
  <c r="I56" i="28"/>
  <c r="AI42" i="31"/>
  <c r="HV42" i="31"/>
  <c r="KI42" i="31"/>
  <c r="CV56" i="28"/>
  <c r="GV56" i="28"/>
  <c r="HV56" i="28"/>
  <c r="AV42" i="31"/>
  <c r="CV42" i="31"/>
  <c r="ME36" i="31"/>
  <c r="DF36" i="31"/>
  <c r="AE36" i="31"/>
  <c r="LS35" i="31"/>
  <c r="BE39" i="31"/>
  <c r="CI56" i="31"/>
  <c r="DV56" i="31"/>
  <c r="CI42" i="31"/>
  <c r="BV42" i="31"/>
  <c r="DI56" i="28"/>
  <c r="HE39" i="28"/>
  <c r="HE85" i="28" s="1"/>
  <c r="HE86" i="28" s="1"/>
  <c r="EI56" i="28"/>
  <c r="KI56" i="28"/>
  <c r="FV42" i="31"/>
  <c r="AF36" i="31"/>
  <c r="LR35" i="31"/>
  <c r="BI56" i="31"/>
  <c r="V56" i="28"/>
  <c r="JI42" i="31"/>
  <c r="EV42" i="31"/>
  <c r="GI56" i="28"/>
  <c r="II56" i="28"/>
  <c r="MF36" i="31"/>
  <c r="DD36" i="31"/>
  <c r="AR35" i="31"/>
  <c r="AI56" i="31"/>
  <c r="HI56" i="31"/>
  <c r="BI42" i="31"/>
  <c r="FV56" i="28"/>
  <c r="LI56" i="28"/>
  <c r="EI42" i="31"/>
  <c r="R35" i="31"/>
  <c r="AQ35" i="31"/>
  <c r="DI56" i="31"/>
  <c r="V56" i="31"/>
  <c r="BV56" i="31"/>
  <c r="AV56" i="28"/>
  <c r="HI56" i="28"/>
  <c r="IV56" i="28"/>
  <c r="KV42" i="31"/>
  <c r="V42" i="31"/>
  <c r="EI56" i="31"/>
  <c r="LI56" i="31"/>
  <c r="HV56" i="31"/>
  <c r="I56" i="31"/>
  <c r="CV56" i="31"/>
  <c r="IV42" i="31"/>
  <c r="BI56" i="28"/>
  <c r="DV56" i="28"/>
  <c r="KV56" i="28"/>
  <c r="KC85" i="28"/>
  <c r="KC86" i="28" s="1"/>
  <c r="MF35" i="31"/>
  <c r="BQ36" i="31"/>
  <c r="FF39" i="28"/>
  <c r="FF85" i="28" s="1"/>
  <c r="FF86" i="28" s="1"/>
  <c r="LF36" i="31"/>
  <c r="FS39" i="28"/>
  <c r="ME35" i="31"/>
  <c r="Q34" i="21"/>
  <c r="T34" i="21" s="1"/>
  <c r="S27" i="20"/>
  <c r="S17" i="20"/>
  <c r="S7" i="20"/>
  <c r="S29" i="20"/>
  <c r="S5" i="20"/>
  <c r="R7" i="20"/>
  <c r="R29" i="20"/>
  <c r="R27" i="20"/>
  <c r="R17" i="20"/>
  <c r="S18" i="20"/>
  <c r="R6" i="20"/>
  <c r="S6" i="20"/>
  <c r="S4" i="20"/>
  <c r="R18" i="20"/>
  <c r="R4" i="20"/>
  <c r="R5" i="20"/>
  <c r="Q7" i="11"/>
  <c r="Q7" i="14"/>
  <c r="Y7" i="14" s="1"/>
  <c r="FQ35" i="31"/>
  <c r="BR36" i="31"/>
  <c r="FE39" i="31"/>
  <c r="FR39" i="28"/>
  <c r="FR85" i="28" s="1"/>
  <c r="FR86" i="28" s="1"/>
  <c r="FD39" i="28"/>
  <c r="FD85" i="28" s="1"/>
  <c r="FD86" i="28" s="1"/>
  <c r="HF39" i="31"/>
  <c r="DD35" i="31"/>
  <c r="LE36" i="31"/>
  <c r="FC85" i="28"/>
  <c r="FC86" i="28" s="1"/>
  <c r="GR35" i="31"/>
  <c r="HS39" i="31"/>
  <c r="HD39" i="31"/>
  <c r="DE35" i="31"/>
  <c r="FP85" i="28"/>
  <c r="FP86" i="28" s="1"/>
  <c r="GQ35" i="31"/>
  <c r="HR39" i="31"/>
  <c r="GR39" i="31"/>
  <c r="GQ39" i="31"/>
  <c r="KD39" i="31"/>
  <c r="GS39" i="28"/>
  <c r="GS85" i="28" s="1"/>
  <c r="GS86" i="28" s="1"/>
  <c r="FS35" i="31"/>
  <c r="FD39" i="31"/>
  <c r="KE39" i="31"/>
  <c r="GQ39" i="28"/>
  <c r="GQ85" i="28" s="1"/>
  <c r="GQ86" i="28" s="1"/>
  <c r="GP85" i="28"/>
  <c r="GP86" i="28" s="1"/>
  <c r="S7" i="12"/>
  <c r="S28" i="12"/>
  <c r="R18" i="12"/>
  <c r="R5" i="12"/>
  <c r="S24" i="12"/>
  <c r="R4" i="12"/>
  <c r="S23" i="12"/>
  <c r="R29" i="12"/>
  <c r="S18" i="12"/>
  <c r="S5" i="12"/>
  <c r="R23" i="12"/>
  <c r="S4" i="12"/>
  <c r="R7" i="12"/>
  <c r="R19" i="12"/>
  <c r="R28" i="12"/>
  <c r="S29" i="12"/>
  <c r="R6" i="12"/>
  <c r="R24" i="12"/>
  <c r="S19" i="12"/>
  <c r="S6" i="12"/>
  <c r="Q4" i="14"/>
  <c r="Y4" i="14" s="1"/>
  <c r="Q29" i="21"/>
  <c r="T29" i="21" s="1"/>
  <c r="Q18" i="21"/>
  <c r="T18" i="21" s="1"/>
  <c r="Q6" i="21"/>
  <c r="Q27" i="21"/>
  <c r="T27" i="21" s="1"/>
  <c r="Q5" i="14"/>
  <c r="Y5" i="14" s="1"/>
  <c r="HD39" i="28"/>
  <c r="HD85" i="28" s="1"/>
  <c r="HD86" i="28" s="1"/>
  <c r="KE39" i="28"/>
  <c r="KE85" i="28" s="1"/>
  <c r="KE86" i="28" s="1"/>
  <c r="JP85" i="28"/>
  <c r="JP86" i="28" s="1"/>
  <c r="HF39" i="28"/>
  <c r="HF85" i="28" s="1"/>
  <c r="HF86" i="28" s="1"/>
  <c r="KD39" i="28"/>
  <c r="BE39" i="28"/>
  <c r="BC85" i="28"/>
  <c r="BC86" i="28" s="1"/>
  <c r="JR36" i="28"/>
  <c r="BF39" i="28"/>
  <c r="BF85" i="28" s="1"/>
  <c r="BF86" i="28" s="1"/>
  <c r="JQ36" i="28"/>
  <c r="Q7" i="21"/>
  <c r="Y7" i="21" s="1"/>
  <c r="Q32" i="21"/>
  <c r="T32" i="21" s="1"/>
  <c r="Q5" i="21"/>
  <c r="Y5" i="21" s="1"/>
  <c r="Q19" i="14"/>
  <c r="T19" i="14" s="1"/>
  <c r="Q18" i="14"/>
  <c r="T18" i="14" s="1"/>
  <c r="ME39" i="28"/>
  <c r="ME85" i="28" s="1"/>
  <c r="ME86" i="28" s="1"/>
  <c r="CQ39" i="28"/>
  <c r="CQ85" i="28" s="1"/>
  <c r="CQ86" i="28" s="1"/>
  <c r="MC85" i="28"/>
  <c r="MC86" i="28" s="1"/>
  <c r="MF39" i="28"/>
  <c r="MF85" i="28" s="1"/>
  <c r="MF86" i="28" s="1"/>
  <c r="Q39" i="28"/>
  <c r="Q85" i="28" s="1"/>
  <c r="Q86" i="28" s="1"/>
  <c r="CR39" i="28"/>
  <c r="CR85" i="28" s="1"/>
  <c r="CR86" i="28" s="1"/>
  <c r="P85" i="28"/>
  <c r="P86" i="28" s="1"/>
  <c r="R39" i="28"/>
  <c r="R85" i="28" s="1"/>
  <c r="R86" i="28" s="1"/>
  <c r="CS39" i="28"/>
  <c r="CS85" i="28" s="1"/>
  <c r="CS86" i="28" s="1"/>
  <c r="Q17" i="21"/>
  <c r="T17" i="21" s="1"/>
  <c r="LW48" i="28"/>
  <c r="JW48" i="28"/>
  <c r="GW48" i="28"/>
  <c r="LJ48" i="28"/>
  <c r="FJ48" i="28"/>
  <c r="CW48" i="28"/>
  <c r="IJ48" i="28"/>
  <c r="FW48" i="28"/>
  <c r="CJ48" i="28"/>
  <c r="JJ48" i="28"/>
  <c r="HJ48" i="28"/>
  <c r="BW48" i="28"/>
  <c r="HW48" i="28"/>
  <c r="EJ48" i="28"/>
  <c r="AJ48" i="28"/>
  <c r="EJ48" i="31"/>
  <c r="CW48" i="31"/>
  <c r="H19" i="20"/>
  <c r="C48" i="28"/>
  <c r="B48" i="28" s="1"/>
  <c r="IW48" i="31"/>
  <c r="J48" i="28"/>
  <c r="C48" i="31"/>
  <c r="B48" i="31" s="1"/>
  <c r="W48" i="28"/>
  <c r="EW48" i="31"/>
  <c r="AW48" i="31"/>
  <c r="KW48" i="31"/>
  <c r="BW48" i="31"/>
  <c r="KJ48" i="28"/>
  <c r="F21" i="20"/>
  <c r="HJ48" i="31"/>
  <c r="GW48" i="31"/>
  <c r="E21" i="20"/>
  <c r="JW48" i="31"/>
  <c r="IW48" i="28"/>
  <c r="DJ48" i="28"/>
  <c r="F18" i="20"/>
  <c r="KW48" i="28"/>
  <c r="BJ48" i="28"/>
  <c r="LW48" i="31"/>
  <c r="LJ48" i="31"/>
  <c r="J48" i="31"/>
  <c r="AJ48" i="31"/>
  <c r="KJ48" i="31"/>
  <c r="GJ48" i="28"/>
  <c r="AW48" i="28"/>
  <c r="E19" i="20"/>
  <c r="GJ48" i="31"/>
  <c r="CJ48" i="31"/>
  <c r="IJ48" i="31"/>
  <c r="H18" i="20"/>
  <c r="DW48" i="28"/>
  <c r="EW48" i="28"/>
  <c r="FJ48" i="31"/>
  <c r="BJ48" i="31"/>
  <c r="DW48" i="31"/>
  <c r="FW48" i="31"/>
  <c r="JJ48" i="31"/>
  <c r="W48" i="31"/>
  <c r="HW48" i="31"/>
  <c r="DJ48" i="31"/>
  <c r="P27" i="20"/>
  <c r="P17" i="20"/>
  <c r="R32" i="20"/>
  <c r="P34" i="20"/>
  <c r="R34" i="20"/>
  <c r="P7" i="20"/>
  <c r="X7" i="20" s="1"/>
  <c r="P18" i="20"/>
  <c r="P4" i="20"/>
  <c r="S32" i="20"/>
  <c r="P32" i="20"/>
  <c r="S34" i="20"/>
  <c r="P5" i="20"/>
  <c r="P6" i="20"/>
  <c r="P29" i="20"/>
  <c r="HY52" i="28"/>
  <c r="DY52" i="28"/>
  <c r="LL52" i="28"/>
  <c r="HL52" i="28"/>
  <c r="CY52" i="28"/>
  <c r="KY52" i="28"/>
  <c r="GY52" i="28"/>
  <c r="CL52" i="28"/>
  <c r="KL52" i="28"/>
  <c r="GL52" i="28"/>
  <c r="BY52" i="28"/>
  <c r="LY52" i="28"/>
  <c r="JY52" i="28"/>
  <c r="FY52" i="28"/>
  <c r="FL52" i="28"/>
  <c r="DL52" i="28"/>
  <c r="IL52" i="31"/>
  <c r="FY52" i="31"/>
  <c r="L52" i="28"/>
  <c r="GL52" i="31"/>
  <c r="EY52" i="28"/>
  <c r="CY52" i="31"/>
  <c r="E52" i="28"/>
  <c r="D52" i="28" s="1"/>
  <c r="AY52" i="31"/>
  <c r="GY52" i="31"/>
  <c r="EL52" i="28"/>
  <c r="FL52" i="31"/>
  <c r="IY52" i="31"/>
  <c r="AL52" i="31"/>
  <c r="DY52" i="31"/>
  <c r="KL52" i="31"/>
  <c r="KY52" i="31"/>
  <c r="AY52" i="28"/>
  <c r="AL52" i="28"/>
  <c r="BL52" i="31"/>
  <c r="JY52" i="31"/>
  <c r="HL52" i="31"/>
  <c r="JL52" i="28"/>
  <c r="BL52" i="28"/>
  <c r="Y52" i="28"/>
  <c r="LY52" i="31"/>
  <c r="HY52" i="31"/>
  <c r="BY52" i="31"/>
  <c r="LL52" i="31"/>
  <c r="IY52" i="28"/>
  <c r="IL52" i="28"/>
  <c r="L52" i="31"/>
  <c r="E52" i="31"/>
  <c r="D52" i="31" s="1"/>
  <c r="CL52" i="31"/>
  <c r="DL52" i="31"/>
  <c r="JL52" i="31"/>
  <c r="EL52" i="31"/>
  <c r="EY52" i="31"/>
  <c r="Y52" i="31"/>
  <c r="HY7" i="28"/>
  <c r="DY7" i="28"/>
  <c r="LL7" i="28"/>
  <c r="HL7" i="28"/>
  <c r="KL7" i="28"/>
  <c r="GY7" i="28"/>
  <c r="LY7" i="28"/>
  <c r="JL7" i="28"/>
  <c r="GL7" i="28"/>
  <c r="IL7" i="28"/>
  <c r="FY7" i="28"/>
  <c r="DL7" i="28"/>
  <c r="KL7" i="31"/>
  <c r="FL7" i="31"/>
  <c r="HY7" i="31"/>
  <c r="KY7" i="28"/>
  <c r="LY7" i="31"/>
  <c r="AL7" i="31"/>
  <c r="L7" i="31"/>
  <c r="JY7" i="28"/>
  <c r="BL7" i="28"/>
  <c r="CY7" i="31"/>
  <c r="JL7" i="31"/>
  <c r="DY7" i="31"/>
  <c r="IY7" i="31"/>
  <c r="IY7" i="28"/>
  <c r="AY7" i="28"/>
  <c r="AL7" i="28"/>
  <c r="DL7" i="31"/>
  <c r="E7" i="31"/>
  <c r="D7" i="31" s="1"/>
  <c r="BL7" i="31"/>
  <c r="KY7" i="31"/>
  <c r="FL7" i="28"/>
  <c r="CY7" i="28"/>
  <c r="Y7" i="28"/>
  <c r="BY7" i="31"/>
  <c r="E7" i="28"/>
  <c r="D7" i="28" s="1"/>
  <c r="HL7" i="31"/>
  <c r="EL7" i="31"/>
  <c r="EY7" i="28"/>
  <c r="CL7" i="28"/>
  <c r="FY7" i="31"/>
  <c r="L7" i="28"/>
  <c r="JY7" i="31"/>
  <c r="GL7" i="31"/>
  <c r="EL7" i="28"/>
  <c r="Y7" i="31"/>
  <c r="EY7" i="31"/>
  <c r="CL7" i="31"/>
  <c r="BY7" i="28"/>
  <c r="IL7" i="31"/>
  <c r="GY7" i="31"/>
  <c r="AY7" i="31"/>
  <c r="LL7" i="31"/>
  <c r="P33" i="8"/>
  <c r="F20" i="8"/>
  <c r="E20" i="8"/>
  <c r="H20" i="8"/>
  <c r="P28" i="8"/>
  <c r="LL51" i="28"/>
  <c r="GL51" i="28"/>
  <c r="KY51" i="28"/>
  <c r="HL51" i="28"/>
  <c r="AL51" i="28"/>
  <c r="KL51" i="28"/>
  <c r="EL51" i="28"/>
  <c r="BL51" i="28"/>
  <c r="Y51" i="28"/>
  <c r="JY51" i="28"/>
  <c r="GY51" i="28"/>
  <c r="AY51" i="28"/>
  <c r="LY51" i="28"/>
  <c r="JL51" i="28"/>
  <c r="DY51" i="28"/>
  <c r="DL51" i="28"/>
  <c r="IY51" i="28"/>
  <c r="FY51" i="28"/>
  <c r="CY51" i="28"/>
  <c r="HY51" i="28"/>
  <c r="EY51" i="28"/>
  <c r="BY51" i="28"/>
  <c r="FY51" i="31"/>
  <c r="JY51" i="31"/>
  <c r="AY51" i="31"/>
  <c r="DL51" i="31"/>
  <c r="LY51" i="31"/>
  <c r="DY51" i="31"/>
  <c r="GY51" i="31"/>
  <c r="L51" i="28"/>
  <c r="IY51" i="31"/>
  <c r="LL51" i="31"/>
  <c r="BL51" i="31"/>
  <c r="KL51" i="31"/>
  <c r="IL51" i="28"/>
  <c r="CL51" i="28"/>
  <c r="EY51" i="31"/>
  <c r="EL51" i="31"/>
  <c r="Y51" i="31"/>
  <c r="FL51" i="28"/>
  <c r="E51" i="31"/>
  <c r="D51" i="31" s="1"/>
  <c r="HL51" i="31"/>
  <c r="HY51" i="31"/>
  <c r="L51" i="31"/>
  <c r="GL51" i="31"/>
  <c r="BY51" i="31"/>
  <c r="AL51" i="31"/>
  <c r="FL51" i="31"/>
  <c r="CL51" i="31"/>
  <c r="IL51" i="31"/>
  <c r="CY51" i="31"/>
  <c r="JL51" i="31"/>
  <c r="KY51" i="31"/>
  <c r="E51" i="28"/>
  <c r="D51" i="28" s="1"/>
  <c r="LW30" i="28"/>
  <c r="HW30" i="28"/>
  <c r="GJ30" i="28"/>
  <c r="LJ30" i="28"/>
  <c r="HJ30" i="28"/>
  <c r="DJ30" i="28"/>
  <c r="KW30" i="28"/>
  <c r="FW30" i="28"/>
  <c r="CW30" i="28"/>
  <c r="KJ30" i="28"/>
  <c r="EJ30" i="28"/>
  <c r="CJ30" i="28"/>
  <c r="JW30" i="28"/>
  <c r="GW30" i="28"/>
  <c r="IJ30" i="28"/>
  <c r="AJ30" i="28"/>
  <c r="FJ30" i="28"/>
  <c r="W30" i="28"/>
  <c r="DW30" i="28"/>
  <c r="EW30" i="28"/>
  <c r="BW30" i="28"/>
  <c r="AW30" i="28"/>
  <c r="BJ30" i="28"/>
  <c r="JJ30" i="28"/>
  <c r="IW30" i="28"/>
  <c r="BW30" i="31"/>
  <c r="CJ30" i="31"/>
  <c r="DJ30" i="31"/>
  <c r="FJ30" i="31"/>
  <c r="EJ30" i="31"/>
  <c r="HJ30" i="31"/>
  <c r="AJ30" i="31"/>
  <c r="LW30" i="31"/>
  <c r="J30" i="31"/>
  <c r="JW30" i="31"/>
  <c r="C30" i="28"/>
  <c r="B30" i="28" s="1"/>
  <c r="EW30" i="31"/>
  <c r="KW30" i="31"/>
  <c r="JJ30" i="31"/>
  <c r="J30" i="28"/>
  <c r="FW30" i="31"/>
  <c r="CW30" i="31"/>
  <c r="GW30" i="31"/>
  <c r="W30" i="31"/>
  <c r="HW30" i="31"/>
  <c r="LJ30" i="31"/>
  <c r="C30" i="31"/>
  <c r="B30" i="31" s="1"/>
  <c r="KJ30" i="31"/>
  <c r="IW30" i="31"/>
  <c r="IJ30" i="31"/>
  <c r="AW30" i="31"/>
  <c r="DW30" i="31"/>
  <c r="GJ30" i="31"/>
  <c r="BJ30" i="31"/>
  <c r="HW9" i="28"/>
  <c r="DW9" i="28"/>
  <c r="LJ9" i="28"/>
  <c r="HJ9" i="28"/>
  <c r="KW9" i="28"/>
  <c r="GW9" i="28"/>
  <c r="KJ9" i="28"/>
  <c r="GJ9" i="28"/>
  <c r="JW9" i="28"/>
  <c r="FW9" i="28"/>
  <c r="DJ9" i="28"/>
  <c r="JJ9" i="28"/>
  <c r="IW9" i="28"/>
  <c r="CW9" i="28"/>
  <c r="IJ9" i="28"/>
  <c r="CJ9" i="28"/>
  <c r="J9" i="28"/>
  <c r="EW9" i="31"/>
  <c r="LW9" i="31"/>
  <c r="FJ9" i="28"/>
  <c r="BW9" i="28"/>
  <c r="HW9" i="31"/>
  <c r="DJ9" i="31"/>
  <c r="C9" i="28"/>
  <c r="B9" i="28" s="1"/>
  <c r="EW9" i="28"/>
  <c r="CW9" i="31"/>
  <c r="AW9" i="31"/>
  <c r="C9" i="31"/>
  <c r="B9" i="31" s="1"/>
  <c r="FJ9" i="31"/>
  <c r="EJ9" i="28"/>
  <c r="AJ9" i="28"/>
  <c r="LW9" i="28"/>
  <c r="AW9" i="28"/>
  <c r="BW9" i="31"/>
  <c r="GW9" i="31"/>
  <c r="J9" i="31"/>
  <c r="KW9" i="31"/>
  <c r="DW9" i="31"/>
  <c r="AJ9" i="31"/>
  <c r="JW9" i="31"/>
  <c r="GJ9" i="31"/>
  <c r="KJ9" i="31"/>
  <c r="CJ9" i="31"/>
  <c r="HJ9" i="31"/>
  <c r="EJ9" i="31"/>
  <c r="IJ9" i="31"/>
  <c r="BJ9" i="31"/>
  <c r="FW9" i="31"/>
  <c r="W9" i="28"/>
  <c r="W9" i="31"/>
  <c r="IW9" i="31"/>
  <c r="BJ9" i="28"/>
  <c r="LJ9" i="31"/>
  <c r="JJ9" i="31"/>
  <c r="R5" i="8"/>
  <c r="E19" i="8"/>
  <c r="R6" i="8"/>
  <c r="R4" i="8"/>
  <c r="H18" i="8"/>
  <c r="P27" i="8"/>
  <c r="R7" i="8"/>
  <c r="S5" i="8"/>
  <c r="G18" i="8"/>
  <c r="P22" i="8"/>
  <c r="P7" i="8"/>
  <c r="H19" i="8"/>
  <c r="S32" i="8"/>
  <c r="F21" i="8"/>
  <c r="F18" i="8"/>
  <c r="S6" i="8"/>
  <c r="P4" i="8"/>
  <c r="R27" i="8"/>
  <c r="E21" i="8"/>
  <c r="G19" i="8"/>
  <c r="S7" i="8"/>
  <c r="S27" i="8"/>
  <c r="R32" i="8"/>
  <c r="P6" i="8"/>
  <c r="P5" i="8"/>
  <c r="X5" i="8" s="1"/>
  <c r="S4" i="8"/>
  <c r="G21" i="8"/>
  <c r="P23" i="8"/>
  <c r="P32" i="8"/>
  <c r="KJ11" i="28"/>
  <c r="DW11" i="28"/>
  <c r="LJ11" i="28"/>
  <c r="HJ11" i="28"/>
  <c r="CW11" i="28"/>
  <c r="LW11" i="28"/>
  <c r="KW11" i="28"/>
  <c r="GW11" i="28"/>
  <c r="CJ11" i="28"/>
  <c r="JW11" i="28"/>
  <c r="GJ11" i="28"/>
  <c r="BW11" i="28"/>
  <c r="JJ11" i="28"/>
  <c r="FW11" i="28"/>
  <c r="EW11" i="28"/>
  <c r="BJ11" i="28"/>
  <c r="W11" i="31"/>
  <c r="HJ11" i="31"/>
  <c r="BJ11" i="31"/>
  <c r="GW11" i="31"/>
  <c r="EJ11" i="28"/>
  <c r="AW11" i="28"/>
  <c r="IW11" i="31"/>
  <c r="EJ11" i="31"/>
  <c r="EW11" i="31"/>
  <c r="HW11" i="31"/>
  <c r="AJ11" i="28"/>
  <c r="DJ11" i="31"/>
  <c r="C11" i="28"/>
  <c r="B11" i="28" s="1"/>
  <c r="IJ11" i="31"/>
  <c r="W11" i="28"/>
  <c r="KW11" i="31"/>
  <c r="DW11" i="31"/>
  <c r="JJ11" i="31"/>
  <c r="IW11" i="28"/>
  <c r="CW11" i="31"/>
  <c r="AJ11" i="31"/>
  <c r="JW11" i="31"/>
  <c r="IJ11" i="28"/>
  <c r="KJ11" i="31"/>
  <c r="GJ11" i="31"/>
  <c r="LW11" i="31"/>
  <c r="C11" i="31"/>
  <c r="B11" i="31" s="1"/>
  <c r="HW11" i="28"/>
  <c r="FJ11" i="28"/>
  <c r="DJ11" i="28"/>
  <c r="FJ11" i="31"/>
  <c r="CJ11" i="31"/>
  <c r="FW11" i="31"/>
  <c r="AW11" i="31"/>
  <c r="LJ11" i="31"/>
  <c r="J11" i="28"/>
  <c r="J11" i="31"/>
  <c r="BW11" i="31"/>
  <c r="HY32" i="28"/>
  <c r="HL32" i="28"/>
  <c r="LL32" i="28"/>
  <c r="DY32" i="28"/>
  <c r="CY32" i="28"/>
  <c r="KY32" i="28"/>
  <c r="EY32" i="28"/>
  <c r="DL32" i="28"/>
  <c r="KL32" i="28"/>
  <c r="GL32" i="28"/>
  <c r="BY32" i="28"/>
  <c r="LY32" i="28"/>
  <c r="JY32" i="28"/>
  <c r="FL32" i="28"/>
  <c r="JL32" i="28"/>
  <c r="IY32" i="28"/>
  <c r="CL32" i="28"/>
  <c r="IL32" i="28"/>
  <c r="Y32" i="31"/>
  <c r="FY32" i="28"/>
  <c r="E32" i="28"/>
  <c r="D32" i="28" s="1"/>
  <c r="HY32" i="31"/>
  <c r="KY32" i="31"/>
  <c r="EL32" i="28"/>
  <c r="AY32" i="28"/>
  <c r="AL32" i="28"/>
  <c r="GY32" i="28"/>
  <c r="BL32" i="28"/>
  <c r="Y32" i="28"/>
  <c r="LY32" i="31"/>
  <c r="FL32" i="31"/>
  <c r="HL32" i="31"/>
  <c r="AL32" i="31"/>
  <c r="IL32" i="31"/>
  <c r="GL32" i="31"/>
  <c r="BL32" i="31"/>
  <c r="KL32" i="31"/>
  <c r="CY32" i="31"/>
  <c r="EY32" i="31"/>
  <c r="JL32" i="31"/>
  <c r="JY32" i="31"/>
  <c r="IY32" i="31"/>
  <c r="DL32" i="31"/>
  <c r="GY32" i="31"/>
  <c r="L32" i="31"/>
  <c r="E32" i="31"/>
  <c r="D32" i="31" s="1"/>
  <c r="EL32" i="31"/>
  <c r="LL32" i="31"/>
  <c r="FY32" i="31"/>
  <c r="CL32" i="31"/>
  <c r="L32" i="28"/>
  <c r="DY32" i="31"/>
  <c r="BY32" i="31"/>
  <c r="AY32" i="31"/>
  <c r="HW28" i="28"/>
  <c r="GJ28" i="28"/>
  <c r="LJ28" i="28"/>
  <c r="HJ28" i="28"/>
  <c r="DJ28" i="28"/>
  <c r="KW28" i="28"/>
  <c r="FW28" i="28"/>
  <c r="CW28" i="28"/>
  <c r="KJ28" i="28"/>
  <c r="EJ28" i="28"/>
  <c r="CJ28" i="28"/>
  <c r="JW28" i="28"/>
  <c r="GW28" i="28"/>
  <c r="EW28" i="28"/>
  <c r="BJ28" i="28"/>
  <c r="AW28" i="28"/>
  <c r="JJ28" i="28"/>
  <c r="IW28" i="28"/>
  <c r="LW28" i="28"/>
  <c r="IJ28" i="28"/>
  <c r="FJ28" i="28"/>
  <c r="DW28" i="28"/>
  <c r="W28" i="28"/>
  <c r="AJ28" i="31"/>
  <c r="CJ28" i="31"/>
  <c r="JJ28" i="31"/>
  <c r="DW28" i="31"/>
  <c r="J28" i="28"/>
  <c r="C28" i="28"/>
  <c r="B28" i="28" s="1"/>
  <c r="IW28" i="31"/>
  <c r="HJ28" i="31"/>
  <c r="J28" i="31"/>
  <c r="FJ28" i="31"/>
  <c r="BW28" i="28"/>
  <c r="KW28" i="31"/>
  <c r="BW28" i="31"/>
  <c r="JW28" i="31"/>
  <c r="KJ28" i="31"/>
  <c r="BJ28" i="31"/>
  <c r="EW28" i="31"/>
  <c r="EJ28" i="31"/>
  <c r="GJ28" i="31"/>
  <c r="C28" i="31"/>
  <c r="B28" i="31" s="1"/>
  <c r="AJ28" i="28"/>
  <c r="FW28" i="31"/>
  <c r="DJ28" i="31"/>
  <c r="AW28" i="31"/>
  <c r="W28" i="31"/>
  <c r="HW28" i="31"/>
  <c r="LW28" i="31"/>
  <c r="IJ28" i="31"/>
  <c r="LJ28" i="31"/>
  <c r="CW28" i="31"/>
  <c r="GW28" i="31"/>
  <c r="P4" i="12"/>
  <c r="X4" i="12" s="1"/>
  <c r="P28" i="12"/>
  <c r="H20" i="12"/>
  <c r="P24" i="12"/>
  <c r="G21" i="12"/>
  <c r="F20" i="12"/>
  <c r="P29" i="12"/>
  <c r="P6" i="12"/>
  <c r="P7" i="12"/>
  <c r="P5" i="12"/>
  <c r="X5" i="12" s="1"/>
  <c r="H19" i="12"/>
  <c r="P19" i="12"/>
  <c r="P18" i="12"/>
  <c r="G19" i="12"/>
  <c r="P23" i="12"/>
  <c r="F21" i="12"/>
  <c r="DV45" i="31"/>
  <c r="GI45" i="31"/>
  <c r="JI45" i="31"/>
  <c r="LI45" i="31"/>
  <c r="CV45" i="31"/>
  <c r="I45" i="31"/>
  <c r="II45" i="31"/>
  <c r="KI45" i="31"/>
  <c r="BI45" i="31"/>
  <c r="FI45" i="31"/>
  <c r="LV45" i="31"/>
  <c r="IV45" i="31"/>
  <c r="AI45" i="31"/>
  <c r="V45" i="31"/>
  <c r="EI45" i="31"/>
  <c r="GV45" i="31"/>
  <c r="HV45" i="31"/>
  <c r="AV45" i="31"/>
  <c r="HI45" i="31"/>
  <c r="DI45" i="31"/>
  <c r="BV45" i="31"/>
  <c r="KV45" i="31"/>
  <c r="FV45" i="31"/>
  <c r="JV45" i="31"/>
  <c r="CI45" i="31"/>
  <c r="EV45" i="31"/>
  <c r="EE81" i="28"/>
  <c r="EE79" i="28"/>
  <c r="ED81" i="28"/>
  <c r="ED79" i="28"/>
  <c r="LE81" i="28"/>
  <c r="LE79" i="28"/>
  <c r="LD79" i="28"/>
  <c r="LD81" i="28"/>
  <c r="DR81" i="28"/>
  <c r="DR79" i="28"/>
  <c r="DQ81" i="28"/>
  <c r="DQ79" i="28"/>
  <c r="KE81" i="28"/>
  <c r="KE79" i="28"/>
  <c r="KD79" i="28"/>
  <c r="KD81" i="28"/>
  <c r="AV27" i="31"/>
  <c r="KI27" i="31"/>
  <c r="CV27" i="31"/>
  <c r="GI27" i="31"/>
  <c r="JV27" i="31"/>
  <c r="FI27" i="31"/>
  <c r="V27" i="31"/>
  <c r="JI27" i="31"/>
  <c r="KV27" i="31"/>
  <c r="LV27" i="31"/>
  <c r="BV27" i="31"/>
  <c r="LI27" i="31"/>
  <c r="IV27" i="31"/>
  <c r="I27" i="31"/>
  <c r="AI27" i="31"/>
  <c r="II27" i="31"/>
  <c r="EI27" i="31"/>
  <c r="FV27" i="31"/>
  <c r="DI27" i="31"/>
  <c r="CI27" i="31"/>
  <c r="GV27" i="31"/>
  <c r="BI27" i="31"/>
  <c r="HV27" i="31"/>
  <c r="EV27" i="31"/>
  <c r="HI27" i="31"/>
  <c r="DV27" i="31"/>
  <c r="LI43" i="31"/>
  <c r="AV43" i="31"/>
  <c r="FI43" i="31"/>
  <c r="V43" i="31"/>
  <c r="KV43" i="31"/>
  <c r="JI43" i="31"/>
  <c r="HV43" i="31"/>
  <c r="DV43" i="31"/>
  <c r="I43" i="31"/>
  <c r="KI43" i="31"/>
  <c r="AI43" i="31"/>
  <c r="IV43" i="31"/>
  <c r="GI43" i="31"/>
  <c r="CI43" i="31"/>
  <c r="II43" i="31"/>
  <c r="CV43" i="31"/>
  <c r="EV43" i="31"/>
  <c r="FV43" i="31"/>
  <c r="GV43" i="31"/>
  <c r="DI43" i="31"/>
  <c r="JV43" i="31"/>
  <c r="BV43" i="31"/>
  <c r="EI43" i="31"/>
  <c r="LV43" i="31"/>
  <c r="HI43" i="31"/>
  <c r="BI43" i="31"/>
  <c r="FV50" i="31"/>
  <c r="GI50" i="31"/>
  <c r="KV50" i="31"/>
  <c r="AI50" i="31"/>
  <c r="JI50" i="31"/>
  <c r="DV50" i="31"/>
  <c r="AV50" i="31"/>
  <c r="LI50" i="31"/>
  <c r="I50" i="31"/>
  <c r="DI50" i="31"/>
  <c r="GV50" i="31"/>
  <c r="BI50" i="31"/>
  <c r="EV50" i="31"/>
  <c r="CI50" i="31"/>
  <c r="KI50" i="31"/>
  <c r="V50" i="31"/>
  <c r="FI50" i="31"/>
  <c r="IV50" i="31"/>
  <c r="BV50" i="31"/>
  <c r="II50" i="31"/>
  <c r="HI50" i="31"/>
  <c r="EI50" i="31"/>
  <c r="LV50" i="31"/>
  <c r="JV50" i="31"/>
  <c r="HV50" i="31"/>
  <c r="CV50" i="31"/>
  <c r="LX24" i="28"/>
  <c r="JK24" i="28"/>
  <c r="EX24" i="28"/>
  <c r="KK24" i="28"/>
  <c r="FK24" i="28"/>
  <c r="JX24" i="28"/>
  <c r="GX24" i="28"/>
  <c r="HX24" i="28"/>
  <c r="FX24" i="28"/>
  <c r="IK24" i="28"/>
  <c r="DX24" i="28"/>
  <c r="EK24" i="28"/>
  <c r="CX24" i="28"/>
  <c r="X24" i="28"/>
  <c r="GK24" i="28"/>
  <c r="BX24" i="28"/>
  <c r="KX24" i="28"/>
  <c r="IX24" i="28"/>
  <c r="LK24" i="28"/>
  <c r="HK24" i="28"/>
  <c r="DK24" i="28"/>
  <c r="AX24" i="28"/>
  <c r="AK24" i="28"/>
  <c r="K24" i="28"/>
  <c r="CK24" i="28"/>
  <c r="BK24" i="28"/>
  <c r="KX24" i="31"/>
  <c r="CX24" i="31"/>
  <c r="DK24" i="31"/>
  <c r="JX24" i="31"/>
  <c r="LK24" i="31"/>
  <c r="KK24" i="31"/>
  <c r="EK24" i="31"/>
  <c r="CK24" i="31"/>
  <c r="BK24" i="31"/>
  <c r="EX24" i="31"/>
  <c r="BX24" i="31"/>
  <c r="X24" i="31"/>
  <c r="IK24" i="31"/>
  <c r="FX24" i="31"/>
  <c r="K24" i="31"/>
  <c r="AK24" i="31"/>
  <c r="IX24" i="31"/>
  <c r="HX24" i="31"/>
  <c r="DX24" i="31"/>
  <c r="FK24" i="31"/>
  <c r="GX24" i="31"/>
  <c r="JK24" i="31"/>
  <c r="GK24" i="31"/>
  <c r="HK24" i="31"/>
  <c r="LX24" i="31"/>
  <c r="AX24" i="31"/>
  <c r="R32" i="14"/>
  <c r="S34" i="14"/>
  <c r="S32" i="14"/>
  <c r="R34" i="14"/>
  <c r="LX20" i="28"/>
  <c r="IX20" i="28"/>
  <c r="EK20" i="28"/>
  <c r="IK20" i="28"/>
  <c r="DX20" i="28"/>
  <c r="HX20" i="28"/>
  <c r="FK20" i="28"/>
  <c r="LK20" i="28"/>
  <c r="FX20" i="28"/>
  <c r="KX20" i="28"/>
  <c r="GK20" i="28"/>
  <c r="GX20" i="28"/>
  <c r="HK20" i="28"/>
  <c r="DK20" i="28"/>
  <c r="EX20" i="28"/>
  <c r="CX20" i="28"/>
  <c r="CK20" i="28"/>
  <c r="AK20" i="28"/>
  <c r="KK20" i="28"/>
  <c r="BX20" i="28"/>
  <c r="JX20" i="28"/>
  <c r="JK20" i="28"/>
  <c r="AX20" i="28"/>
  <c r="X20" i="28"/>
  <c r="BK20" i="28"/>
  <c r="K20" i="28"/>
  <c r="KX27" i="31"/>
  <c r="LX27" i="31"/>
  <c r="X27" i="31"/>
  <c r="DX27" i="31"/>
  <c r="BK27" i="31"/>
  <c r="EK27" i="31"/>
  <c r="KK27" i="31"/>
  <c r="IX27" i="31"/>
  <c r="IK27" i="31"/>
  <c r="HK27" i="31"/>
  <c r="FK27" i="31"/>
  <c r="BX27" i="31"/>
  <c r="LK27" i="31"/>
  <c r="DK27" i="31"/>
  <c r="K27" i="31"/>
  <c r="GX27" i="31"/>
  <c r="JX27" i="31"/>
  <c r="EX27" i="31"/>
  <c r="JK27" i="31"/>
  <c r="GK27" i="31"/>
  <c r="HX27" i="31"/>
  <c r="CX27" i="31"/>
  <c r="CK27" i="31"/>
  <c r="FX27" i="31"/>
  <c r="AK27" i="31"/>
  <c r="AX27" i="31"/>
  <c r="KR81" i="28"/>
  <c r="KQ79" i="28"/>
  <c r="KQ81" i="28"/>
  <c r="KR79" i="28"/>
  <c r="CR81" i="28"/>
  <c r="CQ81" i="28"/>
  <c r="CR79" i="28"/>
  <c r="CQ79" i="28"/>
  <c r="GE81" i="28"/>
  <c r="GE79" i="28"/>
  <c r="GD79" i="28"/>
  <c r="GD81" i="28"/>
  <c r="LK25" i="31"/>
  <c r="KX25" i="31"/>
  <c r="GK25" i="31"/>
  <c r="JX25" i="31"/>
  <c r="GX25" i="31"/>
  <c r="IX25" i="31"/>
  <c r="IK25" i="31"/>
  <c r="AK25" i="31"/>
  <c r="X25" i="31"/>
  <c r="LX25" i="31"/>
  <c r="JK25" i="31"/>
  <c r="FK25" i="31"/>
  <c r="KK25" i="31"/>
  <c r="CX25" i="31"/>
  <c r="CK25" i="31"/>
  <c r="DK25" i="31"/>
  <c r="HX25" i="31"/>
  <c r="EK25" i="31"/>
  <c r="EX25" i="31"/>
  <c r="DX25" i="31"/>
  <c r="K25" i="31"/>
  <c r="HK25" i="31"/>
  <c r="FX25" i="31"/>
  <c r="AX25" i="31"/>
  <c r="BK25" i="31"/>
  <c r="BX25" i="31"/>
  <c r="X59" i="31"/>
  <c r="AX59" i="31"/>
  <c r="CK59" i="31"/>
  <c r="K59" i="31"/>
  <c r="DX59" i="31"/>
  <c r="IK59" i="31"/>
  <c r="KX59" i="31"/>
  <c r="FX59" i="31"/>
  <c r="JK59" i="31"/>
  <c r="IX59" i="31"/>
  <c r="DK59" i="31"/>
  <c r="LK59" i="31"/>
  <c r="FK59" i="31"/>
  <c r="HK59" i="31"/>
  <c r="AK59" i="31"/>
  <c r="KK59" i="31"/>
  <c r="HX59" i="31"/>
  <c r="GX59" i="31"/>
  <c r="GK59" i="31"/>
  <c r="LX59" i="31"/>
  <c r="BK59" i="31"/>
  <c r="CX59" i="31"/>
  <c r="EX59" i="31"/>
  <c r="EK59" i="31"/>
  <c r="BX59" i="31"/>
  <c r="JX59" i="31"/>
  <c r="HI42" i="31"/>
  <c r="FI42" i="31"/>
  <c r="LV42" i="28"/>
  <c r="JV42" i="28"/>
  <c r="HI42" i="28"/>
  <c r="IV42" i="28"/>
  <c r="EI42" i="28"/>
  <c r="HV42" i="28"/>
  <c r="GV42" i="28"/>
  <c r="LI42" i="28"/>
  <c r="FI42" i="28"/>
  <c r="KI42" i="28"/>
  <c r="FV42" i="28"/>
  <c r="AI42" i="28"/>
  <c r="KV42" i="28"/>
  <c r="JI42" i="28"/>
  <c r="GI42" i="28"/>
  <c r="BV42" i="28"/>
  <c r="V42" i="28"/>
  <c r="II42" i="28"/>
  <c r="DV42" i="28"/>
  <c r="DI42" i="28"/>
  <c r="BI42" i="28"/>
  <c r="EV42" i="28"/>
  <c r="CV42" i="28"/>
  <c r="AV42" i="28"/>
  <c r="CI42" i="28"/>
  <c r="I42" i="28"/>
  <c r="BI21" i="31"/>
  <c r="FI21" i="31"/>
  <c r="DI21" i="31"/>
  <c r="CI21" i="31"/>
  <c r="KV21" i="31"/>
  <c r="V21" i="31"/>
  <c r="CV21" i="31"/>
  <c r="EI21" i="31"/>
  <c r="HV21" i="31"/>
  <c r="AV21" i="31"/>
  <c r="LI21" i="31"/>
  <c r="II21" i="31"/>
  <c r="JI21" i="31"/>
  <c r="JV21" i="31"/>
  <c r="GI21" i="31"/>
  <c r="EV21" i="31"/>
  <c r="LV21" i="31"/>
  <c r="BV21" i="31"/>
  <c r="IV21" i="31"/>
  <c r="I21" i="31"/>
  <c r="KI21" i="31"/>
  <c r="DV21" i="31"/>
  <c r="FV21" i="31"/>
  <c r="AI21" i="31"/>
  <c r="GV21" i="31"/>
  <c r="HI21" i="31"/>
  <c r="LV45" i="28"/>
  <c r="HV45" i="28"/>
  <c r="HI45" i="28"/>
  <c r="LI45" i="28"/>
  <c r="GV45" i="28"/>
  <c r="CI45" i="28"/>
  <c r="KV45" i="28"/>
  <c r="GI45" i="28"/>
  <c r="CV45" i="28"/>
  <c r="KI45" i="28"/>
  <c r="EI45" i="28"/>
  <c r="BV45" i="28"/>
  <c r="JV45" i="28"/>
  <c r="FV45" i="28"/>
  <c r="V45" i="28"/>
  <c r="JI45" i="28"/>
  <c r="EV45" i="28"/>
  <c r="BI45" i="28"/>
  <c r="IV45" i="28"/>
  <c r="FI45" i="28"/>
  <c r="DI45" i="28"/>
  <c r="AV45" i="28"/>
  <c r="AI45" i="28"/>
  <c r="II45" i="28"/>
  <c r="DV45" i="28"/>
  <c r="I45" i="28"/>
  <c r="HI31" i="31"/>
  <c r="EI31" i="31"/>
  <c r="FI31" i="31"/>
  <c r="DI31" i="31"/>
  <c r="V31" i="31"/>
  <c r="CI31" i="31"/>
  <c r="CV31" i="31"/>
  <c r="DV31" i="31"/>
  <c r="I31" i="31"/>
  <c r="BV31" i="31"/>
  <c r="BI31" i="31"/>
  <c r="II31" i="31"/>
  <c r="AV31" i="31"/>
  <c r="FV31" i="31"/>
  <c r="LI31" i="31"/>
  <c r="JV31" i="31"/>
  <c r="KV31" i="31"/>
  <c r="IV31" i="31"/>
  <c r="GI31" i="31"/>
  <c r="JI31" i="31"/>
  <c r="LV31" i="31"/>
  <c r="GV31" i="31"/>
  <c r="EV31" i="31"/>
  <c r="AI31" i="31"/>
  <c r="HV31" i="31"/>
  <c r="KI31" i="31"/>
  <c r="LX27" i="28"/>
  <c r="HX27" i="28"/>
  <c r="EX27" i="28"/>
  <c r="IK27" i="28"/>
  <c r="DX27" i="28"/>
  <c r="DK27" i="28"/>
  <c r="KX27" i="28"/>
  <c r="HK27" i="28"/>
  <c r="CK27" i="28"/>
  <c r="IX27" i="28"/>
  <c r="GK27" i="28"/>
  <c r="BX27" i="28"/>
  <c r="LK27" i="28"/>
  <c r="FK27" i="28"/>
  <c r="GX27" i="28"/>
  <c r="JK27" i="28"/>
  <c r="FX27" i="28"/>
  <c r="KK27" i="28"/>
  <c r="JX27" i="28"/>
  <c r="CX27" i="28"/>
  <c r="X27" i="28"/>
  <c r="AX27" i="28"/>
  <c r="EK27" i="28"/>
  <c r="AK27" i="28"/>
  <c r="BK27" i="28"/>
  <c r="K27" i="28"/>
  <c r="BE81" i="28"/>
  <c r="BE79" i="28"/>
  <c r="BD79" i="28"/>
  <c r="BD81" i="28"/>
  <c r="FE81" i="28"/>
  <c r="FE79" i="28"/>
  <c r="FD79" i="28"/>
  <c r="FD81" i="28"/>
  <c r="IR81" i="28"/>
  <c r="IR79" i="28"/>
  <c r="IQ79" i="28"/>
  <c r="IQ81" i="28"/>
  <c r="BI49" i="31"/>
  <c r="I49" i="31"/>
  <c r="GI49" i="31"/>
  <c r="LI49" i="31"/>
  <c r="JI49" i="31"/>
  <c r="LV49" i="31"/>
  <c r="FV49" i="31"/>
  <c r="HV49" i="31"/>
  <c r="IV49" i="31"/>
  <c r="DV49" i="31"/>
  <c r="CI49" i="31"/>
  <c r="CV49" i="31"/>
  <c r="JV49" i="31"/>
  <c r="HI49" i="31"/>
  <c r="GV49" i="31"/>
  <c r="EV49" i="31"/>
  <c r="KV49" i="31"/>
  <c r="DI49" i="31"/>
  <c r="FI49" i="31"/>
  <c r="V49" i="31"/>
  <c r="II49" i="31"/>
  <c r="AI49" i="31"/>
  <c r="AV49" i="31"/>
  <c r="BV49" i="31"/>
  <c r="KI49" i="31"/>
  <c r="EI49" i="31"/>
  <c r="CX23" i="31"/>
  <c r="GX23" i="31"/>
  <c r="DX23" i="31"/>
  <c r="JX23" i="31"/>
  <c r="IK23" i="31"/>
  <c r="KX23" i="31"/>
  <c r="FX23" i="31"/>
  <c r="X23" i="31"/>
  <c r="GK23" i="31"/>
  <c r="HK23" i="31"/>
  <c r="HX23" i="31"/>
  <c r="BX23" i="31"/>
  <c r="EK23" i="31"/>
  <c r="KK23" i="31"/>
  <c r="IX23" i="31"/>
  <c r="FK23" i="31"/>
  <c r="AK23" i="31"/>
  <c r="LX23" i="31"/>
  <c r="JK23" i="31"/>
  <c r="LK23" i="31"/>
  <c r="EX23" i="31"/>
  <c r="AX23" i="31"/>
  <c r="K23" i="31"/>
  <c r="DK23" i="31"/>
  <c r="CK23" i="31"/>
  <c r="BK23" i="31"/>
  <c r="BK30" i="31"/>
  <c r="FX30" i="31"/>
  <c r="CK30" i="31"/>
  <c r="CX30" i="31"/>
  <c r="IK30" i="31"/>
  <c r="DX30" i="31"/>
  <c r="GX30" i="31"/>
  <c r="JX30" i="31"/>
  <c r="EX30" i="31"/>
  <c r="FK30" i="31"/>
  <c r="LX30" i="31"/>
  <c r="GK30" i="31"/>
  <c r="EK30" i="31"/>
  <c r="KX30" i="31"/>
  <c r="JK30" i="31"/>
  <c r="X30" i="31"/>
  <c r="DK30" i="31"/>
  <c r="LK30" i="31"/>
  <c r="AX30" i="31"/>
  <c r="HK30" i="31"/>
  <c r="IX30" i="31"/>
  <c r="HX30" i="31"/>
  <c r="BX30" i="31"/>
  <c r="K30" i="31"/>
  <c r="KK30" i="31"/>
  <c r="AK30" i="31"/>
  <c r="LX57" i="28"/>
  <c r="KK57" i="28"/>
  <c r="FX57" i="28"/>
  <c r="JK57" i="28"/>
  <c r="FK57" i="28"/>
  <c r="IK57" i="28"/>
  <c r="DX57" i="28"/>
  <c r="IX57" i="28"/>
  <c r="EK57" i="28"/>
  <c r="KX57" i="28"/>
  <c r="EX57" i="28"/>
  <c r="HX57" i="28"/>
  <c r="HK57" i="28"/>
  <c r="JX57" i="28"/>
  <c r="GK57" i="28"/>
  <c r="GX57" i="28"/>
  <c r="DK57" i="28"/>
  <c r="X57" i="28"/>
  <c r="CX57" i="28"/>
  <c r="BK57" i="28"/>
  <c r="AK57" i="28"/>
  <c r="CK57" i="28"/>
  <c r="AX57" i="28"/>
  <c r="LK57" i="28"/>
  <c r="BX57" i="28"/>
  <c r="K57" i="28"/>
  <c r="HK20" i="31"/>
  <c r="CX20" i="31"/>
  <c r="CK20" i="31"/>
  <c r="FX20" i="31"/>
  <c r="X20" i="31"/>
  <c r="LX20" i="31"/>
  <c r="LK20" i="31"/>
  <c r="BK20" i="31"/>
  <c r="JX20" i="31"/>
  <c r="EK20" i="31"/>
  <c r="AK20" i="31"/>
  <c r="IK20" i="31"/>
  <c r="KX20" i="31"/>
  <c r="AX20" i="31"/>
  <c r="FK20" i="31"/>
  <c r="KK20" i="31"/>
  <c r="BX20" i="31"/>
  <c r="IX20" i="31"/>
  <c r="DK20" i="31"/>
  <c r="DX20" i="31"/>
  <c r="JK20" i="31"/>
  <c r="K20" i="31"/>
  <c r="GX20" i="31"/>
  <c r="GK20" i="31"/>
  <c r="HX20" i="31"/>
  <c r="EX20" i="31"/>
  <c r="O24" i="8"/>
  <c r="P24" i="8" s="1"/>
  <c r="O20" i="8"/>
  <c r="O34" i="8"/>
  <c r="H17" i="8"/>
  <c r="D21" i="8"/>
  <c r="O29" i="8"/>
  <c r="R33" i="11"/>
  <c r="S33" i="11"/>
  <c r="LV41" i="28"/>
  <c r="JV41" i="28"/>
  <c r="GV41" i="28"/>
  <c r="IV41" i="28"/>
  <c r="FI41" i="28"/>
  <c r="HV41" i="28"/>
  <c r="HI41" i="28"/>
  <c r="LI41" i="28"/>
  <c r="FV41" i="28"/>
  <c r="KI41" i="28"/>
  <c r="EI41" i="28"/>
  <c r="AV41" i="28"/>
  <c r="V41" i="28"/>
  <c r="BV41" i="28"/>
  <c r="AI41" i="28"/>
  <c r="KV41" i="28"/>
  <c r="DI41" i="28"/>
  <c r="JI41" i="28"/>
  <c r="GI41" i="28"/>
  <c r="CV41" i="28"/>
  <c r="II41" i="28"/>
  <c r="DV41" i="28"/>
  <c r="EV41" i="28"/>
  <c r="BI41" i="28"/>
  <c r="CI41" i="28"/>
  <c r="I41" i="28"/>
  <c r="LX22" i="28"/>
  <c r="JX22" i="28"/>
  <c r="EX22" i="28"/>
  <c r="JK22" i="28"/>
  <c r="HK22" i="28"/>
  <c r="IX22" i="28"/>
  <c r="FK22" i="28"/>
  <c r="IK22" i="28"/>
  <c r="DX22" i="28"/>
  <c r="HX22" i="28"/>
  <c r="FX22" i="28"/>
  <c r="LK22" i="28"/>
  <c r="X22" i="28"/>
  <c r="KX22" i="28"/>
  <c r="CX22" i="28"/>
  <c r="KK22" i="28"/>
  <c r="DK22" i="28"/>
  <c r="GK22" i="28"/>
  <c r="CK22" i="28"/>
  <c r="AX22" i="28"/>
  <c r="EK22" i="28"/>
  <c r="BX22" i="28"/>
  <c r="BK22" i="28"/>
  <c r="GX22" i="28"/>
  <c r="AK22" i="28"/>
  <c r="K22" i="28"/>
  <c r="EV25" i="31"/>
  <c r="BI25" i="31"/>
  <c r="HI25" i="31"/>
  <c r="KI25" i="31"/>
  <c r="V25" i="31"/>
  <c r="I25" i="31"/>
  <c r="CV25" i="31"/>
  <c r="DI25" i="31"/>
  <c r="BV25" i="31"/>
  <c r="JI25" i="31"/>
  <c r="IV25" i="31"/>
  <c r="CI25" i="31"/>
  <c r="FV25" i="31"/>
  <c r="KV25" i="31"/>
  <c r="LI25" i="31"/>
  <c r="AI25" i="31"/>
  <c r="GI25" i="31"/>
  <c r="II25" i="31"/>
  <c r="DV25" i="31"/>
  <c r="FI25" i="31"/>
  <c r="LV25" i="31"/>
  <c r="EI25" i="31"/>
  <c r="HV25" i="31"/>
  <c r="JV25" i="31"/>
  <c r="AV25" i="31"/>
  <c r="GV25" i="31"/>
  <c r="AE79" i="28"/>
  <c r="AD79" i="28"/>
  <c r="AE81" i="28"/>
  <c r="AD81" i="28"/>
  <c r="LR81" i="28"/>
  <c r="LR79" i="28"/>
  <c r="LQ81" i="28"/>
  <c r="LQ79" i="28"/>
  <c r="GR79" i="28"/>
  <c r="GQ79" i="28"/>
  <c r="GR81" i="28"/>
  <c r="GQ81" i="28"/>
  <c r="LX45" i="28"/>
  <c r="LK45" i="28"/>
  <c r="KX45" i="28"/>
  <c r="DX45" i="28"/>
  <c r="KK45" i="28"/>
  <c r="EX45" i="28"/>
  <c r="JX45" i="28"/>
  <c r="FX45" i="28"/>
  <c r="JK45" i="28"/>
  <c r="FK45" i="28"/>
  <c r="HK45" i="28"/>
  <c r="CX45" i="28"/>
  <c r="EK45" i="28"/>
  <c r="BX45" i="28"/>
  <c r="GK45" i="28"/>
  <c r="DK45" i="28"/>
  <c r="CK45" i="28"/>
  <c r="X45" i="28"/>
  <c r="IX45" i="28"/>
  <c r="IK45" i="28"/>
  <c r="BK45" i="28"/>
  <c r="HX45" i="28"/>
  <c r="GX45" i="28"/>
  <c r="AK45" i="28"/>
  <c r="AX45" i="28"/>
  <c r="K45" i="28"/>
  <c r="IX45" i="31"/>
  <c r="FX45" i="31"/>
  <c r="GX45" i="31"/>
  <c r="DX45" i="31"/>
  <c r="CK45" i="31"/>
  <c r="LX45" i="31"/>
  <c r="HX45" i="31"/>
  <c r="KX45" i="31"/>
  <c r="LK45" i="31"/>
  <c r="IK45" i="31"/>
  <c r="BX45" i="31"/>
  <c r="CX45" i="31"/>
  <c r="FK45" i="31"/>
  <c r="JK45" i="31"/>
  <c r="DK45" i="31"/>
  <c r="BK45" i="31"/>
  <c r="EX45" i="31"/>
  <c r="KK45" i="31"/>
  <c r="X45" i="31"/>
  <c r="GK45" i="31"/>
  <c r="EK45" i="31"/>
  <c r="AX45" i="31"/>
  <c r="AK45" i="31"/>
  <c r="K45" i="31"/>
  <c r="JX45" i="31"/>
  <c r="HK45" i="31"/>
  <c r="GK41" i="31"/>
  <c r="KX41" i="31"/>
  <c r="DX41" i="31"/>
  <c r="JX41" i="31"/>
  <c r="GX41" i="31"/>
  <c r="IK41" i="31"/>
  <c r="KK41" i="31"/>
  <c r="AK41" i="31"/>
  <c r="FK41" i="31"/>
  <c r="X41" i="31"/>
  <c r="DK41" i="31"/>
  <c r="LX41" i="31"/>
  <c r="BK41" i="31"/>
  <c r="AX41" i="31"/>
  <c r="CK41" i="31"/>
  <c r="CX41" i="31"/>
  <c r="FX41" i="31"/>
  <c r="HX41" i="31"/>
  <c r="IX41" i="31"/>
  <c r="EX41" i="31"/>
  <c r="EK41" i="31"/>
  <c r="K41" i="31"/>
  <c r="BX41" i="31"/>
  <c r="HK41" i="31"/>
  <c r="JK41" i="31"/>
  <c r="LK41" i="31"/>
  <c r="HK22" i="31"/>
  <c r="AK22" i="31"/>
  <c r="BX22" i="31"/>
  <c r="LK22" i="31"/>
  <c r="X22" i="31"/>
  <c r="FK22" i="31"/>
  <c r="KX22" i="31"/>
  <c r="GX22" i="31"/>
  <c r="EK22" i="31"/>
  <c r="LX22" i="31"/>
  <c r="GK22" i="31"/>
  <c r="IK22" i="31"/>
  <c r="DK22" i="31"/>
  <c r="EX22" i="31"/>
  <c r="CX22" i="31"/>
  <c r="JK22" i="31"/>
  <c r="K22" i="31"/>
  <c r="AX22" i="31"/>
  <c r="KK22" i="31"/>
  <c r="JX22" i="31"/>
  <c r="DX22" i="31"/>
  <c r="FX22" i="31"/>
  <c r="CK22" i="31"/>
  <c r="IX22" i="31"/>
  <c r="BK22" i="31"/>
  <c r="HX22" i="31"/>
  <c r="E20" i="12"/>
  <c r="E21" i="12"/>
  <c r="O27" i="12"/>
  <c r="S27" i="12" s="1"/>
  <c r="O22" i="12"/>
  <c r="R22" i="12" s="1"/>
  <c r="W4" i="12"/>
  <c r="H18" i="12"/>
  <c r="E19" i="12"/>
  <c r="G18" i="12"/>
  <c r="O35" i="12"/>
  <c r="D18" i="12"/>
  <c r="E17" i="12"/>
  <c r="F18" i="12"/>
  <c r="O17" i="12"/>
  <c r="R17" i="12" s="1"/>
  <c r="AR81" i="28"/>
  <c r="AQ79" i="28"/>
  <c r="AR79" i="28"/>
  <c r="AQ81" i="28"/>
  <c r="DE79" i="28"/>
  <c r="DD81" i="28"/>
  <c r="DE81" i="28"/>
  <c r="DD79" i="28"/>
  <c r="JE81" i="28"/>
  <c r="JE79" i="28"/>
  <c r="JD79" i="28"/>
  <c r="JD81" i="28"/>
  <c r="LV43" i="28"/>
  <c r="KV43" i="28"/>
  <c r="JV43" i="28"/>
  <c r="EI43" i="28"/>
  <c r="IV43" i="28"/>
  <c r="FV43" i="28"/>
  <c r="HV43" i="28"/>
  <c r="FI43" i="28"/>
  <c r="LI43" i="28"/>
  <c r="GV43" i="28"/>
  <c r="II43" i="28"/>
  <c r="DV43" i="28"/>
  <c r="AV43" i="28"/>
  <c r="EV43" i="28"/>
  <c r="HI43" i="28"/>
  <c r="V43" i="28"/>
  <c r="BV43" i="28"/>
  <c r="AI43" i="28"/>
  <c r="CI43" i="28"/>
  <c r="KI43" i="28"/>
  <c r="JI43" i="28"/>
  <c r="GI43" i="28"/>
  <c r="CV43" i="28"/>
  <c r="BI43" i="28"/>
  <c r="DI43" i="28"/>
  <c r="I43" i="28"/>
  <c r="CX53" i="31"/>
  <c r="EK53" i="31"/>
  <c r="KK53" i="31"/>
  <c r="FX53" i="31"/>
  <c r="GX53" i="31"/>
  <c r="DK53" i="31"/>
  <c r="DX53" i="31"/>
  <c r="GK53" i="31"/>
  <c r="FK53" i="31"/>
  <c r="JK53" i="31"/>
  <c r="JX53" i="31"/>
  <c r="KX53" i="31"/>
  <c r="IK53" i="31"/>
  <c r="HK53" i="31"/>
  <c r="BK53" i="31"/>
  <c r="BX53" i="31"/>
  <c r="K53" i="31"/>
  <c r="X53" i="31"/>
  <c r="IX53" i="31"/>
  <c r="AK53" i="31"/>
  <c r="HX53" i="31"/>
  <c r="LX53" i="31"/>
  <c r="AX53" i="31"/>
  <c r="LK53" i="31"/>
  <c r="CK53" i="31"/>
  <c r="EX53" i="31"/>
  <c r="LX59" i="28"/>
  <c r="HX59" i="28"/>
  <c r="EK59" i="28"/>
  <c r="LK59" i="28"/>
  <c r="HK59" i="28"/>
  <c r="KX59" i="28"/>
  <c r="GK59" i="28"/>
  <c r="KK59" i="28"/>
  <c r="EX59" i="28"/>
  <c r="JX59" i="28"/>
  <c r="GX59" i="28"/>
  <c r="DK59" i="28"/>
  <c r="IX59" i="28"/>
  <c r="FK59" i="28"/>
  <c r="IK59" i="28"/>
  <c r="DX59" i="28"/>
  <c r="CX59" i="28"/>
  <c r="CK59" i="28"/>
  <c r="BX59" i="28"/>
  <c r="BK59" i="28"/>
  <c r="X59" i="28"/>
  <c r="AX59" i="28"/>
  <c r="JK59" i="28"/>
  <c r="FX59" i="28"/>
  <c r="AK59" i="28"/>
  <c r="K59" i="28"/>
  <c r="LX23" i="28"/>
  <c r="IK23" i="28"/>
  <c r="FK23" i="28"/>
  <c r="HX23" i="28"/>
  <c r="DX23" i="28"/>
  <c r="LK23" i="28"/>
  <c r="FX23" i="28"/>
  <c r="KX23" i="28"/>
  <c r="GK23" i="28"/>
  <c r="KK23" i="28"/>
  <c r="EK23" i="28"/>
  <c r="JX23" i="28"/>
  <c r="CX23" i="28"/>
  <c r="AK23" i="28"/>
  <c r="X23" i="28"/>
  <c r="JK23" i="28"/>
  <c r="BX23" i="28"/>
  <c r="IX23" i="28"/>
  <c r="GX23" i="28"/>
  <c r="EX23" i="28"/>
  <c r="HK23" i="28"/>
  <c r="AX23" i="28"/>
  <c r="DK23" i="28"/>
  <c r="CK23" i="28"/>
  <c r="BK23" i="28"/>
  <c r="K23" i="28"/>
  <c r="LX30" i="28"/>
  <c r="KX30" i="28"/>
  <c r="EK30" i="28"/>
  <c r="LK30" i="28"/>
  <c r="DX30" i="28"/>
  <c r="BX30" i="28"/>
  <c r="KK30" i="28"/>
  <c r="HK30" i="28"/>
  <c r="CX30" i="28"/>
  <c r="JK30" i="28"/>
  <c r="GX30" i="28"/>
  <c r="CK30" i="28"/>
  <c r="IX30" i="28"/>
  <c r="GK30" i="28"/>
  <c r="HX30" i="28"/>
  <c r="EX30" i="28"/>
  <c r="DK30" i="28"/>
  <c r="AK30" i="28"/>
  <c r="BK30" i="28"/>
  <c r="AX30" i="28"/>
  <c r="JX30" i="28"/>
  <c r="FX30" i="28"/>
  <c r="IK30" i="28"/>
  <c r="FK30" i="28"/>
  <c r="X30" i="28"/>
  <c r="K30" i="28"/>
  <c r="LV25" i="28"/>
  <c r="HV25" i="28"/>
  <c r="DV25" i="28"/>
  <c r="KI25" i="28"/>
  <c r="HI25" i="28"/>
  <c r="CV25" i="28"/>
  <c r="II25" i="28"/>
  <c r="GV25" i="28"/>
  <c r="CI25" i="28"/>
  <c r="KV25" i="28"/>
  <c r="GI25" i="28"/>
  <c r="BV25" i="28"/>
  <c r="IV25" i="28"/>
  <c r="FV25" i="28"/>
  <c r="AI25" i="28"/>
  <c r="LI25" i="28"/>
  <c r="FI25" i="28"/>
  <c r="AV25" i="28"/>
  <c r="JI25" i="28"/>
  <c r="EV25" i="28"/>
  <c r="BI25" i="28"/>
  <c r="JV25" i="28"/>
  <c r="EI25" i="28"/>
  <c r="V25" i="28"/>
  <c r="DI25" i="28"/>
  <c r="I25" i="28"/>
  <c r="BR81" i="28"/>
  <c r="BR79" i="28"/>
  <c r="BQ79" i="28"/>
  <c r="BQ81" i="28"/>
  <c r="FR81" i="28"/>
  <c r="FQ81" i="28"/>
  <c r="FR79" i="28"/>
  <c r="FQ79" i="28"/>
  <c r="HE81" i="28"/>
  <c r="HE79" i="28"/>
  <c r="HD79" i="28"/>
  <c r="HD81" i="28"/>
  <c r="LV27" i="28"/>
  <c r="JI27" i="28"/>
  <c r="EV27" i="28"/>
  <c r="JV27" i="28"/>
  <c r="EI27" i="28"/>
  <c r="HV27" i="28"/>
  <c r="DV27" i="28"/>
  <c r="KI27" i="28"/>
  <c r="HI27" i="28"/>
  <c r="II27" i="28"/>
  <c r="GV27" i="28"/>
  <c r="FI27" i="28"/>
  <c r="V27" i="28"/>
  <c r="DI27" i="28"/>
  <c r="KV27" i="28"/>
  <c r="CV27" i="28"/>
  <c r="AV27" i="28"/>
  <c r="AI27" i="28"/>
  <c r="IV27" i="28"/>
  <c r="CI27" i="28"/>
  <c r="BI27" i="28"/>
  <c r="LI27" i="28"/>
  <c r="BV27" i="28"/>
  <c r="GI27" i="28"/>
  <c r="FV27" i="28"/>
  <c r="I27" i="28"/>
  <c r="LX53" i="28"/>
  <c r="KK53" i="28"/>
  <c r="FK53" i="28"/>
  <c r="HX53" i="28"/>
  <c r="FX53" i="28"/>
  <c r="KX53" i="28"/>
  <c r="GK53" i="28"/>
  <c r="JK53" i="28"/>
  <c r="DX53" i="28"/>
  <c r="IK53" i="28"/>
  <c r="EK53" i="28"/>
  <c r="IX53" i="28"/>
  <c r="AK53" i="28"/>
  <c r="LK53" i="28"/>
  <c r="GX53" i="28"/>
  <c r="DK53" i="28"/>
  <c r="EX53" i="28"/>
  <c r="CX53" i="28"/>
  <c r="HK53" i="28"/>
  <c r="CK53" i="28"/>
  <c r="X53" i="28"/>
  <c r="BX53" i="28"/>
  <c r="JX53" i="28"/>
  <c r="AX53" i="28"/>
  <c r="BK53" i="28"/>
  <c r="K53" i="28"/>
  <c r="LV21" i="28"/>
  <c r="LI21" i="28"/>
  <c r="KV21" i="28"/>
  <c r="FV21" i="28"/>
  <c r="KI21" i="28"/>
  <c r="FI21" i="28"/>
  <c r="JV21" i="28"/>
  <c r="EV21" i="28"/>
  <c r="JI21" i="28"/>
  <c r="EI21" i="28"/>
  <c r="II21" i="28"/>
  <c r="BI21" i="28"/>
  <c r="AI21" i="28"/>
  <c r="HV21" i="28"/>
  <c r="HI21" i="28"/>
  <c r="GV21" i="28"/>
  <c r="CV21" i="28"/>
  <c r="GI21" i="28"/>
  <c r="BV21" i="28"/>
  <c r="V21" i="28"/>
  <c r="IV21" i="28"/>
  <c r="CI21" i="28"/>
  <c r="AV21" i="28"/>
  <c r="DI21" i="28"/>
  <c r="I21" i="28"/>
  <c r="DV21" i="28"/>
  <c r="LV50" i="28"/>
  <c r="HV50" i="28"/>
  <c r="GI50" i="28"/>
  <c r="LI50" i="28"/>
  <c r="EV50" i="28"/>
  <c r="CV50" i="28"/>
  <c r="KV50" i="28"/>
  <c r="FI50" i="28"/>
  <c r="CI50" i="28"/>
  <c r="KI50" i="28"/>
  <c r="GV50" i="28"/>
  <c r="BV50" i="28"/>
  <c r="JV50" i="28"/>
  <c r="DV50" i="28"/>
  <c r="DI50" i="28"/>
  <c r="JI50" i="28"/>
  <c r="HI50" i="28"/>
  <c r="AI50" i="28"/>
  <c r="IV50" i="28"/>
  <c r="FV50" i="28"/>
  <c r="BI50" i="28"/>
  <c r="II50" i="28"/>
  <c r="EI50" i="28"/>
  <c r="V50" i="28"/>
  <c r="I50" i="28"/>
  <c r="AV50" i="28"/>
  <c r="W4" i="20"/>
  <c r="W5" i="13"/>
  <c r="W7" i="14"/>
  <c r="W6" i="21"/>
  <c r="W7" i="10"/>
  <c r="W5" i="11"/>
  <c r="W6" i="8"/>
  <c r="W5" i="14"/>
  <c r="W4" i="8"/>
  <c r="W5" i="10"/>
  <c r="W5" i="21"/>
  <c r="W4" i="21"/>
  <c r="W4" i="14"/>
  <c r="W6" i="12"/>
  <c r="W6" i="14"/>
  <c r="W6" i="13"/>
  <c r="W5" i="12"/>
  <c r="W4" i="13"/>
  <c r="W5" i="8"/>
  <c r="W5" i="20"/>
  <c r="W7" i="13"/>
  <c r="W7" i="12"/>
  <c r="CD81" i="28"/>
  <c r="CE79" i="28"/>
  <c r="CD79" i="28"/>
  <c r="CE81" i="28"/>
  <c r="IE79" i="28"/>
  <c r="ID81" i="28"/>
  <c r="ID79" i="28"/>
  <c r="IE81" i="28"/>
  <c r="JR81" i="28"/>
  <c r="JQ81" i="28"/>
  <c r="JR79" i="28"/>
  <c r="JQ79" i="28"/>
  <c r="LX31" i="28"/>
  <c r="LK31" i="28"/>
  <c r="KK31" i="28"/>
  <c r="FK31" i="28"/>
  <c r="JK31" i="28"/>
  <c r="GX31" i="28"/>
  <c r="IK31" i="28"/>
  <c r="EX31" i="28"/>
  <c r="IX31" i="28"/>
  <c r="GK31" i="28"/>
  <c r="JX31" i="28"/>
  <c r="KX31" i="28"/>
  <c r="X31" i="28"/>
  <c r="HX31" i="28"/>
  <c r="HK31" i="28"/>
  <c r="BK31" i="28"/>
  <c r="FX31" i="28"/>
  <c r="CX31" i="28"/>
  <c r="AX31" i="28"/>
  <c r="DX31" i="28"/>
  <c r="DK31" i="28"/>
  <c r="BX31" i="28"/>
  <c r="AK31" i="28"/>
  <c r="K31" i="28"/>
  <c r="EK31" i="28"/>
  <c r="CK31" i="28"/>
  <c r="X57" i="31"/>
  <c r="DK57" i="31"/>
  <c r="AX57" i="31"/>
  <c r="FK57" i="31"/>
  <c r="FX57" i="31"/>
  <c r="JX57" i="31"/>
  <c r="CK57" i="31"/>
  <c r="HK57" i="31"/>
  <c r="BK57" i="31"/>
  <c r="CX57" i="31"/>
  <c r="K57" i="31"/>
  <c r="JK57" i="31"/>
  <c r="LX57" i="31"/>
  <c r="LK57" i="31"/>
  <c r="EK57" i="31"/>
  <c r="EX57" i="31"/>
  <c r="GK57" i="31"/>
  <c r="DX57" i="31"/>
  <c r="GX57" i="31"/>
  <c r="KK57" i="31"/>
  <c r="HX57" i="31"/>
  <c r="AK57" i="31"/>
  <c r="BX57" i="31"/>
  <c r="IX57" i="31"/>
  <c r="IK57" i="31"/>
  <c r="KX57" i="31"/>
  <c r="G18" i="20"/>
  <c r="G21" i="20"/>
  <c r="G17" i="20"/>
  <c r="F20" i="20"/>
  <c r="D20" i="20"/>
  <c r="E20" i="20"/>
  <c r="H20" i="20"/>
  <c r="G19" i="20"/>
  <c r="O28" i="20"/>
  <c r="R28" i="20" s="1"/>
  <c r="O19" i="20"/>
  <c r="R19" i="20" s="1"/>
  <c r="O25" i="20"/>
  <c r="S22" i="20" s="1"/>
  <c r="W6" i="20"/>
  <c r="O33" i="20"/>
  <c r="R33" i="21"/>
  <c r="S33" i="21"/>
  <c r="LX41" i="28"/>
  <c r="IX41" i="28"/>
  <c r="GX41" i="28"/>
  <c r="LK41" i="28"/>
  <c r="FK41" i="28"/>
  <c r="KX41" i="28"/>
  <c r="DX41" i="28"/>
  <c r="KK41" i="28"/>
  <c r="HK41" i="28"/>
  <c r="IK41" i="28"/>
  <c r="EX41" i="28"/>
  <c r="AX41" i="28"/>
  <c r="JX41" i="28"/>
  <c r="X41" i="28"/>
  <c r="HX41" i="28"/>
  <c r="CX41" i="28"/>
  <c r="JK41" i="28"/>
  <c r="CK41" i="28"/>
  <c r="FX41" i="28"/>
  <c r="BX41" i="28"/>
  <c r="GK41" i="28"/>
  <c r="DK41" i="28"/>
  <c r="AK41" i="28"/>
  <c r="EK41" i="28"/>
  <c r="BK41" i="28"/>
  <c r="K41" i="28"/>
  <c r="ER79" i="28"/>
  <c r="EQ81" i="28"/>
  <c r="ER81" i="28"/>
  <c r="EQ79" i="28"/>
  <c r="MD79" i="28"/>
  <c r="ME81" i="28"/>
  <c r="MD81" i="28"/>
  <c r="ME79" i="28"/>
  <c r="HR81" i="28"/>
  <c r="HQ79" i="28"/>
  <c r="HQ81" i="28"/>
  <c r="HR79" i="28"/>
  <c r="K31" i="31"/>
  <c r="BX31" i="31"/>
  <c r="GK31" i="31"/>
  <c r="IX31" i="31"/>
  <c r="LX31" i="31"/>
  <c r="FK31" i="31"/>
  <c r="JK31" i="31"/>
  <c r="DK31" i="31"/>
  <c r="EX31" i="31"/>
  <c r="CX31" i="31"/>
  <c r="X31" i="31"/>
  <c r="EK31" i="31"/>
  <c r="KX31" i="31"/>
  <c r="DX31" i="31"/>
  <c r="GX31" i="31"/>
  <c r="JX31" i="31"/>
  <c r="HK31" i="31"/>
  <c r="IK31" i="31"/>
  <c r="FX31" i="31"/>
  <c r="AX31" i="31"/>
  <c r="BK31" i="31"/>
  <c r="LK31" i="31"/>
  <c r="AK31" i="31"/>
  <c r="CK31" i="31"/>
  <c r="KK31" i="31"/>
  <c r="HX31" i="31"/>
  <c r="LV49" i="28"/>
  <c r="II49" i="28"/>
  <c r="HI49" i="28"/>
  <c r="HV49" i="28"/>
  <c r="DV49" i="28"/>
  <c r="CV49" i="28"/>
  <c r="LI49" i="28"/>
  <c r="EV49" i="28"/>
  <c r="CI49" i="28"/>
  <c r="KV49" i="28"/>
  <c r="FI49" i="28"/>
  <c r="BV49" i="28"/>
  <c r="KI49" i="28"/>
  <c r="GV49" i="28"/>
  <c r="IV49" i="28"/>
  <c r="BI49" i="28"/>
  <c r="V49" i="28"/>
  <c r="AV49" i="28"/>
  <c r="FV49" i="28"/>
  <c r="AI49" i="28"/>
  <c r="EI49" i="28"/>
  <c r="JV49" i="28"/>
  <c r="GI49" i="28"/>
  <c r="JI49" i="28"/>
  <c r="DI49" i="28"/>
  <c r="I49" i="28"/>
  <c r="LX25" i="28"/>
  <c r="HX25" i="28"/>
  <c r="GX25" i="28"/>
  <c r="KK25" i="28"/>
  <c r="FX25" i="28"/>
  <c r="JX25" i="28"/>
  <c r="EK25" i="28"/>
  <c r="KX25" i="28"/>
  <c r="HK25" i="28"/>
  <c r="IX25" i="28"/>
  <c r="EX25" i="28"/>
  <c r="IK25" i="28"/>
  <c r="CX25" i="28"/>
  <c r="GK25" i="28"/>
  <c r="BX25" i="28"/>
  <c r="DX25" i="28"/>
  <c r="FK25" i="28"/>
  <c r="AK25" i="28"/>
  <c r="AX25" i="28"/>
  <c r="LK25" i="28"/>
  <c r="JK25" i="28"/>
  <c r="DK25" i="28"/>
  <c r="CK25" i="28"/>
  <c r="X25" i="28"/>
  <c r="BK25" i="28"/>
  <c r="K25" i="28"/>
  <c r="T32" i="11"/>
  <c r="MD85" i="28"/>
  <c r="MD86" i="28" s="1"/>
  <c r="JE85" i="28"/>
  <c r="JE86" i="28" s="1"/>
  <c r="LI17" i="28"/>
  <c r="KI17" i="28"/>
  <c r="JI17" i="28"/>
  <c r="II17" i="28"/>
  <c r="KV17" i="28"/>
  <c r="JV17" i="28"/>
  <c r="IV17" i="28"/>
  <c r="HV17" i="28"/>
  <c r="LI15" i="28"/>
  <c r="KI15" i="28"/>
  <c r="JI15" i="28"/>
  <c r="II15" i="28"/>
  <c r="IV15" i="28"/>
  <c r="HV15" i="28"/>
  <c r="KV15" i="28"/>
  <c r="JV15" i="28"/>
  <c r="LI14" i="28"/>
  <c r="KI14" i="28"/>
  <c r="JI14" i="28"/>
  <c r="II14" i="28"/>
  <c r="IV14" i="28"/>
  <c r="HV14" i="28"/>
  <c r="KV14" i="28"/>
  <c r="JV14" i="28"/>
  <c r="JD85" i="28"/>
  <c r="JD86" i="28" s="1"/>
  <c r="IF85" i="28"/>
  <c r="IF86" i="28" s="1"/>
  <c r="LS85" i="28"/>
  <c r="LS86" i="28" s="1"/>
  <c r="LK13" i="28"/>
  <c r="KK13" i="28"/>
  <c r="JK13" i="28"/>
  <c r="IK13" i="28"/>
  <c r="HX13" i="28"/>
  <c r="KX13" i="28"/>
  <c r="IX13" i="28"/>
  <c r="JX13" i="28"/>
  <c r="LK8" i="28"/>
  <c r="KX8" i="28"/>
  <c r="KK8" i="28"/>
  <c r="JX8" i="28"/>
  <c r="JK8" i="28"/>
  <c r="IX8" i="28"/>
  <c r="IK8" i="28"/>
  <c r="HX8" i="28"/>
  <c r="IV37" i="28"/>
  <c r="LI37" i="28"/>
  <c r="II37" i="28"/>
  <c r="HV37" i="28"/>
  <c r="KI37" i="28"/>
  <c r="JV37" i="28"/>
  <c r="JI37" i="28"/>
  <c r="KV37" i="28"/>
  <c r="ID85" i="28"/>
  <c r="ID86" i="28" s="1"/>
  <c r="JS85" i="28"/>
  <c r="JS86" i="28" s="1"/>
  <c r="LI7" i="28"/>
  <c r="KV7" i="28"/>
  <c r="KI7" i="28"/>
  <c r="JV7" i="28"/>
  <c r="JI7" i="28"/>
  <c r="IV7" i="28"/>
  <c r="II7" i="28"/>
  <c r="HV7" i="28"/>
  <c r="LK18" i="28"/>
  <c r="KK18" i="28"/>
  <c r="JK18" i="28"/>
  <c r="IK18" i="28"/>
  <c r="KX18" i="28"/>
  <c r="JX18" i="28"/>
  <c r="IX18" i="28"/>
  <c r="HX18" i="28"/>
  <c r="JF85" i="28"/>
  <c r="JF86" i="28" s="1"/>
  <c r="LQ85" i="28"/>
  <c r="LQ86" i="28" s="1"/>
  <c r="LE85" i="28"/>
  <c r="LE86" i="28" s="1"/>
  <c r="KV35" i="28"/>
  <c r="JV35" i="28"/>
  <c r="IV35" i="28"/>
  <c r="HV35" i="28"/>
  <c r="LI35" i="28"/>
  <c r="JI35" i="28"/>
  <c r="KI35" i="28"/>
  <c r="II35" i="28"/>
  <c r="FQ85" i="28"/>
  <c r="FQ86" i="28" s="1"/>
  <c r="LF85" i="28"/>
  <c r="LF86" i="28" s="1"/>
  <c r="LK15" i="28"/>
  <c r="KK15" i="28"/>
  <c r="JK15" i="28"/>
  <c r="IK15" i="28"/>
  <c r="HX15" i="28"/>
  <c r="KX15" i="28"/>
  <c r="JX15" i="28"/>
  <c r="IX15" i="28"/>
  <c r="LK16" i="28"/>
  <c r="KK16" i="28"/>
  <c r="JK16" i="28"/>
  <c r="IK16" i="28"/>
  <c r="KX16" i="28"/>
  <c r="HX16" i="28"/>
  <c r="IX16" i="28"/>
  <c r="JX16" i="28"/>
  <c r="IQ85" i="28"/>
  <c r="IQ86" i="28" s="1"/>
  <c r="KS85" i="28"/>
  <c r="KS86" i="28" s="1"/>
  <c r="LK14" i="28"/>
  <c r="KK14" i="28"/>
  <c r="JK14" i="28"/>
  <c r="IK14" i="28"/>
  <c r="HX14" i="28"/>
  <c r="KX14" i="28"/>
  <c r="JX14" i="28"/>
  <c r="IX14" i="28"/>
  <c r="IR85" i="28"/>
  <c r="IR86" i="28" s="1"/>
  <c r="KQ85" i="28"/>
  <c r="KQ86" i="28" s="1"/>
  <c r="KR85" i="28"/>
  <c r="KR86" i="28" s="1"/>
  <c r="LK10" i="28"/>
  <c r="KX10" i="28"/>
  <c r="KK10" i="28"/>
  <c r="JX10" i="28"/>
  <c r="JK10" i="28"/>
  <c r="IX10" i="28"/>
  <c r="IK10" i="28"/>
  <c r="HX10" i="28"/>
  <c r="LI18" i="28"/>
  <c r="KI18" i="28"/>
  <c r="JI18" i="28"/>
  <c r="II18" i="28"/>
  <c r="KV18" i="28"/>
  <c r="JV18" i="28"/>
  <c r="IV18" i="28"/>
  <c r="HV18" i="28"/>
  <c r="IX38" i="28"/>
  <c r="KK38" i="28"/>
  <c r="JX38" i="28"/>
  <c r="JK38" i="28"/>
  <c r="IK38" i="28"/>
  <c r="LK38" i="28"/>
  <c r="HX38" i="28"/>
  <c r="KX38" i="28"/>
  <c r="IE85" i="28"/>
  <c r="IE86" i="28" s="1"/>
  <c r="KF85" i="28"/>
  <c r="KF86" i="28" s="1"/>
  <c r="HI7" i="28"/>
  <c r="GV7" i="28"/>
  <c r="GI7" i="28"/>
  <c r="FV7" i="28"/>
  <c r="FI7" i="28"/>
  <c r="EV7" i="28"/>
  <c r="EI7" i="28"/>
  <c r="DV7" i="28"/>
  <c r="GK18" i="28"/>
  <c r="FX18" i="28"/>
  <c r="FK18" i="28"/>
  <c r="EX18" i="28"/>
  <c r="EK18" i="28"/>
  <c r="DX18" i="28"/>
  <c r="HK18" i="28"/>
  <c r="GX18" i="28"/>
  <c r="ES85" i="28"/>
  <c r="ES86" i="28" s="1"/>
  <c r="GE85" i="28"/>
  <c r="GE86" i="28" s="1"/>
  <c r="GI35" i="28"/>
  <c r="HI35" i="28"/>
  <c r="DV35" i="28"/>
  <c r="FV35" i="28"/>
  <c r="GV35" i="28"/>
  <c r="EV35" i="28"/>
  <c r="EI35" i="28"/>
  <c r="FI35" i="28"/>
  <c r="EF85" i="28"/>
  <c r="EF86" i="28" s="1"/>
  <c r="HQ85" i="28"/>
  <c r="HQ86" i="28" s="1"/>
  <c r="FX15" i="28"/>
  <c r="FK15" i="28"/>
  <c r="EX15" i="28"/>
  <c r="EK15" i="28"/>
  <c r="DX15" i="28"/>
  <c r="HK15" i="28"/>
  <c r="GX15" i="28"/>
  <c r="GK15" i="28"/>
  <c r="GK16" i="28"/>
  <c r="FX16" i="28"/>
  <c r="FK16" i="28"/>
  <c r="EX16" i="28"/>
  <c r="EK16" i="28"/>
  <c r="DX16" i="28"/>
  <c r="HK16" i="28"/>
  <c r="GX16" i="28"/>
  <c r="HR85" i="28"/>
  <c r="HR86" i="28" s="1"/>
  <c r="GK14" i="28"/>
  <c r="FX14" i="28"/>
  <c r="FK14" i="28"/>
  <c r="EX14" i="28"/>
  <c r="EK14" i="28"/>
  <c r="DX14" i="28"/>
  <c r="HK14" i="28"/>
  <c r="GX14" i="28"/>
  <c r="HS85" i="28"/>
  <c r="HS86" i="28" s="1"/>
  <c r="FS85" i="28"/>
  <c r="FS86" i="28" s="1"/>
  <c r="FE85" i="28"/>
  <c r="FE86" i="28" s="1"/>
  <c r="GK10" i="28"/>
  <c r="FX10" i="28"/>
  <c r="FK10" i="28"/>
  <c r="EX10" i="28"/>
  <c r="EK10" i="28"/>
  <c r="DX10" i="28"/>
  <c r="HK10" i="28"/>
  <c r="GX10" i="28"/>
  <c r="HI18" i="28"/>
  <c r="GV18" i="28"/>
  <c r="GI18" i="28"/>
  <c r="FV18" i="28"/>
  <c r="FI18" i="28"/>
  <c r="EV18" i="28"/>
  <c r="EI18" i="28"/>
  <c r="DV18" i="28"/>
  <c r="GX38" i="28"/>
  <c r="FX38" i="28"/>
  <c r="EX38" i="28"/>
  <c r="DX38" i="28"/>
  <c r="HK38" i="28"/>
  <c r="GK38" i="28"/>
  <c r="EK38" i="28"/>
  <c r="FK38" i="28"/>
  <c r="HI17" i="28"/>
  <c r="GV17" i="28"/>
  <c r="GI17" i="28"/>
  <c r="FV17" i="28"/>
  <c r="FI17" i="28"/>
  <c r="EV17" i="28"/>
  <c r="EI17" i="28"/>
  <c r="DV17" i="28"/>
  <c r="HI15" i="28"/>
  <c r="GV15" i="28"/>
  <c r="GI15" i="28"/>
  <c r="FV15" i="28"/>
  <c r="FI15" i="28"/>
  <c r="EV15" i="28"/>
  <c r="EI15" i="28"/>
  <c r="DV15" i="28"/>
  <c r="HI14" i="28"/>
  <c r="GV14" i="28"/>
  <c r="GI14" i="28"/>
  <c r="FV14" i="28"/>
  <c r="FI14" i="28"/>
  <c r="EV14" i="28"/>
  <c r="EI14" i="28"/>
  <c r="DV14" i="28"/>
  <c r="EQ85" i="28"/>
  <c r="EQ86" i="28" s="1"/>
  <c r="GR85" i="28"/>
  <c r="GR86" i="28" s="1"/>
  <c r="GK13" i="28"/>
  <c r="FX13" i="28"/>
  <c r="FK13" i="28"/>
  <c r="EX13" i="28"/>
  <c r="EK13" i="28"/>
  <c r="DX13" i="28"/>
  <c r="HK13" i="28"/>
  <c r="GX13" i="28"/>
  <c r="GK8" i="28"/>
  <c r="FX8" i="28"/>
  <c r="FK8" i="28"/>
  <c r="EX8" i="28"/>
  <c r="EK8" i="28"/>
  <c r="DX8" i="28"/>
  <c r="HK8" i="28"/>
  <c r="GX8" i="28"/>
  <c r="EV37" i="28"/>
  <c r="HI37" i="28"/>
  <c r="GI37" i="28"/>
  <c r="FI37" i="28"/>
  <c r="EI37" i="28"/>
  <c r="FV37" i="28"/>
  <c r="GV37" i="28"/>
  <c r="DV37" i="28"/>
  <c r="ER85" i="28"/>
  <c r="ER86" i="28" s="1"/>
  <c r="ED85" i="28"/>
  <c r="ED86" i="28" s="1"/>
  <c r="GD85" i="28"/>
  <c r="GD86" i="28" s="1"/>
  <c r="DI35" i="28"/>
  <c r="CV35" i="28"/>
  <c r="CI35" i="28"/>
  <c r="BV35" i="28"/>
  <c r="BX15" i="28"/>
  <c r="CK15" i="28"/>
  <c r="CX15" i="28"/>
  <c r="DK15" i="28"/>
  <c r="CK16" i="28"/>
  <c r="CX16" i="28"/>
  <c r="DK16" i="28"/>
  <c r="BX16" i="28"/>
  <c r="CK14" i="28"/>
  <c r="CX14" i="28"/>
  <c r="DK14" i="28"/>
  <c r="BX14" i="28"/>
  <c r="DK10" i="28"/>
  <c r="CX10" i="28"/>
  <c r="CK10" i="28"/>
  <c r="BX10" i="28"/>
  <c r="DI18" i="28"/>
  <c r="BV18" i="28"/>
  <c r="CI18" i="28"/>
  <c r="CV18" i="28"/>
  <c r="DK38" i="28"/>
  <c r="CK38" i="28"/>
  <c r="BX38" i="28"/>
  <c r="CX38" i="28"/>
  <c r="DD85" i="28"/>
  <c r="DD86" i="28" s="1"/>
  <c r="CD85" i="28"/>
  <c r="CD86" i="28" s="1"/>
  <c r="DI17" i="28"/>
  <c r="CV17" i="28"/>
  <c r="BV17" i="28"/>
  <c r="CI17" i="28"/>
  <c r="DI15" i="28"/>
  <c r="BV15" i="28"/>
  <c r="CI15" i="28"/>
  <c r="CV15" i="28"/>
  <c r="BV14" i="28"/>
  <c r="CI14" i="28"/>
  <c r="CV14" i="28"/>
  <c r="DI14" i="28"/>
  <c r="DE85" i="28"/>
  <c r="DE86" i="28" s="1"/>
  <c r="CE85" i="28"/>
  <c r="CE86" i="28" s="1"/>
  <c r="CX13" i="28"/>
  <c r="CK13" i="28"/>
  <c r="BX13" i="28"/>
  <c r="DK13" i="28"/>
  <c r="DK8" i="28"/>
  <c r="CX8" i="28"/>
  <c r="CK8" i="28"/>
  <c r="BX8" i="28"/>
  <c r="DI37" i="28"/>
  <c r="CV37" i="28"/>
  <c r="CI37" i="28"/>
  <c r="BV37" i="28"/>
  <c r="DF85" i="28"/>
  <c r="DF86" i="28" s="1"/>
  <c r="CF85" i="28"/>
  <c r="CF86" i="28" s="1"/>
  <c r="DI7" i="28"/>
  <c r="CV7" i="28"/>
  <c r="CI7" i="28"/>
  <c r="BV7" i="28"/>
  <c r="BX18" i="28"/>
  <c r="CK18" i="28"/>
  <c r="CX18" i="28"/>
  <c r="DK18" i="28"/>
  <c r="DS85" i="28"/>
  <c r="DS86" i="28" s="1"/>
  <c r="AV15" i="28"/>
  <c r="BI15" i="28"/>
  <c r="BI14" i="28"/>
  <c r="AV14" i="28"/>
  <c r="BK13" i="28"/>
  <c r="AX13" i="28"/>
  <c r="BK8" i="28"/>
  <c r="AX8" i="28"/>
  <c r="BI37" i="28"/>
  <c r="AV37" i="28"/>
  <c r="BS85" i="28"/>
  <c r="BS86" i="28" s="1"/>
  <c r="BI17" i="28"/>
  <c r="AV17" i="28"/>
  <c r="AV7" i="28"/>
  <c r="BI7" i="28"/>
  <c r="AX18" i="28"/>
  <c r="BK18" i="28"/>
  <c r="BR85" i="28"/>
  <c r="BR86" i="28" s="1"/>
  <c r="BI35" i="28"/>
  <c r="AV35" i="28"/>
  <c r="AQ85" i="28"/>
  <c r="AQ86" i="28" s="1"/>
  <c r="AR85" i="28"/>
  <c r="AR86" i="28" s="1"/>
  <c r="AS85" i="28"/>
  <c r="AS86" i="28" s="1"/>
  <c r="BQ85" i="28"/>
  <c r="BQ86" i="28" s="1"/>
  <c r="AX15" i="28"/>
  <c r="BK15" i="28"/>
  <c r="BK16" i="28"/>
  <c r="AX16" i="28"/>
  <c r="BE85" i="28"/>
  <c r="BE86" i="28" s="1"/>
  <c r="BK14" i="28"/>
  <c r="AX14" i="28"/>
  <c r="BD85" i="28"/>
  <c r="BD86" i="28" s="1"/>
  <c r="BK10" i="28"/>
  <c r="AX10" i="28"/>
  <c r="AV18" i="28"/>
  <c r="BI18" i="28"/>
  <c r="AX38" i="28"/>
  <c r="BK38" i="28"/>
  <c r="AK10" i="28"/>
  <c r="AI18" i="28"/>
  <c r="AK38" i="28"/>
  <c r="AI17" i="28"/>
  <c r="AI15" i="28"/>
  <c r="AI14" i="28"/>
  <c r="AK13" i="28"/>
  <c r="AK8" i="28"/>
  <c r="AI37" i="28"/>
  <c r="AI7" i="28"/>
  <c r="AK18" i="28"/>
  <c r="AI35" i="28"/>
  <c r="AK15" i="28"/>
  <c r="AK16" i="28"/>
  <c r="AK14" i="28"/>
  <c r="X10" i="28"/>
  <c r="V15" i="28"/>
  <c r="V35" i="28"/>
  <c r="V18" i="28"/>
  <c r="X14" i="28"/>
  <c r="X8" i="28"/>
  <c r="X18" i="28"/>
  <c r="X15" i="28"/>
  <c r="X13" i="28"/>
  <c r="X16" i="28"/>
  <c r="X38" i="28"/>
  <c r="V17" i="28"/>
  <c r="V7" i="28"/>
  <c r="V14" i="28"/>
  <c r="V37" i="28"/>
  <c r="Q7" i="13"/>
  <c r="AD85" i="28"/>
  <c r="AD86" i="28" s="1"/>
  <c r="AE85" i="28"/>
  <c r="AE86" i="28" s="1"/>
  <c r="Q24" i="14"/>
  <c r="T24" i="14" s="1"/>
  <c r="Q29" i="11"/>
  <c r="T29" i="11" s="1"/>
  <c r="Q5" i="13"/>
  <c r="Y5" i="13" s="1"/>
  <c r="Q28" i="13"/>
  <c r="T28" i="13" s="1"/>
  <c r="Q4" i="10"/>
  <c r="Y4" i="10" s="1"/>
  <c r="Q6" i="13"/>
  <c r="Y6" i="13" s="1"/>
  <c r="I37" i="28"/>
  <c r="Q4" i="13"/>
  <c r="Y4" i="13" s="1"/>
  <c r="I35" i="31"/>
  <c r="CI35" i="31"/>
  <c r="FV35" i="31"/>
  <c r="EV35" i="31"/>
  <c r="KI35" i="31"/>
  <c r="DI35" i="31"/>
  <c r="LV35" i="31"/>
  <c r="EI35" i="31"/>
  <c r="LI35" i="31"/>
  <c r="CV35" i="31"/>
  <c r="FI35" i="31"/>
  <c r="JI35" i="31"/>
  <c r="V35" i="31"/>
  <c r="AV35" i="31"/>
  <c r="AI35" i="31"/>
  <c r="DV35" i="31"/>
  <c r="BI35" i="31"/>
  <c r="GV35" i="31"/>
  <c r="II35" i="31"/>
  <c r="IV35" i="31"/>
  <c r="HI35" i="31"/>
  <c r="KV35" i="31"/>
  <c r="HV35" i="31"/>
  <c r="GI35" i="31"/>
  <c r="JV35" i="31"/>
  <c r="BV35" i="31"/>
  <c r="DV37" i="31"/>
  <c r="LI37" i="31"/>
  <c r="JV37" i="31"/>
  <c r="EI37" i="31"/>
  <c r="II37" i="31"/>
  <c r="BI37" i="31"/>
  <c r="EV37" i="31"/>
  <c r="DI37" i="31"/>
  <c r="GV37" i="31"/>
  <c r="FV37" i="31"/>
  <c r="KI37" i="31"/>
  <c r="LV37" i="31"/>
  <c r="FI37" i="31"/>
  <c r="V37" i="31"/>
  <c r="GI37" i="31"/>
  <c r="JI37" i="31"/>
  <c r="IV37" i="31"/>
  <c r="KV37" i="31"/>
  <c r="BV37" i="31"/>
  <c r="I37" i="31"/>
  <c r="HI37" i="31"/>
  <c r="AI37" i="31"/>
  <c r="HV37" i="31"/>
  <c r="CV37" i="31"/>
  <c r="AV37" i="31"/>
  <c r="CI37" i="31"/>
  <c r="Q23" i="13"/>
  <c r="GX38" i="31"/>
  <c r="GK38" i="31"/>
  <c r="IK38" i="31"/>
  <c r="LX38" i="31"/>
  <c r="HX38" i="31"/>
  <c r="X38" i="31"/>
  <c r="DK38" i="31"/>
  <c r="BK38" i="31"/>
  <c r="EK38" i="31"/>
  <c r="K38" i="31"/>
  <c r="AX38" i="31"/>
  <c r="EX38" i="31"/>
  <c r="FX38" i="31"/>
  <c r="KX38" i="31"/>
  <c r="CK38" i="31"/>
  <c r="DX38" i="31"/>
  <c r="BX38" i="31"/>
  <c r="KK38" i="31"/>
  <c r="LK38" i="31"/>
  <c r="IX38" i="31"/>
  <c r="AK38" i="31"/>
  <c r="FK38" i="31"/>
  <c r="CX38" i="31"/>
  <c r="JK38" i="31"/>
  <c r="HK38" i="31"/>
  <c r="JX38" i="31"/>
  <c r="I35" i="28"/>
  <c r="K38" i="28"/>
  <c r="R33" i="13"/>
  <c r="S33" i="13"/>
  <c r="S32" i="13"/>
  <c r="R32" i="13"/>
  <c r="Q28" i="14"/>
  <c r="T28" i="14" s="1"/>
  <c r="Q34" i="11"/>
  <c r="T34" i="11" s="1"/>
  <c r="Q24" i="11"/>
  <c r="T24" i="11" s="1"/>
  <c r="Q33" i="14"/>
  <c r="T33" i="14" s="1"/>
  <c r="Q6" i="8"/>
  <c r="Y6" i="8" s="1"/>
  <c r="R33" i="8"/>
  <c r="S33" i="8"/>
  <c r="Q22" i="14"/>
  <c r="T22" i="14" s="1"/>
  <c r="JP79" i="31"/>
  <c r="JO62" i="31"/>
  <c r="JP81" i="31"/>
  <c r="JO63" i="31"/>
  <c r="GP79" i="31"/>
  <c r="GP81" i="31"/>
  <c r="GO62" i="31"/>
  <c r="GO63" i="31"/>
  <c r="JB62" i="31"/>
  <c r="JB63" i="31"/>
  <c r="JC81" i="31"/>
  <c r="JC79" i="31"/>
  <c r="LP79" i="31"/>
  <c r="LP81" i="31"/>
  <c r="LO62" i="31"/>
  <c r="LO63" i="31"/>
  <c r="Q18" i="11"/>
  <c r="T18" i="11" s="1"/>
  <c r="K15" i="28"/>
  <c r="CV7" i="31"/>
  <c r="HV7" i="31"/>
  <c r="CI7" i="31"/>
  <c r="EV7" i="31"/>
  <c r="KV7" i="31"/>
  <c r="FV7" i="31"/>
  <c r="FI7" i="31"/>
  <c r="AV7" i="31"/>
  <c r="I7" i="31"/>
  <c r="LV7" i="31"/>
  <c r="BV7" i="31"/>
  <c r="DI7" i="31"/>
  <c r="HI7" i="31"/>
  <c r="GI7" i="31"/>
  <c r="LI7" i="31"/>
  <c r="IV7" i="31"/>
  <c r="AI7" i="31"/>
  <c r="KI7" i="31"/>
  <c r="II7" i="31"/>
  <c r="BI7" i="31"/>
  <c r="JI7" i="31"/>
  <c r="EI7" i="31"/>
  <c r="GV7" i="31"/>
  <c r="JV7" i="31"/>
  <c r="V7" i="31"/>
  <c r="DV7" i="31"/>
  <c r="BX8" i="31"/>
  <c r="KX8" i="31"/>
  <c r="CK8" i="31"/>
  <c r="CX8" i="31"/>
  <c r="HK8" i="31"/>
  <c r="EK8" i="31"/>
  <c r="X8" i="31"/>
  <c r="K8" i="31"/>
  <c r="AK8" i="31"/>
  <c r="AX8" i="31"/>
  <c r="IX8" i="31"/>
  <c r="EX8" i="31"/>
  <c r="FX8" i="31"/>
  <c r="GX8" i="31"/>
  <c r="DX8" i="31"/>
  <c r="GK8" i="31"/>
  <c r="HX8" i="31"/>
  <c r="LX8" i="31"/>
  <c r="FK8" i="31"/>
  <c r="BK8" i="31"/>
  <c r="LK8" i="31"/>
  <c r="DK8" i="31"/>
  <c r="JX8" i="31"/>
  <c r="JK8" i="31"/>
  <c r="IK8" i="31"/>
  <c r="KK8" i="31"/>
  <c r="R28" i="8"/>
  <c r="S28" i="8"/>
  <c r="IO62" i="31"/>
  <c r="IP81" i="31"/>
  <c r="IP79" i="31"/>
  <c r="IO63" i="31"/>
  <c r="BP79" i="31"/>
  <c r="BO63" i="31"/>
  <c r="BP81" i="31"/>
  <c r="BO62" i="31"/>
  <c r="EP81" i="31"/>
  <c r="EO62" i="31"/>
  <c r="EO63" i="31"/>
  <c r="EP79" i="31"/>
  <c r="R24" i="8"/>
  <c r="S23" i="8"/>
  <c r="R23" i="8"/>
  <c r="S24" i="8"/>
  <c r="R33" i="10"/>
  <c r="S33" i="10"/>
  <c r="HP79" i="31"/>
  <c r="HP81" i="31"/>
  <c r="HO62" i="31"/>
  <c r="HO63" i="31"/>
  <c r="MC79" i="31"/>
  <c r="MB63" i="31"/>
  <c r="MB62" i="31"/>
  <c r="MC81" i="31"/>
  <c r="GC81" i="31"/>
  <c r="GB63" i="31"/>
  <c r="GB62" i="31"/>
  <c r="GC79" i="31"/>
  <c r="I14" i="28"/>
  <c r="BX14" i="31"/>
  <c r="AK14" i="31"/>
  <c r="GK14" i="31"/>
  <c r="HX14" i="31"/>
  <c r="K14" i="31"/>
  <c r="HK14" i="31"/>
  <c r="CK14" i="31"/>
  <c r="FX14" i="31"/>
  <c r="LK14" i="31"/>
  <c r="DK14" i="31"/>
  <c r="AX14" i="31"/>
  <c r="GX14" i="31"/>
  <c r="BK14" i="31"/>
  <c r="KX14" i="31"/>
  <c r="EX14" i="31"/>
  <c r="X14" i="31"/>
  <c r="JK14" i="31"/>
  <c r="JX14" i="31"/>
  <c r="FK14" i="31"/>
  <c r="KK14" i="31"/>
  <c r="IK14" i="31"/>
  <c r="LX14" i="31"/>
  <c r="DX14" i="31"/>
  <c r="CX14" i="31"/>
  <c r="EK14" i="31"/>
  <c r="IX14" i="31"/>
  <c r="Q22" i="10"/>
  <c r="T22" i="10" s="1"/>
  <c r="S19" i="8"/>
  <c r="R19" i="8"/>
  <c r="P79" i="31"/>
  <c r="P81" i="31"/>
  <c r="O63" i="31"/>
  <c r="O62" i="31"/>
  <c r="BC81" i="31"/>
  <c r="BB62" i="31"/>
  <c r="BB63" i="31"/>
  <c r="BC79" i="31"/>
  <c r="LB63" i="31"/>
  <c r="LC79" i="31"/>
  <c r="LB62" i="31"/>
  <c r="LC81" i="31"/>
  <c r="I7" i="28"/>
  <c r="GI14" i="31"/>
  <c r="BV14" i="31"/>
  <c r="V14" i="31"/>
  <c r="KV14" i="31"/>
  <c r="KI14" i="31"/>
  <c r="IV14" i="31"/>
  <c r="JV14" i="31"/>
  <c r="FI14" i="31"/>
  <c r="CI14" i="31"/>
  <c r="CV14" i="31"/>
  <c r="LI14" i="31"/>
  <c r="HV14" i="31"/>
  <c r="II14" i="31"/>
  <c r="GV14" i="31"/>
  <c r="AI14" i="31"/>
  <c r="FV14" i="31"/>
  <c r="I14" i="31"/>
  <c r="EV14" i="31"/>
  <c r="AV14" i="31"/>
  <c r="HI14" i="31"/>
  <c r="EI14" i="31"/>
  <c r="JI14" i="31"/>
  <c r="DI14" i="31"/>
  <c r="BI14" i="31"/>
  <c r="LV14" i="31"/>
  <c r="DV14" i="31"/>
  <c r="AX16" i="31"/>
  <c r="CK16" i="31"/>
  <c r="EX16" i="31"/>
  <c r="IK16" i="31"/>
  <c r="IX16" i="31"/>
  <c r="KX16" i="31"/>
  <c r="DK16" i="31"/>
  <c r="FK16" i="31"/>
  <c r="FX16" i="31"/>
  <c r="KK16" i="31"/>
  <c r="BX16" i="31"/>
  <c r="GX16" i="31"/>
  <c r="LX16" i="31"/>
  <c r="JK16" i="31"/>
  <c r="HK16" i="31"/>
  <c r="AK16" i="31"/>
  <c r="HX16" i="31"/>
  <c r="K16" i="31"/>
  <c r="GK16" i="31"/>
  <c r="CX16" i="31"/>
  <c r="DX16" i="31"/>
  <c r="LK16" i="31"/>
  <c r="BK16" i="31"/>
  <c r="JX16" i="31"/>
  <c r="EK16" i="31"/>
  <c r="X16" i="31"/>
  <c r="DK18" i="31"/>
  <c r="IX18" i="31"/>
  <c r="CK18" i="31"/>
  <c r="DX18" i="31"/>
  <c r="EX18" i="31"/>
  <c r="X18" i="31"/>
  <c r="JK18" i="31"/>
  <c r="FK18" i="31"/>
  <c r="GK18" i="31"/>
  <c r="CX18" i="31"/>
  <c r="GX18" i="31"/>
  <c r="FX18" i="31"/>
  <c r="BX18" i="31"/>
  <c r="KK18" i="31"/>
  <c r="KX18" i="31"/>
  <c r="JX18" i="31"/>
  <c r="HX18" i="31"/>
  <c r="LX18" i="31"/>
  <c r="K18" i="31"/>
  <c r="AX18" i="31"/>
  <c r="HK18" i="31"/>
  <c r="IK18" i="31"/>
  <c r="AK18" i="31"/>
  <c r="BK18" i="31"/>
  <c r="EK18" i="31"/>
  <c r="LK18" i="31"/>
  <c r="Q5" i="10"/>
  <c r="Y5" i="10" s="1"/>
  <c r="R34" i="10"/>
  <c r="S34" i="10"/>
  <c r="AP81" i="31"/>
  <c r="AO63" i="31"/>
  <c r="AO62" i="31"/>
  <c r="AP79" i="31"/>
  <c r="CO63" i="31"/>
  <c r="CP81" i="31"/>
  <c r="CO62" i="31"/>
  <c r="CP79" i="31"/>
  <c r="DP81" i="31"/>
  <c r="DO63" i="31"/>
  <c r="DO62" i="31"/>
  <c r="DP79" i="31"/>
  <c r="Q81" i="28"/>
  <c r="R81" i="28"/>
  <c r="R79" i="28"/>
  <c r="Q79" i="28"/>
  <c r="V17" i="31"/>
  <c r="FI17" i="31"/>
  <c r="KI17" i="31"/>
  <c r="GV17" i="31"/>
  <c r="JV17" i="31"/>
  <c r="LV17" i="31"/>
  <c r="LI17" i="31"/>
  <c r="FV17" i="31"/>
  <c r="GI17" i="31"/>
  <c r="EI17" i="31"/>
  <c r="AV17" i="31"/>
  <c r="JI17" i="31"/>
  <c r="BV17" i="31"/>
  <c r="DI17" i="31"/>
  <c r="IV17" i="31"/>
  <c r="II17" i="31"/>
  <c r="CV17" i="31"/>
  <c r="HI17" i="31"/>
  <c r="AI17" i="31"/>
  <c r="DV17" i="31"/>
  <c r="HV17" i="31"/>
  <c r="I17" i="31"/>
  <c r="KV17" i="31"/>
  <c r="BI17" i="31"/>
  <c r="CI17" i="31"/>
  <c r="EV17" i="31"/>
  <c r="I18" i="28"/>
  <c r="K18" i="28"/>
  <c r="S32" i="10"/>
  <c r="R32" i="10"/>
  <c r="R22" i="8"/>
  <c r="Q23" i="14"/>
  <c r="T23" i="14" s="1"/>
  <c r="CC81" i="31"/>
  <c r="CB62" i="31"/>
  <c r="CC79" i="31"/>
  <c r="CB63" i="31"/>
  <c r="FP81" i="31"/>
  <c r="FO62" i="31"/>
  <c r="FO63" i="31"/>
  <c r="FP79" i="31"/>
  <c r="IB63" i="31"/>
  <c r="IC79" i="31"/>
  <c r="IB62" i="31"/>
  <c r="IC81" i="31"/>
  <c r="GX10" i="31"/>
  <c r="FX10" i="31"/>
  <c r="DK10" i="31"/>
  <c r="HX10" i="31"/>
  <c r="DX10" i="31"/>
  <c r="X10" i="31"/>
  <c r="IK10" i="31"/>
  <c r="CK10" i="31"/>
  <c r="EX10" i="31"/>
  <c r="FK10" i="31"/>
  <c r="AX10" i="31"/>
  <c r="IX10" i="31"/>
  <c r="KX10" i="31"/>
  <c r="LX10" i="31"/>
  <c r="BX10" i="31"/>
  <c r="GK10" i="31"/>
  <c r="CX10" i="31"/>
  <c r="HK10" i="31"/>
  <c r="JX10" i="31"/>
  <c r="JK10" i="31"/>
  <c r="EK10" i="31"/>
  <c r="LK10" i="31"/>
  <c r="KK10" i="31"/>
  <c r="BK10" i="31"/>
  <c r="K10" i="31"/>
  <c r="AK10" i="31"/>
  <c r="EK15" i="31"/>
  <c r="FX15" i="31"/>
  <c r="AK15" i="31"/>
  <c r="CK15" i="31"/>
  <c r="DK15" i="31"/>
  <c r="K15" i="31"/>
  <c r="HK15" i="31"/>
  <c r="JX15" i="31"/>
  <c r="FK15" i="31"/>
  <c r="AX15" i="31"/>
  <c r="KX15" i="31"/>
  <c r="CX15" i="31"/>
  <c r="GX15" i="31"/>
  <c r="GK15" i="31"/>
  <c r="JK15" i="31"/>
  <c r="X15" i="31"/>
  <c r="BK15" i="31"/>
  <c r="LX15" i="31"/>
  <c r="IK15" i="31"/>
  <c r="KK15" i="31"/>
  <c r="DX15" i="31"/>
  <c r="LK15" i="31"/>
  <c r="IX15" i="31"/>
  <c r="EX15" i="31"/>
  <c r="HX15" i="31"/>
  <c r="BX15" i="31"/>
  <c r="II15" i="31"/>
  <c r="HI15" i="31"/>
  <c r="V15" i="31"/>
  <c r="KI15" i="31"/>
  <c r="I15" i="31"/>
  <c r="CI15" i="31"/>
  <c r="EV15" i="31"/>
  <c r="AV15" i="31"/>
  <c r="JV15" i="31"/>
  <c r="LI15" i="31"/>
  <c r="DI15" i="31"/>
  <c r="GV15" i="31"/>
  <c r="CV15" i="31"/>
  <c r="BV15" i="31"/>
  <c r="IV15" i="31"/>
  <c r="EI15" i="31"/>
  <c r="FV15" i="31"/>
  <c r="AI15" i="31"/>
  <c r="KV15" i="31"/>
  <c r="JI15" i="31"/>
  <c r="FI15" i="31"/>
  <c r="GI15" i="31"/>
  <c r="DV15" i="31"/>
  <c r="BI15" i="31"/>
  <c r="HV15" i="31"/>
  <c r="LV15" i="31"/>
  <c r="K13" i="28"/>
  <c r="K16" i="28"/>
  <c r="Q7" i="10"/>
  <c r="Y7" i="10" s="1"/>
  <c r="S22" i="8"/>
  <c r="DC81" i="31"/>
  <c r="DB62" i="31"/>
  <c r="DC79" i="31"/>
  <c r="DB63" i="31"/>
  <c r="EC79" i="31"/>
  <c r="EB63" i="31"/>
  <c r="EB62" i="31"/>
  <c r="EC81" i="31"/>
  <c r="FC79" i="31"/>
  <c r="FB63" i="31"/>
  <c r="FB62" i="31"/>
  <c r="FC81" i="31"/>
  <c r="Q19" i="11"/>
  <c r="T19" i="11" s="1"/>
  <c r="I17" i="28"/>
  <c r="I15" i="28"/>
  <c r="K14" i="28"/>
  <c r="Q19" i="13"/>
  <c r="T19" i="13" s="1"/>
  <c r="Q6" i="10"/>
  <c r="Y6" i="10" s="1"/>
  <c r="KO63" i="31"/>
  <c r="KP81" i="31"/>
  <c r="KO62" i="31"/>
  <c r="KP79" i="31"/>
  <c r="AC81" i="31"/>
  <c r="AB63" i="31"/>
  <c r="AC79" i="31"/>
  <c r="AB62" i="31"/>
  <c r="HC81" i="31"/>
  <c r="HC79" i="31"/>
  <c r="HB62" i="31"/>
  <c r="HB63" i="31"/>
  <c r="KB62" i="31"/>
  <c r="KC79" i="31"/>
  <c r="KB63" i="31"/>
  <c r="KC81" i="31"/>
  <c r="Q17" i="11"/>
  <c r="T17" i="11" s="1"/>
  <c r="K10" i="28"/>
  <c r="LX13" i="31"/>
  <c r="KX13" i="31"/>
  <c r="LK13" i="31"/>
  <c r="BK13" i="31"/>
  <c r="CX13" i="31"/>
  <c r="AK13" i="31"/>
  <c r="X13" i="31"/>
  <c r="K13" i="31"/>
  <c r="EK13" i="31"/>
  <c r="HX13" i="31"/>
  <c r="JX13" i="31"/>
  <c r="CK13" i="31"/>
  <c r="GX13" i="31"/>
  <c r="JK13" i="31"/>
  <c r="DX13" i="31"/>
  <c r="IX13" i="31"/>
  <c r="BX13" i="31"/>
  <c r="EX13" i="31"/>
  <c r="IK13" i="31"/>
  <c r="FK13" i="31"/>
  <c r="KK13" i="31"/>
  <c r="DK13" i="31"/>
  <c r="GK13" i="31"/>
  <c r="FX13" i="31"/>
  <c r="HK13" i="31"/>
  <c r="AX13" i="31"/>
  <c r="FV18" i="31"/>
  <c r="EV18" i="31"/>
  <c r="BI18" i="31"/>
  <c r="FI18" i="31"/>
  <c r="HI18" i="31"/>
  <c r="EI18" i="31"/>
  <c r="AV18" i="31"/>
  <c r="AI18" i="31"/>
  <c r="DI18" i="31"/>
  <c r="II18" i="31"/>
  <c r="CV18" i="31"/>
  <c r="KI18" i="31"/>
  <c r="JV18" i="31"/>
  <c r="KV18" i="31"/>
  <c r="DV18" i="31"/>
  <c r="LI18" i="31"/>
  <c r="GI18" i="31"/>
  <c r="HV18" i="31"/>
  <c r="BV18" i="31"/>
  <c r="V18" i="31"/>
  <c r="LV18" i="31"/>
  <c r="JI18" i="31"/>
  <c r="IV18" i="31"/>
  <c r="CI18" i="31"/>
  <c r="I18" i="31"/>
  <c r="GV18" i="31"/>
  <c r="K8" i="28"/>
  <c r="Q24" i="13"/>
  <c r="T24" i="13" s="1"/>
  <c r="Q29" i="13"/>
  <c r="T29" i="13" s="1"/>
  <c r="Q18" i="13"/>
  <c r="T18" i="13" s="1"/>
  <c r="Q34" i="13"/>
  <c r="T34" i="13" s="1"/>
  <c r="S85" i="28"/>
  <c r="S86" i="28" s="1"/>
  <c r="X4" i="10"/>
  <c r="X4" i="21"/>
  <c r="X6" i="14"/>
  <c r="X6" i="13"/>
  <c r="X4" i="13"/>
  <c r="X6" i="10"/>
  <c r="X5" i="14"/>
  <c r="X5" i="13"/>
  <c r="Y7" i="11"/>
  <c r="X7" i="11"/>
  <c r="X4" i="11"/>
  <c r="X7" i="13"/>
  <c r="X7" i="10"/>
  <c r="Y6" i="11"/>
  <c r="X6" i="11"/>
  <c r="X5" i="11"/>
  <c r="X6" i="21"/>
  <c r="Y6" i="21"/>
  <c r="X7" i="21"/>
  <c r="X6" i="8"/>
  <c r="X5" i="21"/>
  <c r="X4" i="14"/>
  <c r="X7" i="14"/>
  <c r="X5" i="10"/>
  <c r="X6" i="20" l="1"/>
  <c r="S17" i="12"/>
  <c r="S24" i="20"/>
  <c r="S22" i="12"/>
  <c r="S28" i="20"/>
  <c r="R22" i="20"/>
  <c r="S19" i="20"/>
  <c r="R24" i="20"/>
  <c r="S23" i="20"/>
  <c r="R23" i="20"/>
  <c r="R27" i="12"/>
  <c r="Y7" i="13"/>
  <c r="KD85" i="28"/>
  <c r="KD86" i="28" s="1"/>
  <c r="JQ85" i="28"/>
  <c r="JQ86" i="28" s="1"/>
  <c r="JR85" i="28"/>
  <c r="JR86" i="28" s="1"/>
  <c r="T23" i="13"/>
  <c r="Q27" i="8"/>
  <c r="T27" i="8" s="1"/>
  <c r="Q17" i="20"/>
  <c r="T17" i="20" s="1"/>
  <c r="X5" i="20"/>
  <c r="Q4" i="8"/>
  <c r="Y4" i="8" s="1"/>
  <c r="Q34" i="20"/>
  <c r="T34" i="20" s="1"/>
  <c r="X6" i="12"/>
  <c r="Q32" i="20"/>
  <c r="T32" i="20" s="1"/>
  <c r="X7" i="12"/>
  <c r="U23" i="14"/>
  <c r="U24" i="14"/>
  <c r="U22" i="14"/>
  <c r="U17" i="13"/>
  <c r="U18" i="13"/>
  <c r="U19" i="13"/>
  <c r="U18" i="11"/>
  <c r="U17" i="11"/>
  <c r="U19" i="11"/>
  <c r="X4" i="20"/>
  <c r="X7" i="8"/>
  <c r="Q32" i="8"/>
  <c r="T32" i="8" s="1"/>
  <c r="Q27" i="14"/>
  <c r="T27" i="14" s="1"/>
  <c r="U28" i="14" s="1"/>
  <c r="Q23" i="12"/>
  <c r="T23" i="12" s="1"/>
  <c r="Q33" i="11"/>
  <c r="T33" i="11" s="1"/>
  <c r="U33" i="11" s="1"/>
  <c r="Q17" i="14"/>
  <c r="T17" i="14" s="1"/>
  <c r="U17" i="14" s="1"/>
  <c r="Q7" i="8"/>
  <c r="Y7" i="8" s="1"/>
  <c r="Q22" i="11"/>
  <c r="T22" i="11" s="1"/>
  <c r="Q23" i="11"/>
  <c r="T23" i="11" s="1"/>
  <c r="Q24" i="21"/>
  <c r="T24" i="21" s="1"/>
  <c r="Q4" i="20"/>
  <c r="Y4" i="20" s="1"/>
  <c r="Q27" i="20"/>
  <c r="T27" i="20" s="1"/>
  <c r="Q29" i="20"/>
  <c r="T29" i="20" s="1"/>
  <c r="Q6" i="20"/>
  <c r="Y6" i="20" s="1"/>
  <c r="Q28" i="11"/>
  <c r="T28" i="11" s="1"/>
  <c r="X4" i="8"/>
  <c r="Q5" i="8"/>
  <c r="Y5" i="8" s="1"/>
  <c r="Q4" i="12"/>
  <c r="Y4" i="12" s="1"/>
  <c r="Q29" i="12"/>
  <c r="T29" i="12" s="1"/>
  <c r="Q33" i="21"/>
  <c r="T33" i="21" s="1"/>
  <c r="U33" i="21" s="1"/>
  <c r="Q18" i="20"/>
  <c r="T18" i="20" s="1"/>
  <c r="P22" i="12"/>
  <c r="Q28" i="12"/>
  <c r="T28" i="12" s="1"/>
  <c r="Q23" i="21"/>
  <c r="T23" i="21" s="1"/>
  <c r="EX32" i="31"/>
  <c r="EK32" i="31"/>
  <c r="AX32" i="31"/>
  <c r="JX32" i="31"/>
  <c r="BK32" i="31"/>
  <c r="DX32" i="31"/>
  <c r="GK32" i="31"/>
  <c r="FK32" i="31"/>
  <c r="BX32" i="31"/>
  <c r="X32" i="31"/>
  <c r="LX32" i="31"/>
  <c r="FX32" i="31"/>
  <c r="JK32" i="31"/>
  <c r="KX32" i="31"/>
  <c r="LK32" i="31"/>
  <c r="IX32" i="31"/>
  <c r="GX32" i="31"/>
  <c r="KK32" i="31"/>
  <c r="K32" i="31"/>
  <c r="DK32" i="31"/>
  <c r="CK32" i="31"/>
  <c r="AK32" i="31"/>
  <c r="IK32" i="31"/>
  <c r="HX32" i="31"/>
  <c r="HK32" i="31"/>
  <c r="CX32" i="31"/>
  <c r="IX7" i="31"/>
  <c r="AK7" i="31"/>
  <c r="EK7" i="31"/>
  <c r="CK7" i="31"/>
  <c r="IK7" i="31"/>
  <c r="KX7" i="31"/>
  <c r="CX7" i="31"/>
  <c r="HX7" i="31"/>
  <c r="FK7" i="31"/>
  <c r="HK7" i="31"/>
  <c r="JK7" i="31"/>
  <c r="EX7" i="31"/>
  <c r="DK7" i="31"/>
  <c r="X7" i="31"/>
  <c r="LX7" i="31"/>
  <c r="BK7" i="31"/>
  <c r="DX7" i="31"/>
  <c r="GX7" i="31"/>
  <c r="GK7" i="31"/>
  <c r="FX7" i="31"/>
  <c r="JX7" i="31"/>
  <c r="LK7" i="31"/>
  <c r="KK7" i="31"/>
  <c r="AX7" i="31"/>
  <c r="K7" i="31"/>
  <c r="BX7" i="31"/>
  <c r="Q5" i="20"/>
  <c r="Y5" i="20" s="1"/>
  <c r="P22" i="20"/>
  <c r="P24" i="20"/>
  <c r="P23" i="20"/>
  <c r="Q28" i="21"/>
  <c r="T28" i="21" s="1"/>
  <c r="U28" i="21" s="1"/>
  <c r="P27" i="12"/>
  <c r="Q34" i="14"/>
  <c r="T34" i="14" s="1"/>
  <c r="Q6" i="12"/>
  <c r="Y6" i="12" s="1"/>
  <c r="LX32" i="28"/>
  <c r="JK32" i="28"/>
  <c r="FK32" i="28"/>
  <c r="CK32" i="28"/>
  <c r="IK32" i="28"/>
  <c r="HK32" i="28"/>
  <c r="K32" i="28"/>
  <c r="JX32" i="28"/>
  <c r="EK32" i="28"/>
  <c r="HX32" i="28"/>
  <c r="EX32" i="28"/>
  <c r="BK32" i="28"/>
  <c r="AK32" i="28"/>
  <c r="KX32" i="28"/>
  <c r="GX32" i="28"/>
  <c r="AX32" i="28"/>
  <c r="IX32" i="28"/>
  <c r="GK32" i="28"/>
  <c r="DK32" i="28"/>
  <c r="X32" i="28"/>
  <c r="LK32" i="28"/>
  <c r="FX32" i="28"/>
  <c r="BX32" i="28"/>
  <c r="KK32" i="28"/>
  <c r="DX32" i="28"/>
  <c r="CX32" i="28"/>
  <c r="GV11" i="31"/>
  <c r="BI11" i="31"/>
  <c r="AV11" i="31"/>
  <c r="CI11" i="31"/>
  <c r="CV11" i="31"/>
  <c r="JV11" i="31"/>
  <c r="EI11" i="31"/>
  <c r="GI11" i="31"/>
  <c r="KV11" i="31"/>
  <c r="HI11" i="31"/>
  <c r="LI11" i="31"/>
  <c r="IV11" i="31"/>
  <c r="HV11" i="31"/>
  <c r="I11" i="31"/>
  <c r="FI11" i="31"/>
  <c r="DI11" i="31"/>
  <c r="KI11" i="31"/>
  <c r="BV11" i="31"/>
  <c r="JI11" i="31"/>
  <c r="DV11" i="31"/>
  <c r="II11" i="31"/>
  <c r="EV11" i="31"/>
  <c r="AI11" i="31"/>
  <c r="FV11" i="31"/>
  <c r="V11" i="31"/>
  <c r="LV11" i="31"/>
  <c r="LV30" i="28"/>
  <c r="IV30" i="28"/>
  <c r="HI30" i="28"/>
  <c r="BI30" i="28"/>
  <c r="JI30" i="28"/>
  <c r="GV30" i="28"/>
  <c r="HV30" i="28"/>
  <c r="GI30" i="28"/>
  <c r="DI30" i="28"/>
  <c r="KV30" i="28"/>
  <c r="FV30" i="28"/>
  <c r="CV30" i="28"/>
  <c r="I30" i="28"/>
  <c r="V30" i="28"/>
  <c r="JV30" i="28"/>
  <c r="FI30" i="28"/>
  <c r="CI30" i="28"/>
  <c r="KI30" i="28"/>
  <c r="EV30" i="28"/>
  <c r="BV30" i="28"/>
  <c r="II30" i="28"/>
  <c r="EI30" i="28"/>
  <c r="AI30" i="28"/>
  <c r="LI30" i="28"/>
  <c r="DV30" i="28"/>
  <c r="AV30" i="28"/>
  <c r="LX7" i="28"/>
  <c r="JX7" i="28"/>
  <c r="FX7" i="28"/>
  <c r="JK7" i="28"/>
  <c r="FK7" i="28"/>
  <c r="BK7" i="28"/>
  <c r="AK7" i="28"/>
  <c r="X7" i="28"/>
  <c r="IX7" i="28"/>
  <c r="EX7" i="28"/>
  <c r="DK7" i="28"/>
  <c r="AX7" i="28"/>
  <c r="IK7" i="28"/>
  <c r="EK7" i="28"/>
  <c r="CX7" i="28"/>
  <c r="HX7" i="28"/>
  <c r="DX7" i="28"/>
  <c r="CK7" i="28"/>
  <c r="LK7" i="28"/>
  <c r="HK7" i="28"/>
  <c r="BX7" i="28"/>
  <c r="K7" i="28"/>
  <c r="KX7" i="28"/>
  <c r="GX7" i="28"/>
  <c r="KK7" i="28"/>
  <c r="GK7" i="28"/>
  <c r="P19" i="20"/>
  <c r="R33" i="12"/>
  <c r="P34" i="12"/>
  <c r="P33" i="12"/>
  <c r="R34" i="12"/>
  <c r="S34" i="12"/>
  <c r="S32" i="12"/>
  <c r="P32" i="12"/>
  <c r="R32" i="12"/>
  <c r="S33" i="12"/>
  <c r="P29" i="8"/>
  <c r="R29" i="8"/>
  <c r="S29" i="8"/>
  <c r="Q19" i="21"/>
  <c r="T19" i="21" s="1"/>
  <c r="U19" i="21" s="1"/>
  <c r="BK51" i="31"/>
  <c r="IX51" i="31"/>
  <c r="HX51" i="31"/>
  <c r="BX51" i="31"/>
  <c r="CX51" i="31"/>
  <c r="X51" i="31"/>
  <c r="K51" i="31"/>
  <c r="LK51" i="31"/>
  <c r="DK51" i="31"/>
  <c r="KK51" i="31"/>
  <c r="GX51" i="31"/>
  <c r="KX51" i="31"/>
  <c r="EX51" i="31"/>
  <c r="JK51" i="31"/>
  <c r="AK51" i="31"/>
  <c r="FK51" i="31"/>
  <c r="LX51" i="31"/>
  <c r="IK51" i="31"/>
  <c r="DX51" i="31"/>
  <c r="EK51" i="31"/>
  <c r="JX51" i="31"/>
  <c r="GK51" i="31"/>
  <c r="FX51" i="31"/>
  <c r="AX51" i="31"/>
  <c r="CK51" i="31"/>
  <c r="HK51" i="31"/>
  <c r="HI48" i="31"/>
  <c r="II48" i="31"/>
  <c r="KV48" i="31"/>
  <c r="DV48" i="31"/>
  <c r="GV48" i="31"/>
  <c r="BI48" i="31"/>
  <c r="FI48" i="31"/>
  <c r="AV48" i="31"/>
  <c r="EI48" i="31"/>
  <c r="LI48" i="31"/>
  <c r="CV48" i="31"/>
  <c r="I48" i="31"/>
  <c r="BV48" i="31"/>
  <c r="DI48" i="31"/>
  <c r="CI48" i="31"/>
  <c r="AI48" i="31"/>
  <c r="HV48" i="31"/>
  <c r="JV48" i="31"/>
  <c r="EV48" i="31"/>
  <c r="FV48" i="31"/>
  <c r="IV48" i="31"/>
  <c r="LV48" i="31"/>
  <c r="JI48" i="31"/>
  <c r="V48" i="31"/>
  <c r="KI48" i="31"/>
  <c r="GI48" i="31"/>
  <c r="P28" i="20"/>
  <c r="Q18" i="12"/>
  <c r="T18" i="12" s="1"/>
  <c r="LV28" i="28"/>
  <c r="KV28" i="28"/>
  <c r="DV28" i="28"/>
  <c r="BV28" i="28"/>
  <c r="BI28" i="28"/>
  <c r="I28" i="28"/>
  <c r="IV28" i="28"/>
  <c r="HI28" i="28"/>
  <c r="AI28" i="28"/>
  <c r="V28" i="28"/>
  <c r="LI28" i="28"/>
  <c r="GV28" i="28"/>
  <c r="JI28" i="28"/>
  <c r="GI28" i="28"/>
  <c r="JV28" i="28"/>
  <c r="FV28" i="28"/>
  <c r="HV28" i="28"/>
  <c r="FI28" i="28"/>
  <c r="DI28" i="28"/>
  <c r="KI28" i="28"/>
  <c r="EV28" i="28"/>
  <c r="CV28" i="28"/>
  <c r="II28" i="28"/>
  <c r="EI28" i="28"/>
  <c r="CI28" i="28"/>
  <c r="AV28" i="28"/>
  <c r="LV9" i="31"/>
  <c r="JV9" i="31"/>
  <c r="KV9" i="31"/>
  <c r="LI9" i="31"/>
  <c r="GV9" i="31"/>
  <c r="HI9" i="31"/>
  <c r="BV9" i="31"/>
  <c r="II9" i="31"/>
  <c r="HV9" i="31"/>
  <c r="BI9" i="31"/>
  <c r="GI9" i="31"/>
  <c r="I9" i="31"/>
  <c r="AV9" i="31"/>
  <c r="EV9" i="31"/>
  <c r="AI9" i="31"/>
  <c r="DV9" i="31"/>
  <c r="KI9" i="31"/>
  <c r="JI9" i="31"/>
  <c r="IV9" i="31"/>
  <c r="DI9" i="31"/>
  <c r="CV9" i="31"/>
  <c r="EI9" i="31"/>
  <c r="V9" i="31"/>
  <c r="FV9" i="31"/>
  <c r="CI9" i="31"/>
  <c r="FI9" i="31"/>
  <c r="Q32" i="14"/>
  <c r="T32" i="14" s="1"/>
  <c r="Q5" i="12"/>
  <c r="Y5" i="12" s="1"/>
  <c r="LK52" i="31"/>
  <c r="IX52" i="31"/>
  <c r="BK52" i="31"/>
  <c r="AK52" i="31"/>
  <c r="DX52" i="31"/>
  <c r="X52" i="31"/>
  <c r="EK52" i="31"/>
  <c r="DK52" i="31"/>
  <c r="GK52" i="31"/>
  <c r="JX52" i="31"/>
  <c r="CK52" i="31"/>
  <c r="BX52" i="31"/>
  <c r="FX52" i="31"/>
  <c r="K52" i="31"/>
  <c r="KK52" i="31"/>
  <c r="HX52" i="31"/>
  <c r="HK52" i="31"/>
  <c r="FK52" i="31"/>
  <c r="KX52" i="31"/>
  <c r="AX52" i="31"/>
  <c r="LX52" i="31"/>
  <c r="GX52" i="31"/>
  <c r="IK52" i="31"/>
  <c r="CX52" i="31"/>
  <c r="JK52" i="31"/>
  <c r="EX52" i="31"/>
  <c r="Q19" i="12"/>
  <c r="T19" i="12" s="1"/>
  <c r="Q24" i="12"/>
  <c r="T24" i="12" s="1"/>
  <c r="P17" i="12"/>
  <c r="P34" i="8"/>
  <c r="S34" i="8"/>
  <c r="R34" i="8"/>
  <c r="I28" i="31"/>
  <c r="HV28" i="31"/>
  <c r="BV28" i="31"/>
  <c r="V28" i="31"/>
  <c r="LI28" i="31"/>
  <c r="IV28" i="31"/>
  <c r="EI28" i="31"/>
  <c r="KV28" i="31"/>
  <c r="KI28" i="31"/>
  <c r="DV28" i="31"/>
  <c r="CI28" i="31"/>
  <c r="II28" i="31"/>
  <c r="HI28" i="31"/>
  <c r="LV28" i="31"/>
  <c r="FV28" i="31"/>
  <c r="AI28" i="31"/>
  <c r="JV28" i="31"/>
  <c r="BI28" i="31"/>
  <c r="JI28" i="31"/>
  <c r="GV28" i="31"/>
  <c r="EV28" i="31"/>
  <c r="FI28" i="31"/>
  <c r="GI28" i="31"/>
  <c r="CV28" i="31"/>
  <c r="AV28" i="31"/>
  <c r="DI28" i="31"/>
  <c r="LX51" i="28"/>
  <c r="IX51" i="28"/>
  <c r="EX51" i="28"/>
  <c r="IK51" i="28"/>
  <c r="GX51" i="28"/>
  <c r="HX51" i="28"/>
  <c r="HK51" i="28"/>
  <c r="LK51" i="28"/>
  <c r="FX51" i="28"/>
  <c r="KX51" i="28"/>
  <c r="GK51" i="28"/>
  <c r="FK51" i="28"/>
  <c r="CK51" i="28"/>
  <c r="EK51" i="28"/>
  <c r="BX51" i="28"/>
  <c r="KK51" i="28"/>
  <c r="JX51" i="28"/>
  <c r="X51" i="28"/>
  <c r="JK51" i="28"/>
  <c r="DX51" i="28"/>
  <c r="CX51" i="28"/>
  <c r="BK51" i="28"/>
  <c r="AK51" i="28"/>
  <c r="AX51" i="28"/>
  <c r="DK51" i="28"/>
  <c r="K51" i="28"/>
  <c r="LX52" i="28"/>
  <c r="KX52" i="28"/>
  <c r="GK52" i="28"/>
  <c r="CK52" i="28"/>
  <c r="KK52" i="28"/>
  <c r="EK52" i="28"/>
  <c r="BX52" i="28"/>
  <c r="AX52" i="28"/>
  <c r="K52" i="28"/>
  <c r="JX52" i="28"/>
  <c r="FX52" i="28"/>
  <c r="BK52" i="28"/>
  <c r="HX52" i="28"/>
  <c r="DX52" i="28"/>
  <c r="IX52" i="28"/>
  <c r="GX52" i="28"/>
  <c r="IK52" i="28"/>
  <c r="EX52" i="28"/>
  <c r="AK52" i="28"/>
  <c r="LK52" i="28"/>
  <c r="HK52" i="28"/>
  <c r="DK52" i="28"/>
  <c r="X52" i="28"/>
  <c r="JK52" i="28"/>
  <c r="FK52" i="28"/>
  <c r="CX52" i="28"/>
  <c r="LV48" i="28"/>
  <c r="IV48" i="28"/>
  <c r="GI48" i="28"/>
  <c r="BV48" i="28"/>
  <c r="II48" i="28"/>
  <c r="HI48" i="28"/>
  <c r="V48" i="28"/>
  <c r="HV48" i="28"/>
  <c r="FV48" i="28"/>
  <c r="LI48" i="28"/>
  <c r="EI48" i="28"/>
  <c r="BI48" i="28"/>
  <c r="KV48" i="28"/>
  <c r="DV48" i="28"/>
  <c r="AV48" i="28"/>
  <c r="KI48" i="28"/>
  <c r="EV48" i="28"/>
  <c r="DI48" i="28"/>
  <c r="JV48" i="28"/>
  <c r="FI48" i="28"/>
  <c r="CV48" i="28"/>
  <c r="AI48" i="28"/>
  <c r="I48" i="28"/>
  <c r="JI48" i="28"/>
  <c r="GV48" i="28"/>
  <c r="CI48" i="28"/>
  <c r="Q22" i="21"/>
  <c r="T22" i="21" s="1"/>
  <c r="R17" i="8"/>
  <c r="S17" i="8"/>
  <c r="S18" i="8"/>
  <c r="P17" i="8"/>
  <c r="P19" i="8"/>
  <c r="P18" i="8"/>
  <c r="R18" i="8"/>
  <c r="Q7" i="12"/>
  <c r="Y7" i="12" s="1"/>
  <c r="BI30" i="31"/>
  <c r="JI30" i="31"/>
  <c r="CI30" i="31"/>
  <c r="HI30" i="31"/>
  <c r="DV30" i="31"/>
  <c r="HV30" i="31"/>
  <c r="LV30" i="31"/>
  <c r="AI30" i="31"/>
  <c r="EV30" i="31"/>
  <c r="LI30" i="31"/>
  <c r="GI30" i="31"/>
  <c r="BV30" i="31"/>
  <c r="II30" i="31"/>
  <c r="GV30" i="31"/>
  <c r="IV30" i="31"/>
  <c r="KI30" i="31"/>
  <c r="KV30" i="31"/>
  <c r="I30" i="31"/>
  <c r="DI30" i="31"/>
  <c r="EI30" i="31"/>
  <c r="AV30" i="31"/>
  <c r="CV30" i="31"/>
  <c r="V30" i="31"/>
  <c r="FV30" i="31"/>
  <c r="FI30" i="31"/>
  <c r="JV30" i="31"/>
  <c r="S33" i="20"/>
  <c r="P33" i="20"/>
  <c r="R33" i="20"/>
  <c r="LV11" i="28"/>
  <c r="LI11" i="28"/>
  <c r="EV11" i="28"/>
  <c r="DI11" i="28"/>
  <c r="V11" i="28"/>
  <c r="JV11" i="28"/>
  <c r="EI11" i="28"/>
  <c r="CV11" i="28"/>
  <c r="JI11" i="28"/>
  <c r="DV11" i="28"/>
  <c r="CI11" i="28"/>
  <c r="IV11" i="28"/>
  <c r="HI11" i="28"/>
  <c r="BV11" i="28"/>
  <c r="BI11" i="28"/>
  <c r="I11" i="28"/>
  <c r="II11" i="28"/>
  <c r="GV11" i="28"/>
  <c r="AV11" i="28"/>
  <c r="HV11" i="28"/>
  <c r="GI11" i="28"/>
  <c r="AI11" i="28"/>
  <c r="KI11" i="28"/>
  <c r="FV11" i="28"/>
  <c r="KV11" i="28"/>
  <c r="FI11" i="28"/>
  <c r="LV9" i="28"/>
  <c r="KI9" i="28"/>
  <c r="DV9" i="28"/>
  <c r="BV9" i="28"/>
  <c r="BI9" i="28"/>
  <c r="JV9" i="28"/>
  <c r="HI9" i="28"/>
  <c r="JI9" i="28"/>
  <c r="GV9" i="28"/>
  <c r="IV9" i="28"/>
  <c r="GI9" i="28"/>
  <c r="V9" i="28"/>
  <c r="II9" i="28"/>
  <c r="FV9" i="28"/>
  <c r="HV9" i="28"/>
  <c r="FI9" i="28"/>
  <c r="DI9" i="28"/>
  <c r="AI9" i="28"/>
  <c r="I9" i="28"/>
  <c r="LI9" i="28"/>
  <c r="EV9" i="28"/>
  <c r="CV9" i="28"/>
  <c r="KV9" i="28"/>
  <c r="EI9" i="28"/>
  <c r="CI9" i="28"/>
  <c r="AV9" i="28"/>
  <c r="Q7" i="20"/>
  <c r="Y7" i="20" s="1"/>
  <c r="FO87" i="28"/>
  <c r="FI2" i="28" s="1"/>
  <c r="EO87" i="28"/>
  <c r="EI2" i="28" s="1"/>
  <c r="LO87" i="28"/>
  <c r="LI2" i="28" s="1"/>
  <c r="GO87" i="28"/>
  <c r="GI2" i="28" s="1"/>
  <c r="MB87" i="28"/>
  <c r="LV2" i="28" s="1"/>
  <c r="JB87" i="28"/>
  <c r="IV2" i="28" s="1"/>
  <c r="IO87" i="28"/>
  <c r="II2" i="28" s="1"/>
  <c r="LB87" i="28"/>
  <c r="KV2" i="28" s="1"/>
  <c r="FB87" i="28"/>
  <c r="EV2" i="28" s="1"/>
  <c r="IB87" i="28"/>
  <c r="HV2" i="28" s="1"/>
  <c r="CB87" i="28"/>
  <c r="BV2" i="28" s="1"/>
  <c r="DO87" i="28"/>
  <c r="DI2" i="28" s="1"/>
  <c r="KO87" i="28"/>
  <c r="KI2" i="28" s="1"/>
  <c r="KB87" i="28"/>
  <c r="JV2" i="28" s="1"/>
  <c r="GB87" i="28"/>
  <c r="FV2" i="28" s="1"/>
  <c r="EB87" i="28"/>
  <c r="DV2" i="28" s="1"/>
  <c r="HO87" i="28"/>
  <c r="HI2" i="28" s="1"/>
  <c r="HB87" i="28"/>
  <c r="GV2" i="28" s="1"/>
  <c r="AO87" i="28"/>
  <c r="AI2" i="28" s="1"/>
  <c r="DB87" i="28"/>
  <c r="CV2" i="28" s="1"/>
  <c r="CO87" i="28"/>
  <c r="CI2" i="28" s="1"/>
  <c r="BB87" i="28"/>
  <c r="AV2" i="28" s="1"/>
  <c r="BO87" i="28"/>
  <c r="BI2" i="28" s="1"/>
  <c r="Q27" i="13"/>
  <c r="T27" i="13" s="1"/>
  <c r="U27" i="13" s="1"/>
  <c r="Q22" i="13"/>
  <c r="T22" i="13" s="1"/>
  <c r="Q33" i="13"/>
  <c r="T33" i="13" s="1"/>
  <c r="Q32" i="13"/>
  <c r="T32" i="13" s="1"/>
  <c r="Q33" i="8"/>
  <c r="T33" i="8" s="1"/>
  <c r="Q32" i="10"/>
  <c r="T32" i="10" s="1"/>
  <c r="Q18" i="10"/>
  <c r="T18" i="10" s="1"/>
  <c r="Q23" i="10"/>
  <c r="T23" i="10" s="1"/>
  <c r="Q34" i="10"/>
  <c r="T34" i="10" s="1"/>
  <c r="Q24" i="8"/>
  <c r="T24" i="8" s="1"/>
  <c r="Q28" i="8"/>
  <c r="T28" i="8" s="1"/>
  <c r="Q27" i="10"/>
  <c r="T27" i="10" s="1"/>
  <c r="Q29" i="10"/>
  <c r="T29" i="10" s="1"/>
  <c r="Q28" i="10"/>
  <c r="T28" i="10" s="1"/>
  <c r="Q22" i="8"/>
  <c r="T22" i="8" s="1"/>
  <c r="Q19" i="8"/>
  <c r="Q33" i="10"/>
  <c r="T33" i="10" s="1"/>
  <c r="Q24" i="10"/>
  <c r="T24" i="10" s="1"/>
  <c r="Q17" i="10"/>
  <c r="T17" i="10" s="1"/>
  <c r="Q23" i="8"/>
  <c r="T23" i="8" s="1"/>
  <c r="Q19" i="10"/>
  <c r="T19" i="10" s="1"/>
  <c r="I20" i="11"/>
  <c r="V6" i="11" s="1"/>
  <c r="I19" i="21"/>
  <c r="V5" i="21" s="1"/>
  <c r="V33" i="21"/>
  <c r="V34" i="21"/>
  <c r="V32" i="21"/>
  <c r="J21" i="21"/>
  <c r="I20" i="13"/>
  <c r="V6" i="13" s="1"/>
  <c r="I21" i="14"/>
  <c r="V7" i="14" s="1"/>
  <c r="V19" i="11"/>
  <c r="V22" i="11"/>
  <c r="V24" i="11"/>
  <c r="V29" i="11"/>
  <c r="V27" i="11"/>
  <c r="V18" i="11"/>
  <c r="I18" i="11"/>
  <c r="V4" i="11" s="1"/>
  <c r="V28" i="11"/>
  <c r="V23" i="11"/>
  <c r="V17" i="11"/>
  <c r="I20" i="10"/>
  <c r="V6" i="10" s="1"/>
  <c r="J18" i="13"/>
  <c r="I19" i="10"/>
  <c r="V5" i="10" s="1"/>
  <c r="V32" i="10"/>
  <c r="V33" i="10"/>
  <c r="V34" i="10"/>
  <c r="J21" i="14"/>
  <c r="I20" i="21"/>
  <c r="V6" i="21" s="1"/>
  <c r="I21" i="13"/>
  <c r="V7" i="13" s="1"/>
  <c r="J18" i="11"/>
  <c r="J20" i="10"/>
  <c r="V22" i="13"/>
  <c r="V24" i="13"/>
  <c r="V27" i="13"/>
  <c r="V18" i="13"/>
  <c r="V23" i="13"/>
  <c r="V19" i="13"/>
  <c r="V17" i="13"/>
  <c r="I18" i="13"/>
  <c r="V4" i="13" s="1"/>
  <c r="V29" i="13"/>
  <c r="V28" i="13"/>
  <c r="I20" i="14"/>
  <c r="V6" i="14" s="1"/>
  <c r="J19" i="13"/>
  <c r="J20" i="21"/>
  <c r="J20" i="11"/>
  <c r="J21" i="13"/>
  <c r="J20" i="14"/>
  <c r="J21" i="11"/>
  <c r="J19" i="14"/>
  <c r="V22" i="10"/>
  <c r="I18" i="10"/>
  <c r="V4" i="10" s="1"/>
  <c r="V18" i="10"/>
  <c r="V19" i="10"/>
  <c r="V17" i="10"/>
  <c r="V28" i="10"/>
  <c r="V23" i="10"/>
  <c r="V27" i="10"/>
  <c r="V24" i="10"/>
  <c r="V29" i="10"/>
  <c r="V18" i="14"/>
  <c r="V24" i="14"/>
  <c r="V28" i="14"/>
  <c r="V17" i="14"/>
  <c r="I18" i="14"/>
  <c r="V4" i="14" s="1"/>
  <c r="V27" i="14"/>
  <c r="V29" i="14"/>
  <c r="V19" i="14"/>
  <c r="V22" i="14"/>
  <c r="V23" i="14"/>
  <c r="J18" i="14"/>
  <c r="V33" i="11"/>
  <c r="I19" i="11"/>
  <c r="V5" i="11" s="1"/>
  <c r="V32" i="11"/>
  <c r="V34" i="11"/>
  <c r="I21" i="10"/>
  <c r="V7" i="10" s="1"/>
  <c r="I21" i="11"/>
  <c r="V7" i="11" s="1"/>
  <c r="I19" i="14"/>
  <c r="V5" i="14" s="1"/>
  <c r="V34" i="14"/>
  <c r="V32" i="14"/>
  <c r="V33" i="14"/>
  <c r="V19" i="21"/>
  <c r="V28" i="21"/>
  <c r="V29" i="21"/>
  <c r="V23" i="21"/>
  <c r="V18" i="21"/>
  <c r="V17" i="21"/>
  <c r="V22" i="21"/>
  <c r="I18" i="21"/>
  <c r="V4" i="21" s="1"/>
  <c r="V24" i="21"/>
  <c r="V27" i="21"/>
  <c r="V34" i="13"/>
  <c r="V32" i="13"/>
  <c r="I19" i="13"/>
  <c r="V5" i="13" s="1"/>
  <c r="V33" i="13"/>
  <c r="J19" i="10"/>
  <c r="J19" i="21"/>
  <c r="I21" i="21"/>
  <c r="V7" i="21" s="1"/>
  <c r="J19" i="11"/>
  <c r="J21" i="10"/>
  <c r="J20" i="13"/>
  <c r="J18" i="21"/>
  <c r="J18" i="10"/>
  <c r="JO87" i="28" l="1"/>
  <c r="JI2" i="28" s="1"/>
  <c r="U32" i="11"/>
  <c r="U34" i="11"/>
  <c r="U34" i="21"/>
  <c r="Q24" i="20"/>
  <c r="U22" i="13"/>
  <c r="T24" i="20"/>
  <c r="U22" i="21"/>
  <c r="U32" i="21"/>
  <c r="U32" i="14"/>
  <c r="V24" i="20"/>
  <c r="U6" i="21"/>
  <c r="T6" i="21" s="1"/>
  <c r="U7" i="21"/>
  <c r="T7" i="21" s="1"/>
  <c r="V28" i="20"/>
  <c r="I19" i="20"/>
  <c r="V5" i="20" s="1"/>
  <c r="V32" i="20"/>
  <c r="V33" i="20"/>
  <c r="V23" i="20"/>
  <c r="J19" i="20"/>
  <c r="V27" i="20"/>
  <c r="U4" i="21"/>
  <c r="T4" i="21" s="1"/>
  <c r="U5" i="21"/>
  <c r="T5" i="21" s="1"/>
  <c r="U29" i="21"/>
  <c r="U18" i="21"/>
  <c r="U23" i="21"/>
  <c r="U24" i="21"/>
  <c r="U27" i="21"/>
  <c r="V33" i="12"/>
  <c r="V27" i="8"/>
  <c r="U17" i="21"/>
  <c r="J21" i="8"/>
  <c r="U6" i="14"/>
  <c r="T6" i="14" s="1"/>
  <c r="U7" i="13"/>
  <c r="T7" i="13" s="1"/>
  <c r="U18" i="14"/>
  <c r="U4" i="14"/>
  <c r="T4" i="14" s="1"/>
  <c r="U5" i="13"/>
  <c r="T5" i="13" s="1"/>
  <c r="U7" i="14"/>
  <c r="T7" i="14" s="1"/>
  <c r="U5" i="14"/>
  <c r="T5" i="14" s="1"/>
  <c r="U27" i="14"/>
  <c r="U29" i="14"/>
  <c r="U19" i="14"/>
  <c r="U22" i="11"/>
  <c r="U29" i="13"/>
  <c r="U4" i="13"/>
  <c r="T4" i="13" s="1"/>
  <c r="U28" i="10"/>
  <c r="U6" i="13"/>
  <c r="T6" i="13" s="1"/>
  <c r="U28" i="13"/>
  <c r="U5" i="11"/>
  <c r="T5" i="11" s="1"/>
  <c r="U24" i="13"/>
  <c r="J21" i="12"/>
  <c r="U23" i="13"/>
  <c r="I20" i="12"/>
  <c r="V6" i="12" s="1"/>
  <c r="U23" i="11"/>
  <c r="J20" i="8"/>
  <c r="V17" i="12"/>
  <c r="U19" i="10"/>
  <c r="U7" i="11"/>
  <c r="T7" i="11" s="1"/>
  <c r="U4" i="11"/>
  <c r="T4" i="11" s="1"/>
  <c r="U6" i="11"/>
  <c r="T6" i="11" s="1"/>
  <c r="U24" i="10"/>
  <c r="U28" i="11"/>
  <c r="U27" i="11"/>
  <c r="U29" i="11"/>
  <c r="U24" i="11"/>
  <c r="U6" i="10"/>
  <c r="T6" i="10" s="1"/>
  <c r="U27" i="10"/>
  <c r="U5" i="10"/>
  <c r="T5" i="10" s="1"/>
  <c r="U17" i="10"/>
  <c r="U23" i="10"/>
  <c r="U7" i="10"/>
  <c r="T7" i="10" s="1"/>
  <c r="U18" i="10"/>
  <c r="U4" i="10"/>
  <c r="T4" i="10" s="1"/>
  <c r="U29" i="10"/>
  <c r="U22" i="10"/>
  <c r="T19" i="8"/>
  <c r="V29" i="12"/>
  <c r="I19" i="12"/>
  <c r="V5" i="12" s="1"/>
  <c r="V27" i="12"/>
  <c r="V34" i="12"/>
  <c r="V23" i="12"/>
  <c r="J18" i="12"/>
  <c r="I21" i="12"/>
  <c r="V7" i="12" s="1"/>
  <c r="V18" i="12"/>
  <c r="V22" i="12"/>
  <c r="J19" i="12"/>
  <c r="V19" i="12"/>
  <c r="V28" i="12"/>
  <c r="I18" i="12"/>
  <c r="V4" i="12" s="1"/>
  <c r="V24" i="12"/>
  <c r="J20" i="12"/>
  <c r="V32" i="12"/>
  <c r="V23" i="8"/>
  <c r="Q33" i="20"/>
  <c r="T33" i="20" s="1"/>
  <c r="V18" i="8"/>
  <c r="V29" i="8"/>
  <c r="V33" i="8"/>
  <c r="V24" i="8"/>
  <c r="I20" i="8"/>
  <c r="V6" i="8" s="1"/>
  <c r="I19" i="8"/>
  <c r="V5" i="8" s="1"/>
  <c r="J19" i="8"/>
  <c r="J18" i="8"/>
  <c r="V28" i="8"/>
  <c r="V34" i="20"/>
  <c r="V22" i="8"/>
  <c r="I18" i="8"/>
  <c r="V4" i="8" s="1"/>
  <c r="V34" i="8"/>
  <c r="V17" i="8"/>
  <c r="V32" i="8"/>
  <c r="I21" i="8"/>
  <c r="V7" i="8" s="1"/>
  <c r="V19" i="8"/>
  <c r="U33" i="14"/>
  <c r="U34" i="14"/>
  <c r="J21" i="20"/>
  <c r="I21" i="20"/>
  <c r="V7" i="20" s="1"/>
  <c r="V18" i="20"/>
  <c r="V22" i="20"/>
  <c r="J18" i="20"/>
  <c r="Q17" i="8"/>
  <c r="T17" i="8" s="1"/>
  <c r="Q22" i="12"/>
  <c r="T22" i="12" s="1"/>
  <c r="Q23" i="20"/>
  <c r="T23" i="20" s="1"/>
  <c r="V19" i="20"/>
  <c r="U6" i="20" s="1"/>
  <c r="I18" i="20"/>
  <c r="V4" i="20" s="1"/>
  <c r="I20" i="20"/>
  <c r="V6" i="20" s="1"/>
  <c r="V29" i="20"/>
  <c r="V17" i="20"/>
  <c r="J20" i="20"/>
  <c r="Q22" i="20"/>
  <c r="T22" i="20" s="1"/>
  <c r="Q29" i="8"/>
  <c r="T29" i="8" s="1"/>
  <c r="U29" i="8" s="1"/>
  <c r="Q28" i="20"/>
  <c r="T28" i="20" s="1"/>
  <c r="Q27" i="12"/>
  <c r="T27" i="12" s="1"/>
  <c r="Q17" i="12"/>
  <c r="T17" i="12" s="1"/>
  <c r="Q33" i="12"/>
  <c r="T33" i="12" s="1"/>
  <c r="Q32" i="12"/>
  <c r="T32" i="12" s="1"/>
  <c r="Q19" i="20"/>
  <c r="T19" i="20" s="1"/>
  <c r="Q18" i="8"/>
  <c r="T18" i="8" s="1"/>
  <c r="Q34" i="8"/>
  <c r="T34" i="8" s="1"/>
  <c r="U34" i="8" s="1"/>
  <c r="Q34" i="12"/>
  <c r="T34" i="12" s="1"/>
  <c r="U33" i="13"/>
  <c r="U32" i="13"/>
  <c r="U34" i="13"/>
  <c r="U24" i="8"/>
  <c r="U33" i="10"/>
  <c r="U22" i="8"/>
  <c r="U32" i="10"/>
  <c r="U23" i="8"/>
  <c r="U34" i="10"/>
  <c r="U7" i="20" l="1"/>
  <c r="T7" i="20" s="1"/>
  <c r="U5" i="20"/>
  <c r="T5" i="20" s="1"/>
  <c r="T6" i="20"/>
  <c r="U7" i="8"/>
  <c r="T7" i="8" s="1"/>
  <c r="U23" i="20"/>
  <c r="T12" i="21"/>
  <c r="T14" i="21"/>
  <c r="T11" i="21"/>
  <c r="T13" i="21"/>
  <c r="U28" i="20"/>
  <c r="U29" i="20"/>
  <c r="U27" i="20"/>
  <c r="U19" i="20"/>
  <c r="U18" i="20"/>
  <c r="U17" i="20"/>
  <c r="U5" i="8"/>
  <c r="T5" i="8" s="1"/>
  <c r="U22" i="20"/>
  <c r="U4" i="20"/>
  <c r="T4" i="20" s="1"/>
  <c r="U24" i="20"/>
  <c r="U6" i="12"/>
  <c r="T6" i="12" s="1"/>
  <c r="T12" i="14"/>
  <c r="T13" i="14"/>
  <c r="T14" i="14"/>
  <c r="T11" i="14"/>
  <c r="U6" i="8"/>
  <c r="T6" i="8" s="1"/>
  <c r="U5" i="12"/>
  <c r="T5" i="12" s="1"/>
  <c r="T12" i="13"/>
  <c r="T14" i="13"/>
  <c r="T11" i="13"/>
  <c r="T13" i="13"/>
  <c r="U17" i="12"/>
  <c r="U18" i="12"/>
  <c r="U19" i="12"/>
  <c r="U22" i="12"/>
  <c r="U24" i="12"/>
  <c r="U23" i="12"/>
  <c r="U27" i="12"/>
  <c r="U28" i="12"/>
  <c r="U29" i="12"/>
  <c r="U4" i="12"/>
  <c r="T4" i="12" s="1"/>
  <c r="U7" i="12"/>
  <c r="T7" i="12" s="1"/>
  <c r="T12" i="11"/>
  <c r="O12" i="11" s="1"/>
  <c r="T14" i="11"/>
  <c r="O14" i="11" s="1"/>
  <c r="T13" i="11"/>
  <c r="T11" i="11"/>
  <c r="T12" i="10"/>
  <c r="T14" i="10"/>
  <c r="T11" i="10"/>
  <c r="T13" i="10"/>
  <c r="U28" i="8"/>
  <c r="U27" i="8"/>
  <c r="U4" i="8"/>
  <c r="T4" i="8" s="1"/>
  <c r="U18" i="8"/>
  <c r="U17" i="8"/>
  <c r="U32" i="8"/>
  <c r="U33" i="8"/>
  <c r="U33" i="12"/>
  <c r="U32" i="20"/>
  <c r="U33" i="20"/>
  <c r="U34" i="20"/>
  <c r="U19" i="8"/>
  <c r="U32" i="12"/>
  <c r="U34" i="12"/>
  <c r="S13" i="21" l="1"/>
  <c r="H63" i="23" s="1"/>
  <c r="R13" i="21"/>
  <c r="F63" i="23" s="1"/>
  <c r="S11" i="21"/>
  <c r="R11" i="21"/>
  <c r="F61" i="23" s="1"/>
  <c r="S14" i="21"/>
  <c r="H64" i="23" s="1"/>
  <c r="R14" i="21"/>
  <c r="F64" i="23" s="1"/>
  <c r="S12" i="21"/>
  <c r="R12" i="21"/>
  <c r="F62" i="23" s="1"/>
  <c r="T12" i="20"/>
  <c r="O12" i="20" s="1"/>
  <c r="T14" i="20"/>
  <c r="Q14" i="20" s="1"/>
  <c r="E56" i="23" s="1"/>
  <c r="T11" i="20"/>
  <c r="O11" i="20" s="1"/>
  <c r="T13" i="20"/>
  <c r="O13" i="20" s="1"/>
  <c r="R11" i="14"/>
  <c r="S11" i="14"/>
  <c r="S14" i="14"/>
  <c r="H48" i="23" s="1"/>
  <c r="R14" i="14"/>
  <c r="F48" i="23" s="1"/>
  <c r="S13" i="14"/>
  <c r="R13" i="14"/>
  <c r="F47" i="23" s="1"/>
  <c r="S12" i="14"/>
  <c r="H46" i="23" s="1"/>
  <c r="R12" i="14"/>
  <c r="F46" i="23" s="1"/>
  <c r="S13" i="13"/>
  <c r="H39" i="23" s="1"/>
  <c r="R13" i="13"/>
  <c r="S11" i="13"/>
  <c r="H37" i="23" s="1"/>
  <c r="R11" i="13"/>
  <c r="F37" i="23" s="1"/>
  <c r="R14" i="13"/>
  <c r="F40" i="23" s="1"/>
  <c r="S14" i="13"/>
  <c r="H40" i="23" s="1"/>
  <c r="S12" i="13"/>
  <c r="H38" i="23" s="1"/>
  <c r="R12" i="13"/>
  <c r="F38" i="23" s="1"/>
  <c r="T12" i="12"/>
  <c r="Q12" i="12" s="1"/>
  <c r="E30" i="23" s="1"/>
  <c r="T14" i="12"/>
  <c r="O14" i="12" s="1"/>
  <c r="T11" i="12"/>
  <c r="O11" i="12" s="1"/>
  <c r="T13" i="12"/>
  <c r="O13" i="12" s="1"/>
  <c r="R11" i="11"/>
  <c r="S11" i="11"/>
  <c r="S13" i="11"/>
  <c r="H23" i="23" s="1"/>
  <c r="R13" i="11"/>
  <c r="F23" i="23" s="1"/>
  <c r="R14" i="11"/>
  <c r="F24" i="23" s="1"/>
  <c r="S14" i="11"/>
  <c r="H24" i="23" s="1"/>
  <c r="S12" i="11"/>
  <c r="H22" i="23" s="1"/>
  <c r="R12" i="11"/>
  <c r="F22" i="23" s="1"/>
  <c r="S12" i="10"/>
  <c r="H14" i="23" s="1"/>
  <c r="R12" i="10"/>
  <c r="F14" i="23" s="1"/>
  <c r="S13" i="10"/>
  <c r="H15" i="23" s="1"/>
  <c r="R13" i="10"/>
  <c r="F15" i="23" s="1"/>
  <c r="S11" i="10"/>
  <c r="H13" i="23" s="1"/>
  <c r="R11" i="10"/>
  <c r="F13" i="23" s="1"/>
  <c r="S14" i="10"/>
  <c r="H16" i="23" s="1"/>
  <c r="R14" i="10"/>
  <c r="F16" i="23" s="1"/>
  <c r="T12" i="8"/>
  <c r="P12" i="8" s="1"/>
  <c r="T13" i="8"/>
  <c r="R13" i="8" s="1"/>
  <c r="F7" i="23" s="1"/>
  <c r="T14" i="8"/>
  <c r="S14" i="8" s="1"/>
  <c r="H8" i="23" s="1"/>
  <c r="T11" i="8"/>
  <c r="R11" i="8" s="1"/>
  <c r="F5" i="23" s="1"/>
  <c r="Q12" i="11"/>
  <c r="E22" i="23" s="1"/>
  <c r="P12" i="11"/>
  <c r="Q14" i="11"/>
  <c r="E24" i="23" s="1"/>
  <c r="W22" i="23"/>
  <c r="U22" i="23" s="1"/>
  <c r="O13" i="11"/>
  <c r="H5" i="33" s="1"/>
  <c r="P13" i="11"/>
  <c r="Q13" i="11"/>
  <c r="E23" i="23" s="1"/>
  <c r="P14" i="11"/>
  <c r="D24" i="23" s="1"/>
  <c r="Q12" i="21"/>
  <c r="E62" i="23" s="1"/>
  <c r="P12" i="21"/>
  <c r="H62" i="23"/>
  <c r="O12" i="21"/>
  <c r="P14" i="21"/>
  <c r="O14" i="21"/>
  <c r="W64" i="23" s="1"/>
  <c r="U64" i="23" s="1"/>
  <c r="Q14" i="21"/>
  <c r="E64" i="23" s="1"/>
  <c r="P14" i="13"/>
  <c r="O14" i="13"/>
  <c r="Q14" i="13"/>
  <c r="E40" i="23" s="1"/>
  <c r="P13" i="10"/>
  <c r="Q13" i="10"/>
  <c r="E15" i="23" s="1"/>
  <c r="O13" i="10"/>
  <c r="K22" i="23"/>
  <c r="H4" i="33"/>
  <c r="C22" i="23"/>
  <c r="H43" i="33"/>
  <c r="N58" i="22" s="1"/>
  <c r="J56" i="22" s="1"/>
  <c r="R50" i="33" s="1"/>
  <c r="O11" i="10"/>
  <c r="P11" i="10"/>
  <c r="V11" i="10"/>
  <c r="Q11" i="10"/>
  <c r="E13" i="23" s="1"/>
  <c r="O14" i="10"/>
  <c r="W16" i="23" s="1"/>
  <c r="U16" i="23" s="1"/>
  <c r="Q14" i="10"/>
  <c r="E16" i="23" s="1"/>
  <c r="P14" i="10"/>
  <c r="P14" i="12"/>
  <c r="O13" i="21"/>
  <c r="P13" i="21"/>
  <c r="Q13" i="21"/>
  <c r="E63" i="23" s="1"/>
  <c r="V11" i="13"/>
  <c r="O11" i="13"/>
  <c r="W37" i="23" s="1"/>
  <c r="U37" i="23" s="1"/>
  <c r="Q11" i="13"/>
  <c r="E37" i="23" s="1"/>
  <c r="P11" i="13"/>
  <c r="P11" i="21"/>
  <c r="V11" i="21"/>
  <c r="O11" i="21"/>
  <c r="H61" i="23"/>
  <c r="Q11" i="21"/>
  <c r="E61" i="23" s="1"/>
  <c r="F39" i="23"/>
  <c r="O13" i="13"/>
  <c r="W39" i="23" s="1"/>
  <c r="U39" i="23" s="1"/>
  <c r="Q13" i="13"/>
  <c r="E39" i="23" s="1"/>
  <c r="P13" i="13"/>
  <c r="Q12" i="10"/>
  <c r="E14" i="23" s="1"/>
  <c r="O12" i="10"/>
  <c r="W14" i="23" s="1"/>
  <c r="U14" i="23" s="1"/>
  <c r="P12" i="10"/>
  <c r="O12" i="13"/>
  <c r="W38" i="23" s="1"/>
  <c r="U38" i="23" s="1"/>
  <c r="Q12" i="13"/>
  <c r="E38" i="23" s="1"/>
  <c r="P12" i="13"/>
  <c r="P12" i="20"/>
  <c r="W24" i="23"/>
  <c r="U24" i="23" s="1"/>
  <c r="K24" i="23"/>
  <c r="H6" i="33"/>
  <c r="C24" i="23"/>
  <c r="H45" i="33"/>
  <c r="P12" i="14"/>
  <c r="O12" i="14"/>
  <c r="W46" i="23" s="1"/>
  <c r="U46" i="23" s="1"/>
  <c r="Q12" i="14"/>
  <c r="E46" i="23" s="1"/>
  <c r="S12" i="8"/>
  <c r="H6" i="23" s="1"/>
  <c r="Q14" i="14"/>
  <c r="E48" i="23" s="1"/>
  <c r="O14" i="14"/>
  <c r="W48" i="23" s="1"/>
  <c r="U48" i="23" s="1"/>
  <c r="P14" i="14"/>
  <c r="P11" i="8"/>
  <c r="S11" i="8"/>
  <c r="H5" i="23" s="1"/>
  <c r="H47" i="23"/>
  <c r="Q13" i="14"/>
  <c r="E47" i="23" s="1"/>
  <c r="P13" i="14"/>
  <c r="O13" i="14"/>
  <c r="W47" i="23" s="1"/>
  <c r="U47" i="23" s="1"/>
  <c r="P11" i="14"/>
  <c r="V11" i="14"/>
  <c r="H45" i="23"/>
  <c r="Q11" i="14"/>
  <c r="E45" i="23" s="1"/>
  <c r="O11" i="14"/>
  <c r="F45" i="23"/>
  <c r="O14" i="8"/>
  <c r="W8" i="23" s="1"/>
  <c r="U8" i="23" s="1"/>
  <c r="Q14" i="8"/>
  <c r="E8" i="23" s="1"/>
  <c r="P14" i="8"/>
  <c r="R14" i="8"/>
  <c r="F8" i="23" s="1"/>
  <c r="F21" i="23"/>
  <c r="V11" i="11"/>
  <c r="H21" i="23"/>
  <c r="O11" i="11"/>
  <c r="W21" i="23" s="1"/>
  <c r="U21" i="23" s="1"/>
  <c r="Q11" i="11"/>
  <c r="E21" i="23" s="1"/>
  <c r="P11" i="11"/>
  <c r="W23" i="23"/>
  <c r="U23" i="23" s="1"/>
  <c r="D22" i="23"/>
  <c r="E67" i="31"/>
  <c r="E67" i="28"/>
  <c r="O13" i="8" l="1"/>
  <c r="Q13" i="8"/>
  <c r="E7" i="23" s="1"/>
  <c r="Q11" i="12"/>
  <c r="E29" i="23" s="1"/>
  <c r="O11" i="8"/>
  <c r="K5" i="23" s="1"/>
  <c r="Q12" i="20"/>
  <c r="E54" i="23" s="1"/>
  <c r="P13" i="20"/>
  <c r="Q11" i="8"/>
  <c r="E5" i="23" s="1"/>
  <c r="R12" i="8"/>
  <c r="F6" i="23" s="1"/>
  <c r="S13" i="8"/>
  <c r="H7" i="23" s="1"/>
  <c r="Q14" i="12"/>
  <c r="E32" i="23" s="1"/>
  <c r="P13" i="12"/>
  <c r="D31" i="23" s="1"/>
  <c r="P13" i="8"/>
  <c r="P11" i="12"/>
  <c r="Q13" i="12"/>
  <c r="E31" i="23" s="1"/>
  <c r="R13" i="20"/>
  <c r="F55" i="23" s="1"/>
  <c r="S13" i="20"/>
  <c r="H55" i="23" s="1"/>
  <c r="R11" i="20"/>
  <c r="F53" i="23" s="1"/>
  <c r="S11" i="20"/>
  <c r="H53" i="23" s="1"/>
  <c r="S14" i="20"/>
  <c r="R14" i="20"/>
  <c r="F56" i="23" s="1"/>
  <c r="R12" i="20"/>
  <c r="F54" i="23" s="1"/>
  <c r="S12" i="20"/>
  <c r="H54" i="23" s="1"/>
  <c r="Q12" i="8"/>
  <c r="E6" i="23" s="1"/>
  <c r="O12" i="8"/>
  <c r="W6" i="23" s="1"/>
  <c r="U6" i="23" s="1"/>
  <c r="O14" i="20"/>
  <c r="K56" i="23" s="1"/>
  <c r="P14" i="20"/>
  <c r="D56" i="23" s="1"/>
  <c r="H56" i="23"/>
  <c r="P11" i="20"/>
  <c r="Q11" i="20"/>
  <c r="E53" i="23" s="1"/>
  <c r="S13" i="12"/>
  <c r="H31" i="23" s="1"/>
  <c r="R13" i="12"/>
  <c r="F31" i="23" s="1"/>
  <c r="R11" i="12"/>
  <c r="F29" i="23" s="1"/>
  <c r="S11" i="12"/>
  <c r="H29" i="23" s="1"/>
  <c r="R14" i="12"/>
  <c r="F32" i="23" s="1"/>
  <c r="S14" i="12"/>
  <c r="H32" i="23" s="1"/>
  <c r="S12" i="12"/>
  <c r="H30" i="23" s="1"/>
  <c r="R12" i="12"/>
  <c r="F30" i="23" s="1"/>
  <c r="V11" i="8"/>
  <c r="C4" i="16" s="1"/>
  <c r="W32" i="23"/>
  <c r="U32" i="23" s="1"/>
  <c r="O12" i="12"/>
  <c r="C30" i="23" s="1"/>
  <c r="P12" i="12"/>
  <c r="D30" i="23" s="1"/>
  <c r="V11" i="12"/>
  <c r="K8" i="33" s="1"/>
  <c r="W31" i="23"/>
  <c r="U31" i="23" s="1"/>
  <c r="Q13" i="20"/>
  <c r="E55" i="23" s="1"/>
  <c r="V11" i="20"/>
  <c r="H44" i="33"/>
  <c r="C23" i="23"/>
  <c r="Y23" i="23" s="1"/>
  <c r="K23" i="23"/>
  <c r="I6" i="33"/>
  <c r="I4" i="33"/>
  <c r="I5" i="33"/>
  <c r="D23" i="23"/>
  <c r="GL67" i="31"/>
  <c r="IL67" i="31"/>
  <c r="AY67" i="31"/>
  <c r="AL67" i="31"/>
  <c r="DY67" i="31"/>
  <c r="JL67" i="31"/>
  <c r="BL67" i="31"/>
  <c r="Y67" i="31"/>
  <c r="FY67" i="31"/>
  <c r="KL67" i="31"/>
  <c r="LY67" i="31"/>
  <c r="LL67" i="31"/>
  <c r="HL67" i="31"/>
  <c r="IY67" i="31"/>
  <c r="EY67" i="31"/>
  <c r="D67" i="31"/>
  <c r="CL67" i="31"/>
  <c r="FL67" i="31"/>
  <c r="BY67" i="31"/>
  <c r="HY67" i="31"/>
  <c r="L67" i="31"/>
  <c r="JY67" i="31"/>
  <c r="KY67" i="31"/>
  <c r="CY67" i="31"/>
  <c r="EL67" i="31"/>
  <c r="GY67" i="31"/>
  <c r="DL67" i="31"/>
  <c r="D67" i="28"/>
  <c r="D21" i="23"/>
  <c r="I3" i="33"/>
  <c r="D5" i="23"/>
  <c r="C3" i="33"/>
  <c r="C46" i="23"/>
  <c r="Q4" i="33"/>
  <c r="K46" i="23"/>
  <c r="Q43" i="33"/>
  <c r="N64" i="22" s="1"/>
  <c r="J57" i="22" s="1"/>
  <c r="I50" i="33" s="1"/>
  <c r="D62" i="23"/>
  <c r="X4" i="33"/>
  <c r="K37" i="23"/>
  <c r="C37" i="23"/>
  <c r="N3" i="33"/>
  <c r="N42" i="33"/>
  <c r="N61" i="22" s="1"/>
  <c r="I57" i="22" s="1"/>
  <c r="H50" i="33" s="1"/>
  <c r="D13" i="23"/>
  <c r="F3" i="33"/>
  <c r="C6" i="16"/>
  <c r="E6" i="16" s="1"/>
  <c r="H8" i="33"/>
  <c r="C5" i="23"/>
  <c r="B42" i="33"/>
  <c r="N53" i="22" s="1"/>
  <c r="I53" i="22" s="1"/>
  <c r="B50" i="33" s="1"/>
  <c r="C60" i="33" s="1"/>
  <c r="D61" i="23"/>
  <c r="X3" i="33"/>
  <c r="C16" i="23"/>
  <c r="E6" i="33"/>
  <c r="K16" i="23"/>
  <c r="E45" i="33"/>
  <c r="Z22" i="23"/>
  <c r="AA22" i="23"/>
  <c r="AB22" i="23"/>
  <c r="T22" i="23"/>
  <c r="Y22" i="23"/>
  <c r="C45" i="23"/>
  <c r="K45" i="23"/>
  <c r="Q3" i="33"/>
  <c r="Q42" i="33"/>
  <c r="N63" i="22" s="1"/>
  <c r="I59" i="22" s="1"/>
  <c r="T50" i="33" s="1"/>
  <c r="U60" i="33" s="1"/>
  <c r="T70" i="33" s="1"/>
  <c r="N78" i="33" s="1"/>
  <c r="R5" i="33"/>
  <c r="D47" i="23"/>
  <c r="D38" i="23"/>
  <c r="O4" i="33"/>
  <c r="K7" i="23"/>
  <c r="B5" i="33"/>
  <c r="C7" i="23"/>
  <c r="B44" i="33"/>
  <c r="C29" i="23"/>
  <c r="K29" i="23"/>
  <c r="K3" i="33"/>
  <c r="K42" i="33"/>
  <c r="N59" i="22" s="1"/>
  <c r="I56" i="22" s="1"/>
  <c r="Q50" i="33" s="1"/>
  <c r="Q60" i="33" s="1"/>
  <c r="R70" i="33" s="1"/>
  <c r="N88" i="33" s="1"/>
  <c r="E8" i="33"/>
  <c r="C5" i="16"/>
  <c r="E5" i="16" s="1"/>
  <c r="D55" i="23"/>
  <c r="C21" i="23"/>
  <c r="H3" i="33"/>
  <c r="K21" i="23"/>
  <c r="H42" i="33"/>
  <c r="N57" i="22" s="1"/>
  <c r="I54" i="22" s="1"/>
  <c r="E50" i="33" s="1"/>
  <c r="E60" i="33" s="1"/>
  <c r="F70" i="33" s="1"/>
  <c r="L88" i="33" s="1"/>
  <c r="C6" i="33"/>
  <c r="D8" i="23"/>
  <c r="D46" i="23"/>
  <c r="R4" i="33"/>
  <c r="W54" i="23"/>
  <c r="U54" i="23" s="1"/>
  <c r="K54" i="23"/>
  <c r="T4" i="33"/>
  <c r="C54" i="23"/>
  <c r="T43" i="33"/>
  <c r="N66" i="22" s="1"/>
  <c r="J60" i="22" s="1"/>
  <c r="X50" i="33" s="1"/>
  <c r="N4" i="33"/>
  <c r="K38" i="23"/>
  <c r="C38" i="23"/>
  <c r="N43" i="33"/>
  <c r="N62" i="22" s="1"/>
  <c r="J59" i="22" s="1"/>
  <c r="U50" i="33" s="1"/>
  <c r="D7" i="23"/>
  <c r="W61" i="23"/>
  <c r="U61" i="23" s="1"/>
  <c r="W3" i="33"/>
  <c r="K61" i="23"/>
  <c r="C61" i="23"/>
  <c r="W42" i="33"/>
  <c r="N67" i="22" s="1"/>
  <c r="I60" i="22" s="1"/>
  <c r="W50" i="33" s="1"/>
  <c r="C8" i="16"/>
  <c r="E8" i="16" s="1"/>
  <c r="F8" i="16" s="1"/>
  <c r="N8" i="33"/>
  <c r="W13" i="23"/>
  <c r="U13" i="23" s="1"/>
  <c r="K13" i="23"/>
  <c r="E3" i="33"/>
  <c r="C13" i="23"/>
  <c r="E42" i="33"/>
  <c r="N55" i="22" s="1"/>
  <c r="I55" i="22" s="1"/>
  <c r="N50" i="33" s="1"/>
  <c r="O60" i="33" s="1"/>
  <c r="W15" i="23"/>
  <c r="U15" i="23" s="1"/>
  <c r="E5" i="33"/>
  <c r="K15" i="23"/>
  <c r="C15" i="23"/>
  <c r="E44" i="33"/>
  <c r="W40" i="23"/>
  <c r="U40" i="23" s="1"/>
  <c r="K40" i="23"/>
  <c r="C40" i="23"/>
  <c r="N6" i="33"/>
  <c r="N45" i="33"/>
  <c r="D53" i="23"/>
  <c r="Q8" i="33"/>
  <c r="C9" i="16"/>
  <c r="E9" i="16" s="1"/>
  <c r="W5" i="23"/>
  <c r="U5" i="23" s="1"/>
  <c r="U4" i="33"/>
  <c r="D54" i="23"/>
  <c r="O5" i="33"/>
  <c r="D39" i="23"/>
  <c r="C11" i="16"/>
  <c r="E11" i="16" s="1"/>
  <c r="F11" i="16" s="1"/>
  <c r="W8" i="33"/>
  <c r="W29" i="23"/>
  <c r="U29" i="23" s="1"/>
  <c r="D32" i="23"/>
  <c r="W55" i="23"/>
  <c r="U55" i="23" s="1"/>
  <c r="T5" i="33"/>
  <c r="K55" i="23"/>
  <c r="C55" i="23"/>
  <c r="T44" i="33"/>
  <c r="O6" i="33"/>
  <c r="D40" i="23"/>
  <c r="C10" i="16"/>
  <c r="E10" i="16" s="1"/>
  <c r="T8" i="33"/>
  <c r="B6" i="33"/>
  <c r="K8" i="23"/>
  <c r="C8" i="23"/>
  <c r="B45" i="33"/>
  <c r="D6" i="23"/>
  <c r="D48" i="23"/>
  <c r="R6" i="33"/>
  <c r="W7" i="23"/>
  <c r="U7" i="23" s="1"/>
  <c r="D14" i="23"/>
  <c r="F4" i="33"/>
  <c r="N5" i="33"/>
  <c r="C39" i="23"/>
  <c r="K39" i="23"/>
  <c r="N44" i="33"/>
  <c r="D63" i="23"/>
  <c r="X5" i="33"/>
  <c r="K32" i="23"/>
  <c r="K6" i="33"/>
  <c r="C32" i="23"/>
  <c r="K45" i="33"/>
  <c r="W45" i="23"/>
  <c r="U45" i="23" s="1"/>
  <c r="Q6" i="33"/>
  <c r="C48" i="23"/>
  <c r="K48" i="23"/>
  <c r="Q45" i="33"/>
  <c r="AA24" i="23"/>
  <c r="Y24" i="23"/>
  <c r="T24" i="23"/>
  <c r="AB24" i="23"/>
  <c r="Z24" i="23"/>
  <c r="K14" i="23"/>
  <c r="C14" i="23"/>
  <c r="E4" i="33"/>
  <c r="E43" i="33"/>
  <c r="N56" i="22" s="1"/>
  <c r="J53" i="22" s="1"/>
  <c r="C50" i="33" s="1"/>
  <c r="W63" i="23"/>
  <c r="U63" i="23" s="1"/>
  <c r="K63" i="23"/>
  <c r="W5" i="33"/>
  <c r="C63" i="23"/>
  <c r="W44" i="33"/>
  <c r="D15" i="23"/>
  <c r="F5" i="33"/>
  <c r="C64" i="23"/>
  <c r="W6" i="33"/>
  <c r="K64" i="23"/>
  <c r="W45" i="33"/>
  <c r="W62" i="23"/>
  <c r="U62" i="23" s="1"/>
  <c r="K62" i="23"/>
  <c r="W4" i="33"/>
  <c r="C62" i="23"/>
  <c r="W43" i="33"/>
  <c r="N68" i="22" s="1"/>
  <c r="J58" i="22" s="1"/>
  <c r="L50" i="33" s="1"/>
  <c r="D45" i="23"/>
  <c r="R3" i="33"/>
  <c r="Q5" i="33"/>
  <c r="C47" i="23"/>
  <c r="K47" i="23"/>
  <c r="Q44" i="33"/>
  <c r="D29" i="23"/>
  <c r="O3" i="33"/>
  <c r="D37" i="23"/>
  <c r="D16" i="23"/>
  <c r="F6" i="33"/>
  <c r="C31" i="23"/>
  <c r="K31" i="23"/>
  <c r="K5" i="33"/>
  <c r="K44" i="33"/>
  <c r="D64" i="23"/>
  <c r="X6" i="33"/>
  <c r="W53" i="23"/>
  <c r="U53" i="23" s="1"/>
  <c r="K53" i="23"/>
  <c r="T3" i="33"/>
  <c r="C53" i="23"/>
  <c r="T42" i="33"/>
  <c r="N65" i="22" s="1"/>
  <c r="I58" i="22" s="1"/>
  <c r="K50" i="33" s="1"/>
  <c r="K60" i="33" s="1"/>
  <c r="E72" i="31"/>
  <c r="E62" i="31"/>
  <c r="E77" i="28"/>
  <c r="C68" i="31"/>
  <c r="C81" i="31"/>
  <c r="E81" i="31"/>
  <c r="C76" i="31"/>
  <c r="E72" i="28"/>
  <c r="C66" i="31"/>
  <c r="C77" i="31"/>
  <c r="E79" i="31"/>
  <c r="C68" i="28"/>
  <c r="E68" i="28"/>
  <c r="C69" i="31"/>
  <c r="C63" i="31"/>
  <c r="C64" i="28"/>
  <c r="E69" i="28"/>
  <c r="C71" i="31"/>
  <c r="C73" i="31"/>
  <c r="E71" i="28"/>
  <c r="C62" i="28"/>
  <c r="C71" i="28"/>
  <c r="E73" i="28"/>
  <c r="C74" i="31"/>
  <c r="C73" i="28"/>
  <c r="C65" i="28"/>
  <c r="C81" i="28"/>
  <c r="C63" i="28"/>
  <c r="E77" i="31"/>
  <c r="E65" i="31"/>
  <c r="E65" i="28"/>
  <c r="E81" i="28"/>
  <c r="E79" i="28"/>
  <c r="E69" i="31"/>
  <c r="E73" i="31"/>
  <c r="C65" i="31"/>
  <c r="C67" i="31"/>
  <c r="E68" i="31"/>
  <c r="E71" i="31"/>
  <c r="E62" i="28"/>
  <c r="C77" i="28"/>
  <c r="C62" i="31"/>
  <c r="C66" i="28"/>
  <c r="E64" i="31"/>
  <c r="C76" i="28"/>
  <c r="C69" i="28"/>
  <c r="C67" i="28"/>
  <c r="C64" i="31"/>
  <c r="E64" i="28"/>
  <c r="C74" i="28"/>
  <c r="W30" i="23" l="1"/>
  <c r="U30" i="23" s="1"/>
  <c r="C4" i="33"/>
  <c r="B3" i="33"/>
  <c r="C5" i="33"/>
  <c r="C7" i="16"/>
  <c r="E7" i="16" s="1"/>
  <c r="F7" i="16" s="1"/>
  <c r="L6" i="33"/>
  <c r="U3" i="33"/>
  <c r="L4" i="33"/>
  <c r="K4" i="33"/>
  <c r="B43" i="33"/>
  <c r="N54" i="22" s="1"/>
  <c r="J55" i="22" s="1"/>
  <c r="O50" i="33" s="1"/>
  <c r="B4" i="33"/>
  <c r="C6" i="23"/>
  <c r="AA6" i="23" s="1"/>
  <c r="L3" i="33"/>
  <c r="K43" i="33"/>
  <c r="N60" i="22" s="1"/>
  <c r="J54" i="22" s="1"/>
  <c r="F50" i="33" s="1"/>
  <c r="K6" i="23"/>
  <c r="K30" i="23"/>
  <c r="C56" i="23"/>
  <c r="AB56" i="23" s="1"/>
  <c r="T45" i="33"/>
  <c r="W56" i="23"/>
  <c r="U56" i="23" s="1"/>
  <c r="L5" i="33"/>
  <c r="B8" i="33"/>
  <c r="U6" i="33"/>
  <c r="T6" i="33"/>
  <c r="U5" i="33"/>
  <c r="R88" i="33"/>
  <c r="AB23" i="23"/>
  <c r="T23" i="23"/>
  <c r="Z23" i="23"/>
  <c r="AA23" i="23"/>
  <c r="D81" i="31"/>
  <c r="D81" i="28"/>
  <c r="D79" i="31"/>
  <c r="D79" i="28"/>
  <c r="B81" i="31"/>
  <c r="B81" i="28"/>
  <c r="B77" i="31"/>
  <c r="B77" i="28"/>
  <c r="D77" i="28"/>
  <c r="D77" i="31"/>
  <c r="B76" i="31"/>
  <c r="B76" i="28"/>
  <c r="W60" i="33"/>
  <c r="B74" i="31"/>
  <c r="B74" i="28"/>
  <c r="D72" i="31"/>
  <c r="D72" i="28"/>
  <c r="I60" i="33"/>
  <c r="H70" i="33" s="1"/>
  <c r="L78" i="33" s="1"/>
  <c r="B73" i="31"/>
  <c r="B73" i="28"/>
  <c r="D73" i="31"/>
  <c r="D73" i="28"/>
  <c r="D71" i="28"/>
  <c r="D71" i="31"/>
  <c r="B71" i="31"/>
  <c r="B71" i="28"/>
  <c r="B65" i="28"/>
  <c r="HJ65" i="31"/>
  <c r="JJ65" i="31"/>
  <c r="DW65" i="31"/>
  <c r="EW65" i="31"/>
  <c r="IJ65" i="31"/>
  <c r="IW65" i="31"/>
  <c r="EJ65" i="31"/>
  <c r="HW65" i="31"/>
  <c r="FJ65" i="31"/>
  <c r="GW65" i="31"/>
  <c r="BJ65" i="31"/>
  <c r="GJ65" i="31"/>
  <c r="KJ65" i="31"/>
  <c r="DJ65" i="31"/>
  <c r="J65" i="31"/>
  <c r="FW65" i="31"/>
  <c r="LJ65" i="31"/>
  <c r="CW65" i="31"/>
  <c r="CJ65" i="31"/>
  <c r="BW65" i="31"/>
  <c r="B65" i="31"/>
  <c r="JW65" i="31"/>
  <c r="KW65" i="31"/>
  <c r="AJ65" i="31"/>
  <c r="LW65" i="31"/>
  <c r="AW65" i="31"/>
  <c r="W65" i="31"/>
  <c r="D68" i="28"/>
  <c r="LL68" i="31"/>
  <c r="DL68" i="31"/>
  <c r="BY68" i="31"/>
  <c r="CY68" i="31"/>
  <c r="HL68" i="31"/>
  <c r="FY68" i="31"/>
  <c r="JL68" i="31"/>
  <c r="CL68" i="31"/>
  <c r="AL68" i="31"/>
  <c r="FL68" i="31"/>
  <c r="D68" i="31"/>
  <c r="EY68" i="31"/>
  <c r="IL68" i="31"/>
  <c r="L68" i="31"/>
  <c r="KY68" i="31"/>
  <c r="GY68" i="31"/>
  <c r="IY68" i="31"/>
  <c r="AY68" i="31"/>
  <c r="EL68" i="31"/>
  <c r="DY68" i="31"/>
  <c r="LY68" i="31"/>
  <c r="Y68" i="31"/>
  <c r="HY68" i="31"/>
  <c r="JY68" i="31"/>
  <c r="KL68" i="31"/>
  <c r="BL68" i="31"/>
  <c r="GL68" i="31"/>
  <c r="B69" i="28"/>
  <c r="GJ69" i="31"/>
  <c r="JW69" i="31"/>
  <c r="DW69" i="31"/>
  <c r="LW69" i="31"/>
  <c r="DJ69" i="31"/>
  <c r="AJ69" i="31"/>
  <c r="FJ69" i="31"/>
  <c r="EJ69" i="31"/>
  <c r="GW69" i="31"/>
  <c r="BJ69" i="31"/>
  <c r="EW69" i="31"/>
  <c r="IJ69" i="31"/>
  <c r="BW69" i="31"/>
  <c r="J69" i="31"/>
  <c r="HJ69" i="31"/>
  <c r="HW69" i="31"/>
  <c r="KJ69" i="31"/>
  <c r="CW69" i="31"/>
  <c r="JJ69" i="31"/>
  <c r="AW69" i="31"/>
  <c r="W69" i="31"/>
  <c r="FW69" i="31"/>
  <c r="IW69" i="31"/>
  <c r="LJ69" i="31"/>
  <c r="B69" i="31"/>
  <c r="CJ69" i="31"/>
  <c r="KW69" i="31"/>
  <c r="B67" i="28"/>
  <c r="GW67" i="31"/>
  <c r="DJ67" i="31"/>
  <c r="AJ67" i="31"/>
  <c r="HW67" i="31"/>
  <c r="FW67" i="31"/>
  <c r="J67" i="31"/>
  <c r="DW67" i="31"/>
  <c r="JW67" i="31"/>
  <c r="B67" i="31"/>
  <c r="IW67" i="31"/>
  <c r="EW67" i="31"/>
  <c r="FJ67" i="31"/>
  <c r="AW67" i="31"/>
  <c r="KW67" i="31"/>
  <c r="EJ67" i="31"/>
  <c r="IJ67" i="31"/>
  <c r="CJ67" i="31"/>
  <c r="GJ67" i="31"/>
  <c r="HJ67" i="31"/>
  <c r="BJ67" i="31"/>
  <c r="BW67" i="31"/>
  <c r="KJ67" i="31"/>
  <c r="LJ67" i="31"/>
  <c r="JJ67" i="31"/>
  <c r="CW67" i="31"/>
  <c r="W67" i="31"/>
  <c r="LW67" i="31"/>
  <c r="D64" i="28"/>
  <c r="IL64" i="31"/>
  <c r="JL64" i="31"/>
  <c r="BL64" i="31"/>
  <c r="LL64" i="31"/>
  <c r="AL64" i="31"/>
  <c r="CL64" i="31"/>
  <c r="IY64" i="31"/>
  <c r="KY64" i="31"/>
  <c r="KL64" i="31"/>
  <c r="CY64" i="31"/>
  <c r="HY64" i="31"/>
  <c r="FY64" i="31"/>
  <c r="GL64" i="31"/>
  <c r="Y64" i="31"/>
  <c r="EL64" i="31"/>
  <c r="DY64" i="31"/>
  <c r="L64" i="31"/>
  <c r="AY64" i="31"/>
  <c r="BY64" i="31"/>
  <c r="JY64" i="31"/>
  <c r="LY64" i="31"/>
  <c r="FL64" i="31"/>
  <c r="GY64" i="31"/>
  <c r="EY64" i="31"/>
  <c r="HL64" i="31"/>
  <c r="D64" i="31"/>
  <c r="DL64" i="31"/>
  <c r="BW63" i="31"/>
  <c r="JW63" i="31"/>
  <c r="B63" i="31"/>
  <c r="IW63" i="31"/>
  <c r="LJ63" i="31"/>
  <c r="FW63" i="31"/>
  <c r="HW63" i="31"/>
  <c r="GJ63" i="31"/>
  <c r="W63" i="31"/>
  <c r="KW63" i="31"/>
  <c r="JJ63" i="31"/>
  <c r="AW63" i="31"/>
  <c r="CW63" i="31"/>
  <c r="DJ63" i="31"/>
  <c r="BJ63" i="31"/>
  <c r="EW63" i="31"/>
  <c r="IJ63" i="31"/>
  <c r="HJ63" i="31"/>
  <c r="DW63" i="31"/>
  <c r="FJ63" i="31"/>
  <c r="CJ63" i="31"/>
  <c r="KJ63" i="31"/>
  <c r="J63" i="31"/>
  <c r="LW63" i="31"/>
  <c r="AJ63" i="31"/>
  <c r="EJ63" i="31"/>
  <c r="GW63" i="31"/>
  <c r="B63" i="28"/>
  <c r="JY62" i="31"/>
  <c r="BY62" i="31"/>
  <c r="GL62" i="31"/>
  <c r="EY62" i="31"/>
  <c r="D62" i="31"/>
  <c r="BL62" i="31"/>
  <c r="FY62" i="31"/>
  <c r="HY62" i="31"/>
  <c r="DL62" i="31"/>
  <c r="HL62" i="31"/>
  <c r="IL62" i="31"/>
  <c r="JL62" i="31"/>
  <c r="IY62" i="31"/>
  <c r="AY62" i="31"/>
  <c r="AL62" i="31"/>
  <c r="CL62" i="31"/>
  <c r="DY62" i="31"/>
  <c r="KL62" i="31"/>
  <c r="CY62" i="31"/>
  <c r="Y62" i="31"/>
  <c r="L62" i="31"/>
  <c r="GY62" i="31"/>
  <c r="FL62" i="31"/>
  <c r="EL62" i="31"/>
  <c r="KY62" i="31"/>
  <c r="LY62" i="31"/>
  <c r="LL62" i="31"/>
  <c r="D62" i="28"/>
  <c r="B66" i="28"/>
  <c r="GJ66" i="31"/>
  <c r="JW66" i="31"/>
  <c r="KJ66" i="31"/>
  <c r="CJ66" i="31"/>
  <c r="BJ66" i="31"/>
  <c r="EW66" i="31"/>
  <c r="EJ66" i="31"/>
  <c r="FW66" i="31"/>
  <c r="AJ66" i="31"/>
  <c r="HJ66" i="31"/>
  <c r="GW66" i="31"/>
  <c r="CW66" i="31"/>
  <c r="IJ66" i="31"/>
  <c r="FJ66" i="31"/>
  <c r="DJ66" i="31"/>
  <c r="BW66" i="31"/>
  <c r="J66" i="31"/>
  <c r="DW66" i="31"/>
  <c r="AW66" i="31"/>
  <c r="W66" i="31"/>
  <c r="LJ66" i="31"/>
  <c r="LW66" i="31"/>
  <c r="B66" i="31"/>
  <c r="JJ66" i="31"/>
  <c r="IW66" i="31"/>
  <c r="HW66" i="31"/>
  <c r="KW66" i="31"/>
  <c r="DY65" i="31"/>
  <c r="LY65" i="31"/>
  <c r="L65" i="31"/>
  <c r="AY65" i="31"/>
  <c r="KL65" i="31"/>
  <c r="JY65" i="31"/>
  <c r="Y65" i="31"/>
  <c r="IL65" i="31"/>
  <c r="EL65" i="31"/>
  <c r="BY65" i="31"/>
  <c r="AL65" i="31"/>
  <c r="BL65" i="31"/>
  <c r="CL65" i="31"/>
  <c r="KY65" i="31"/>
  <c r="HY65" i="31"/>
  <c r="DL65" i="31"/>
  <c r="IY65" i="31"/>
  <c r="JL65" i="31"/>
  <c r="GY65" i="31"/>
  <c r="GL65" i="31"/>
  <c r="FY65" i="31"/>
  <c r="LL65" i="31"/>
  <c r="HL65" i="31"/>
  <c r="D65" i="31"/>
  <c r="EY65" i="31"/>
  <c r="FL65" i="31"/>
  <c r="CY65" i="31"/>
  <c r="D65" i="28"/>
  <c r="LL69" i="31"/>
  <c r="BY69" i="31"/>
  <c r="DY69" i="31"/>
  <c r="DL69" i="31"/>
  <c r="AY69" i="31"/>
  <c r="EL69" i="31"/>
  <c r="FL69" i="31"/>
  <c r="HL69" i="31"/>
  <c r="JY69" i="31"/>
  <c r="CY69" i="31"/>
  <c r="AL69" i="31"/>
  <c r="L69" i="31"/>
  <c r="HY69" i="31"/>
  <c r="KL69" i="31"/>
  <c r="CL69" i="31"/>
  <c r="IL69" i="31"/>
  <c r="LY69" i="31"/>
  <c r="Y69" i="31"/>
  <c r="EY69" i="31"/>
  <c r="FY69" i="31"/>
  <c r="IY69" i="31"/>
  <c r="JL69" i="31"/>
  <c r="BL69" i="31"/>
  <c r="GL69" i="31"/>
  <c r="GY69" i="31"/>
  <c r="KY69" i="31"/>
  <c r="D69" i="31"/>
  <c r="D69" i="28"/>
  <c r="KW62" i="31"/>
  <c r="AJ62" i="31"/>
  <c r="HJ62" i="31"/>
  <c r="GW62" i="31"/>
  <c r="LJ62" i="31"/>
  <c r="IW62" i="31"/>
  <c r="AW62" i="31"/>
  <c r="IJ62" i="31"/>
  <c r="EJ62" i="31"/>
  <c r="FJ62" i="31"/>
  <c r="BW62" i="31"/>
  <c r="BJ62" i="31"/>
  <c r="W62" i="31"/>
  <c r="KJ62" i="31"/>
  <c r="DJ62" i="31"/>
  <c r="HW62" i="31"/>
  <c r="LW62" i="31"/>
  <c r="B62" i="31"/>
  <c r="J62" i="31"/>
  <c r="CJ62" i="31"/>
  <c r="CW62" i="31"/>
  <c r="JJ62" i="31"/>
  <c r="GJ62" i="31"/>
  <c r="FW62" i="31"/>
  <c r="EW62" i="31"/>
  <c r="JW62" i="31"/>
  <c r="DW62" i="31"/>
  <c r="B62" i="28"/>
  <c r="HJ64" i="31"/>
  <c r="EJ64" i="31"/>
  <c r="IJ64" i="31"/>
  <c r="AJ64" i="31"/>
  <c r="KJ64" i="31"/>
  <c r="EW64" i="31"/>
  <c r="J64" i="31"/>
  <c r="FJ64" i="31"/>
  <c r="GW64" i="31"/>
  <c r="GJ64" i="31"/>
  <c r="LW64" i="31"/>
  <c r="IW64" i="31"/>
  <c r="BJ64" i="31"/>
  <c r="KW64" i="31"/>
  <c r="DJ64" i="31"/>
  <c r="BW64" i="31"/>
  <c r="JJ64" i="31"/>
  <c r="LJ64" i="31"/>
  <c r="JW64" i="31"/>
  <c r="DW64" i="31"/>
  <c r="CJ64" i="31"/>
  <c r="CW64" i="31"/>
  <c r="B64" i="31"/>
  <c r="AW64" i="31"/>
  <c r="W64" i="31"/>
  <c r="HW64" i="31"/>
  <c r="FW64" i="31"/>
  <c r="B64" i="28"/>
  <c r="B68" i="28"/>
  <c r="LJ68" i="31"/>
  <c r="CJ68" i="31"/>
  <c r="BW68" i="31"/>
  <c r="KW68" i="31"/>
  <c r="BJ68" i="31"/>
  <c r="HJ68" i="31"/>
  <c r="IW68" i="31"/>
  <c r="HW68" i="31"/>
  <c r="JJ68" i="31"/>
  <c r="J68" i="31"/>
  <c r="LW68" i="31"/>
  <c r="DW68" i="31"/>
  <c r="GJ68" i="31"/>
  <c r="CW68" i="31"/>
  <c r="B68" i="31"/>
  <c r="DJ68" i="31"/>
  <c r="FW68" i="31"/>
  <c r="W68" i="31"/>
  <c r="JW68" i="31"/>
  <c r="FJ68" i="31"/>
  <c r="IJ68" i="31"/>
  <c r="AW68" i="31"/>
  <c r="EW68" i="31"/>
  <c r="AJ68" i="31"/>
  <c r="KJ68" i="31"/>
  <c r="EJ68" i="31"/>
  <c r="GW68" i="31"/>
  <c r="Z63" i="23"/>
  <c r="AB63" i="23"/>
  <c r="T63" i="23"/>
  <c r="Y63" i="23"/>
  <c r="AA63" i="23"/>
  <c r="E4" i="16"/>
  <c r="D4" i="16"/>
  <c r="H5" i="16"/>
  <c r="F5" i="16"/>
  <c r="AA53" i="23"/>
  <c r="AB53" i="23"/>
  <c r="Y53" i="23"/>
  <c r="T53" i="23"/>
  <c r="Z53" i="23"/>
  <c r="AB48" i="23"/>
  <c r="Z48" i="23"/>
  <c r="T48" i="23"/>
  <c r="AA48" i="23"/>
  <c r="Y48" i="23"/>
  <c r="Y32" i="23"/>
  <c r="AA32" i="23"/>
  <c r="AB32" i="23"/>
  <c r="T32" i="23"/>
  <c r="Z32" i="23"/>
  <c r="AA30" i="23"/>
  <c r="AB30" i="23"/>
  <c r="T30" i="23"/>
  <c r="Z30" i="23"/>
  <c r="Y30" i="23"/>
  <c r="Z45" i="23"/>
  <c r="Y45" i="23"/>
  <c r="AB45" i="23"/>
  <c r="T45" i="23"/>
  <c r="AA45" i="23"/>
  <c r="Y15" i="23"/>
  <c r="T15" i="23"/>
  <c r="Z15" i="23"/>
  <c r="AB15" i="23"/>
  <c r="AA15" i="23"/>
  <c r="Y38" i="23"/>
  <c r="Z38" i="23"/>
  <c r="AB38" i="23"/>
  <c r="AA38" i="23"/>
  <c r="T38" i="23"/>
  <c r="AB16" i="23"/>
  <c r="AA16" i="23"/>
  <c r="Y16" i="23"/>
  <c r="Z16" i="23"/>
  <c r="T16" i="23"/>
  <c r="F6" i="16"/>
  <c r="H6" i="16"/>
  <c r="T7" i="23"/>
  <c r="AB7" i="23"/>
  <c r="Z7" i="23"/>
  <c r="AA7" i="23"/>
  <c r="Y7" i="23"/>
  <c r="Z37" i="23"/>
  <c r="AA37" i="23"/>
  <c r="T37" i="23"/>
  <c r="AB37" i="23"/>
  <c r="Y37" i="23"/>
  <c r="T14" i="23"/>
  <c r="AB14" i="23"/>
  <c r="Z14" i="23"/>
  <c r="AA14" i="23"/>
  <c r="Y14" i="23"/>
  <c r="AA31" i="23"/>
  <c r="Y31" i="23"/>
  <c r="T31" i="23"/>
  <c r="AB31" i="23"/>
  <c r="Z31" i="23"/>
  <c r="AB40" i="23"/>
  <c r="Y40" i="23"/>
  <c r="T40" i="23"/>
  <c r="AA40" i="23"/>
  <c r="Z40" i="23"/>
  <c r="AB13" i="23"/>
  <c r="Y13" i="23"/>
  <c r="Z13" i="23"/>
  <c r="AA13" i="23"/>
  <c r="T13" i="23"/>
  <c r="AA8" i="23"/>
  <c r="Y8" i="23"/>
  <c r="AB8" i="23"/>
  <c r="Z8" i="23"/>
  <c r="T8" i="23"/>
  <c r="AB55" i="23"/>
  <c r="Z55" i="23"/>
  <c r="T55" i="23"/>
  <c r="Y55" i="23"/>
  <c r="AA55" i="23"/>
  <c r="AA5" i="23"/>
  <c r="T5" i="23"/>
  <c r="AB5" i="23"/>
  <c r="Y5" i="23"/>
  <c r="Z5" i="23"/>
  <c r="DX67" i="31"/>
  <c r="FX67" i="31"/>
  <c r="AK67" i="31"/>
  <c r="EX67" i="31"/>
  <c r="KK67" i="31"/>
  <c r="CK67" i="31"/>
  <c r="CX67" i="31"/>
  <c r="JK67" i="31"/>
  <c r="GX67" i="31"/>
  <c r="JX67" i="31"/>
  <c r="KX67" i="31"/>
  <c r="IK67" i="31"/>
  <c r="K67" i="31"/>
  <c r="HK67" i="31"/>
  <c r="HX67" i="31"/>
  <c r="LX67" i="31"/>
  <c r="IX67" i="31"/>
  <c r="FK67" i="31"/>
  <c r="EK67" i="31"/>
  <c r="BK67" i="31"/>
  <c r="GK67" i="31"/>
  <c r="DK67" i="31"/>
  <c r="BX67" i="31"/>
  <c r="LK67" i="31"/>
  <c r="X67" i="31"/>
  <c r="AX67" i="31"/>
  <c r="Y39" i="23"/>
  <c r="AB39" i="23"/>
  <c r="T39" i="23"/>
  <c r="AA39" i="23"/>
  <c r="Z39" i="23"/>
  <c r="T47" i="23"/>
  <c r="AA47" i="23"/>
  <c r="AB47" i="23"/>
  <c r="Z47" i="23"/>
  <c r="Y47" i="23"/>
  <c r="F10" i="16"/>
  <c r="H10" i="16"/>
  <c r="T61" i="23"/>
  <c r="AB61" i="23"/>
  <c r="Y61" i="23"/>
  <c r="AA61" i="23"/>
  <c r="Z61" i="23"/>
  <c r="Z64" i="23"/>
  <c r="T64" i="23"/>
  <c r="AA64" i="23"/>
  <c r="AB64" i="23"/>
  <c r="Y64" i="23"/>
  <c r="AA62" i="23"/>
  <c r="Y62" i="23"/>
  <c r="AB62" i="23"/>
  <c r="Z62" i="23"/>
  <c r="T62" i="23"/>
  <c r="F9" i="16"/>
  <c r="H9" i="16"/>
  <c r="AB29" i="23"/>
  <c r="Y29" i="23"/>
  <c r="T29" i="23"/>
  <c r="Z29" i="23"/>
  <c r="AA29" i="23"/>
  <c r="Z54" i="23"/>
  <c r="AA54" i="23"/>
  <c r="Y54" i="23"/>
  <c r="AB54" i="23"/>
  <c r="T54" i="23"/>
  <c r="T21" i="23"/>
  <c r="AB21" i="23"/>
  <c r="Y21" i="23"/>
  <c r="Y25" i="23" s="1"/>
  <c r="Z21" i="23"/>
  <c r="AA21" i="23"/>
  <c r="T46" i="23"/>
  <c r="Z46" i="23"/>
  <c r="Y46" i="23"/>
  <c r="AA46" i="23"/>
  <c r="AB46" i="23"/>
  <c r="E63" i="31"/>
  <c r="E76" i="31"/>
  <c r="E63" i="28"/>
  <c r="C79" i="31"/>
  <c r="E66" i="31"/>
  <c r="E76" i="28"/>
  <c r="E74" i="31"/>
  <c r="E74" i="28"/>
  <c r="E66" i="28"/>
  <c r="C79" i="28"/>
  <c r="C72" i="31"/>
  <c r="C72" i="28"/>
  <c r="Y56" i="23" l="1"/>
  <c r="Z6" i="23"/>
  <c r="Y6" i="23"/>
  <c r="AB6" i="23"/>
  <c r="T6" i="23"/>
  <c r="Z25" i="23"/>
  <c r="AA56" i="23"/>
  <c r="AA57" i="23" s="1"/>
  <c r="AA25" i="23"/>
  <c r="CL63" i="31"/>
  <c r="Y63" i="31"/>
  <c r="D63" i="31"/>
  <c r="KL63" i="31"/>
  <c r="L63" i="31"/>
  <c r="GL63" i="31"/>
  <c r="DL63" i="31"/>
  <c r="GY63" i="31"/>
  <c r="LL63" i="31"/>
  <c r="FL63" i="31"/>
  <c r="EL63" i="31"/>
  <c r="LY63" i="31"/>
  <c r="FY63" i="31"/>
  <c r="JL63" i="31"/>
  <c r="HY63" i="31"/>
  <c r="AY63" i="31"/>
  <c r="BL63" i="31"/>
  <c r="IY63" i="31"/>
  <c r="IL63" i="31"/>
  <c r="JY63" i="31"/>
  <c r="EY63" i="31"/>
  <c r="AL63" i="31"/>
  <c r="HL63" i="31"/>
  <c r="BY63" i="31"/>
  <c r="KY63" i="31"/>
  <c r="CY63" i="31"/>
  <c r="DY63" i="31"/>
  <c r="D63" i="28"/>
  <c r="D66" i="28"/>
  <c r="FL66" i="31"/>
  <c r="BL66" i="31"/>
  <c r="LL66" i="31"/>
  <c r="CL66" i="31"/>
  <c r="D66" i="31"/>
  <c r="LX66" i="31" s="1"/>
  <c r="HY66" i="31"/>
  <c r="FY66" i="31"/>
  <c r="JL66" i="31"/>
  <c r="GY66" i="31"/>
  <c r="DY66" i="31"/>
  <c r="GL66" i="31"/>
  <c r="EL66" i="31"/>
  <c r="HL66" i="31"/>
  <c r="DL66" i="31"/>
  <c r="CY66" i="31"/>
  <c r="AY66" i="31"/>
  <c r="EY66" i="31"/>
  <c r="LY66" i="31"/>
  <c r="JY66" i="31"/>
  <c r="KY66" i="31"/>
  <c r="KL66" i="31"/>
  <c r="Y66" i="31"/>
  <c r="L66" i="31"/>
  <c r="IY66" i="31"/>
  <c r="AL66" i="31"/>
  <c r="BY66" i="31"/>
  <c r="IL66" i="31"/>
  <c r="T56" i="23"/>
  <c r="Z56" i="23"/>
  <c r="Z57" i="23" s="1"/>
  <c r="AB83" i="28"/>
  <c r="O83" i="28"/>
  <c r="AG79" i="28"/>
  <c r="AB25" i="23"/>
  <c r="T79" i="28"/>
  <c r="B79" i="28"/>
  <c r="DG79" i="31"/>
  <c r="IT81" i="31"/>
  <c r="BG79" i="31"/>
  <c r="CT79" i="31"/>
  <c r="IG79" i="31"/>
  <c r="GG79" i="31"/>
  <c r="KT81" i="31"/>
  <c r="JG79" i="31"/>
  <c r="KG81" i="31"/>
  <c r="HT79" i="31"/>
  <c r="GT79" i="31"/>
  <c r="ET79" i="31"/>
  <c r="JG81" i="31"/>
  <c r="LT79" i="31"/>
  <c r="AT79" i="31"/>
  <c r="DT81" i="31"/>
  <c r="HG81" i="31"/>
  <c r="EG81" i="31"/>
  <c r="FT81" i="31"/>
  <c r="LG81" i="31"/>
  <c r="T81" i="31"/>
  <c r="O81" i="31" s="1"/>
  <c r="CT81" i="31"/>
  <c r="BT79" i="31"/>
  <c r="AG79" i="31"/>
  <c r="IT79" i="31"/>
  <c r="IG81" i="31"/>
  <c r="DG81" i="31"/>
  <c r="LG79" i="31"/>
  <c r="BG81" i="31"/>
  <c r="JT79" i="31"/>
  <c r="MG81" i="31"/>
  <c r="B79" i="31"/>
  <c r="T79" i="31" s="1"/>
  <c r="O79" i="31" s="1"/>
  <c r="GG81" i="31"/>
  <c r="HG79" i="31"/>
  <c r="CG79" i="31"/>
  <c r="JT81" i="31"/>
  <c r="DT79" i="31"/>
  <c r="AG81" i="31"/>
  <c r="FG79" i="31"/>
  <c r="BT81" i="31"/>
  <c r="CG81" i="31"/>
  <c r="AT81" i="31"/>
  <c r="MG79" i="31"/>
  <c r="KG79" i="31"/>
  <c r="FG81" i="31"/>
  <c r="KT79" i="31"/>
  <c r="ET81" i="31"/>
  <c r="GT81" i="31"/>
  <c r="EG79" i="31"/>
  <c r="HT81" i="31"/>
  <c r="FT79" i="31"/>
  <c r="LT81" i="31"/>
  <c r="IW87" i="31"/>
  <c r="AW82" i="31"/>
  <c r="LJ87" i="31"/>
  <c r="AJ86" i="31"/>
  <c r="DW86" i="31"/>
  <c r="AJ87" i="31"/>
  <c r="HJ87" i="31"/>
  <c r="FW87" i="31"/>
  <c r="DW82" i="31"/>
  <c r="J86" i="31"/>
  <c r="FJ83" i="31"/>
  <c r="JW82" i="31"/>
  <c r="J87" i="31"/>
  <c r="W86" i="31"/>
  <c r="GJ83" i="31"/>
  <c r="GJ86" i="31"/>
  <c r="JW87" i="31"/>
  <c r="BW82" i="31"/>
  <c r="CW87" i="31"/>
  <c r="HJ83" i="31"/>
  <c r="BW83" i="31"/>
  <c r="LJ86" i="31"/>
  <c r="W82" i="31"/>
  <c r="EJ82" i="31"/>
  <c r="KW83" i="31"/>
  <c r="GW82" i="31"/>
  <c r="IW83" i="31"/>
  <c r="CJ83" i="31"/>
  <c r="EW83" i="31"/>
  <c r="CW83" i="31"/>
  <c r="IW82" i="31"/>
  <c r="LW82" i="31"/>
  <c r="DW87" i="31"/>
  <c r="DW83" i="31"/>
  <c r="LW83" i="31"/>
  <c r="FW83" i="31"/>
  <c r="BW87" i="31"/>
  <c r="HW87" i="31"/>
  <c r="GJ82" i="31"/>
  <c r="JW86" i="31"/>
  <c r="GW83" i="31"/>
  <c r="AW83" i="31"/>
  <c r="HW86" i="31"/>
  <c r="IJ82" i="31"/>
  <c r="BJ87" i="31"/>
  <c r="DJ86" i="31"/>
  <c r="HW82" i="31"/>
  <c r="LJ82" i="31"/>
  <c r="IJ83" i="31"/>
  <c r="GW87" i="31"/>
  <c r="EJ83" i="31"/>
  <c r="FJ86" i="31"/>
  <c r="KW86" i="31"/>
  <c r="FJ82" i="31"/>
  <c r="FW86" i="31"/>
  <c r="IW86" i="31"/>
  <c r="BW86" i="31"/>
  <c r="CJ86" i="31"/>
  <c r="AW87" i="31"/>
  <c r="JJ83" i="31"/>
  <c r="W87" i="31"/>
  <c r="EW86" i="31"/>
  <c r="AW86" i="31"/>
  <c r="BJ83" i="31"/>
  <c r="CW82" i="31"/>
  <c r="W83" i="31"/>
  <c r="DJ82" i="31"/>
  <c r="FJ87" i="31"/>
  <c r="HJ82" i="31"/>
  <c r="KW82" i="31"/>
  <c r="HW83" i="31"/>
  <c r="KW87" i="31"/>
  <c r="AJ83" i="31"/>
  <c r="LW86" i="31"/>
  <c r="HJ86" i="31"/>
  <c r="LJ83" i="31"/>
  <c r="LW87" i="31"/>
  <c r="CJ82" i="31"/>
  <c r="KJ83" i="31"/>
  <c r="DJ83" i="31"/>
  <c r="DJ87" i="31"/>
  <c r="JJ86" i="31"/>
  <c r="EJ87" i="31"/>
  <c r="FW82" i="31"/>
  <c r="J82" i="31"/>
  <c r="IJ87" i="31"/>
  <c r="CJ87" i="31"/>
  <c r="EW82" i="31"/>
  <c r="KJ86" i="31"/>
  <c r="EW87" i="31"/>
  <c r="JW83" i="31"/>
  <c r="GJ87" i="31"/>
  <c r="KJ87" i="31"/>
  <c r="BJ86" i="31"/>
  <c r="KJ82" i="31"/>
  <c r="BJ82" i="31"/>
  <c r="GW86" i="31"/>
  <c r="EJ86" i="31"/>
  <c r="JJ82" i="31"/>
  <c r="J83" i="31"/>
  <c r="AJ82" i="31"/>
  <c r="JJ87" i="31"/>
  <c r="IJ86" i="31"/>
  <c r="CW86" i="31"/>
  <c r="HG76" i="31"/>
  <c r="FT77" i="31"/>
  <c r="HG77" i="31"/>
  <c r="CT77" i="31"/>
  <c r="HT77" i="31"/>
  <c r="CT76" i="31"/>
  <c r="LT76" i="31"/>
  <c r="FG77" i="31"/>
  <c r="AT76" i="31"/>
  <c r="KG77" i="31"/>
  <c r="AG76" i="31"/>
  <c r="IT76" i="31"/>
  <c r="BG77" i="31"/>
  <c r="FG76" i="31"/>
  <c r="IT77" i="31"/>
  <c r="GG76" i="31"/>
  <c r="HT76" i="31"/>
  <c r="DT76" i="31"/>
  <c r="LT77" i="31"/>
  <c r="EG77" i="31"/>
  <c r="GT77" i="31"/>
  <c r="D76" i="31"/>
  <c r="T76" i="31" s="1"/>
  <c r="KT77" i="31"/>
  <c r="IG76" i="31"/>
  <c r="EG76" i="31"/>
  <c r="CG77" i="31"/>
  <c r="IG77" i="31"/>
  <c r="JG77" i="31"/>
  <c r="JG76" i="31"/>
  <c r="KG76" i="31"/>
  <c r="DG77" i="31"/>
  <c r="FT76" i="31"/>
  <c r="BT76" i="31"/>
  <c r="BT77" i="31"/>
  <c r="LG76" i="31"/>
  <c r="ET77" i="31"/>
  <c r="DT77" i="31"/>
  <c r="AG77" i="31"/>
  <c r="JT77" i="31"/>
  <c r="LG77" i="31"/>
  <c r="ET76" i="31"/>
  <c r="AT77" i="31"/>
  <c r="JT76" i="31"/>
  <c r="KT76" i="31"/>
  <c r="BG76" i="31"/>
  <c r="GG77" i="31"/>
  <c r="DG76" i="31"/>
  <c r="CG76" i="31"/>
  <c r="MG76" i="31"/>
  <c r="GT76" i="31"/>
  <c r="MG77" i="31"/>
  <c r="D76" i="28"/>
  <c r="T76" i="28" s="1"/>
  <c r="D74" i="28"/>
  <c r="D74" i="31"/>
  <c r="IK87" i="31" s="1"/>
  <c r="BT71" i="31"/>
  <c r="GG71" i="31"/>
  <c r="DT74" i="31"/>
  <c r="EG74" i="31"/>
  <c r="HT74" i="31"/>
  <c r="LG74" i="31"/>
  <c r="HT73" i="31"/>
  <c r="GT74" i="31"/>
  <c r="DG73" i="31"/>
  <c r="ET73" i="31"/>
  <c r="IG71" i="31"/>
  <c r="GT73" i="31"/>
  <c r="DG71" i="31"/>
  <c r="DG74" i="31"/>
  <c r="EG73" i="31"/>
  <c r="JT71" i="31"/>
  <c r="KT72" i="31"/>
  <c r="GT71" i="31"/>
  <c r="MG71" i="31"/>
  <c r="BG71" i="31"/>
  <c r="AT71" i="31"/>
  <c r="HG74" i="31"/>
  <c r="ET71" i="31"/>
  <c r="AT73" i="31"/>
  <c r="DT72" i="31"/>
  <c r="B72" i="31"/>
  <c r="BV85" i="31" s="1"/>
  <c r="LG71" i="31"/>
  <c r="GG74" i="31"/>
  <c r="IG74" i="31"/>
  <c r="EG71" i="31"/>
  <c r="KT71" i="31"/>
  <c r="KG71" i="31"/>
  <c r="BG73" i="31"/>
  <c r="HG71" i="31"/>
  <c r="JG72" i="31"/>
  <c r="JG71" i="31"/>
  <c r="IG72" i="31"/>
  <c r="CT73" i="31"/>
  <c r="JG74" i="31"/>
  <c r="GT72" i="31"/>
  <c r="KG74" i="31"/>
  <c r="CT72" i="31"/>
  <c r="MG72" i="31"/>
  <c r="HT72" i="31"/>
  <c r="IT71" i="31"/>
  <c r="FT72" i="31"/>
  <c r="BG72" i="31"/>
  <c r="LT72" i="31"/>
  <c r="FG73" i="31"/>
  <c r="BT73" i="31"/>
  <c r="JT73" i="31"/>
  <c r="KT73" i="31"/>
  <c r="JT74" i="31"/>
  <c r="CT74" i="31"/>
  <c r="HG72" i="31"/>
  <c r="FG72" i="31"/>
  <c r="LG73" i="31"/>
  <c r="DT71" i="31"/>
  <c r="IT72" i="31"/>
  <c r="DG72" i="31"/>
  <c r="ET74" i="31"/>
  <c r="MG74" i="31"/>
  <c r="FG74" i="31"/>
  <c r="IT74" i="31"/>
  <c r="IT73" i="31"/>
  <c r="FT74" i="31"/>
  <c r="CG71" i="31"/>
  <c r="JT72" i="31"/>
  <c r="AG73" i="31"/>
  <c r="CG73" i="31"/>
  <c r="CT71" i="31"/>
  <c r="AG72" i="31"/>
  <c r="LT73" i="31"/>
  <c r="MG73" i="31"/>
  <c r="AT74" i="31"/>
  <c r="KG73" i="31"/>
  <c r="HG73" i="31"/>
  <c r="FG71" i="31"/>
  <c r="JG73" i="31"/>
  <c r="LG72" i="31"/>
  <c r="HT71" i="31"/>
  <c r="BT72" i="31"/>
  <c r="LT71" i="31"/>
  <c r="IG73" i="31"/>
  <c r="KG72" i="31"/>
  <c r="FT71" i="31"/>
  <c r="GG73" i="31"/>
  <c r="DT73" i="31"/>
  <c r="BT74" i="31"/>
  <c r="EG72" i="31"/>
  <c r="CG74" i="31"/>
  <c r="KT74" i="31"/>
  <c r="ET72" i="31"/>
  <c r="AG71" i="31"/>
  <c r="AG74" i="31"/>
  <c r="AT72" i="31"/>
  <c r="FT73" i="31"/>
  <c r="GG72" i="31"/>
  <c r="CG72" i="31"/>
  <c r="LT74" i="31"/>
  <c r="BG74" i="31"/>
  <c r="B72" i="28"/>
  <c r="AB17" i="23"/>
  <c r="Z33" i="23"/>
  <c r="Y65" i="23"/>
  <c r="I82" i="31"/>
  <c r="Y17" i="23"/>
  <c r="Z65" i="23"/>
  <c r="Y41" i="23"/>
  <c r="GX69" i="31"/>
  <c r="AK69" i="31"/>
  <c r="LX69" i="31"/>
  <c r="HK69" i="31"/>
  <c r="FX69" i="31"/>
  <c r="LK69" i="31"/>
  <c r="BK69" i="31"/>
  <c r="DX69" i="31"/>
  <c r="EX69" i="31"/>
  <c r="KX69" i="31"/>
  <c r="IX69" i="31"/>
  <c r="IK69" i="31"/>
  <c r="FK69" i="31"/>
  <c r="KK69" i="31"/>
  <c r="HX69" i="31"/>
  <c r="JX69" i="31"/>
  <c r="X69" i="31"/>
  <c r="GK69" i="31"/>
  <c r="AX69" i="31"/>
  <c r="EK69" i="31"/>
  <c r="K69" i="31"/>
  <c r="DK69" i="31"/>
  <c r="CX69" i="31"/>
  <c r="BX69" i="31"/>
  <c r="JK69" i="31"/>
  <c r="CK69" i="31"/>
  <c r="AA33" i="23"/>
  <c r="AA9" i="23"/>
  <c r="AB41" i="23"/>
  <c r="Y57" i="23"/>
  <c r="BX63" i="31"/>
  <c r="IK63" i="31"/>
  <c r="JK63" i="31"/>
  <c r="HX63" i="31"/>
  <c r="AX63" i="31"/>
  <c r="KX63" i="31"/>
  <c r="CK63" i="31"/>
  <c r="K63" i="31"/>
  <c r="EX63" i="31"/>
  <c r="JX63" i="31"/>
  <c r="LX63" i="31"/>
  <c r="AK63" i="31"/>
  <c r="LK63" i="31"/>
  <c r="DK63" i="31"/>
  <c r="FX63" i="31"/>
  <c r="GX63" i="31"/>
  <c r="IX63" i="31"/>
  <c r="EK63" i="31"/>
  <c r="HK63" i="31"/>
  <c r="BK63" i="31"/>
  <c r="CX63" i="31"/>
  <c r="GK63" i="31"/>
  <c r="KK63" i="31"/>
  <c r="FK63" i="31"/>
  <c r="X63" i="31"/>
  <c r="DX63" i="31"/>
  <c r="AB57" i="23"/>
  <c r="I64" i="31"/>
  <c r="II64" i="31"/>
  <c r="AV64" i="31"/>
  <c r="FV64" i="31"/>
  <c r="DI64" i="31"/>
  <c r="JI64" i="31"/>
  <c r="V64" i="31"/>
  <c r="GV64" i="31"/>
  <c r="JV64" i="31"/>
  <c r="LV64" i="31"/>
  <c r="LI64" i="31"/>
  <c r="HV64" i="31"/>
  <c r="HI64" i="31"/>
  <c r="CI64" i="31"/>
  <c r="IV64" i="31"/>
  <c r="BV64" i="31"/>
  <c r="FI64" i="31"/>
  <c r="GI64" i="31"/>
  <c r="KV64" i="31"/>
  <c r="DV64" i="31"/>
  <c r="EV64" i="31"/>
  <c r="AI64" i="31"/>
  <c r="KI64" i="31"/>
  <c r="EI64" i="31"/>
  <c r="BI64" i="31"/>
  <c r="CV64" i="31"/>
  <c r="FI65" i="31"/>
  <c r="HI65" i="31"/>
  <c r="I65" i="31"/>
  <c r="FV65" i="31"/>
  <c r="EV65" i="31"/>
  <c r="KV65" i="31"/>
  <c r="AI65" i="31"/>
  <c r="DI65" i="31"/>
  <c r="JI65" i="31"/>
  <c r="GV65" i="31"/>
  <c r="LV65" i="31"/>
  <c r="HV65" i="31"/>
  <c r="V65" i="31"/>
  <c r="CV65" i="31"/>
  <c r="JV65" i="31"/>
  <c r="II65" i="31"/>
  <c r="BV65" i="31"/>
  <c r="IV65" i="31"/>
  <c r="LI65" i="31"/>
  <c r="GI65" i="31"/>
  <c r="AV65" i="31"/>
  <c r="CI65" i="31"/>
  <c r="DV65" i="31"/>
  <c r="BI65" i="31"/>
  <c r="KI65" i="31"/>
  <c r="EI65" i="31"/>
  <c r="AA65" i="23"/>
  <c r="AA41" i="23"/>
  <c r="AA49" i="23"/>
  <c r="KV68" i="31"/>
  <c r="BI68" i="31"/>
  <c r="FV68" i="31"/>
  <c r="I68" i="31"/>
  <c r="LI68" i="31"/>
  <c r="AI68" i="31"/>
  <c r="CV68" i="31"/>
  <c r="AV68" i="31"/>
  <c r="HV68" i="31"/>
  <c r="GV68" i="31"/>
  <c r="DI68" i="31"/>
  <c r="IV68" i="31"/>
  <c r="JI68" i="31"/>
  <c r="FI68" i="31"/>
  <c r="BV68" i="31"/>
  <c r="HI68" i="31"/>
  <c r="JV68" i="31"/>
  <c r="EI68" i="31"/>
  <c r="II68" i="31"/>
  <c r="KI68" i="31"/>
  <c r="DV68" i="31"/>
  <c r="EV68" i="31"/>
  <c r="GI68" i="31"/>
  <c r="LV68" i="31"/>
  <c r="V68" i="31"/>
  <c r="CI68" i="31"/>
  <c r="Z41" i="23"/>
  <c r="X62" i="31"/>
  <c r="DK62" i="31"/>
  <c r="LX62" i="31"/>
  <c r="CX62" i="31"/>
  <c r="DX62" i="31"/>
  <c r="HX62" i="31"/>
  <c r="GK62" i="31"/>
  <c r="CK62" i="31"/>
  <c r="K62" i="31"/>
  <c r="BX62" i="31"/>
  <c r="AX62" i="31"/>
  <c r="IX62" i="31"/>
  <c r="FK62" i="31"/>
  <c r="GX62" i="31"/>
  <c r="BK62" i="31"/>
  <c r="EK62" i="31"/>
  <c r="JX62" i="31"/>
  <c r="AK62" i="31"/>
  <c r="KX62" i="31"/>
  <c r="LK62" i="31"/>
  <c r="EX62" i="31"/>
  <c r="HK62" i="31"/>
  <c r="FX62" i="31"/>
  <c r="KK62" i="31"/>
  <c r="JK62" i="31"/>
  <c r="IK62" i="31"/>
  <c r="HI69" i="31"/>
  <c r="JI69" i="31"/>
  <c r="BI69" i="31"/>
  <c r="KV69" i="31"/>
  <c r="IV69" i="31"/>
  <c r="DV69" i="31"/>
  <c r="EV69" i="31"/>
  <c r="HV69" i="31"/>
  <c r="BV69" i="31"/>
  <c r="EI69" i="31"/>
  <c r="LI69" i="31"/>
  <c r="FI69" i="31"/>
  <c r="AV69" i="31"/>
  <c r="GV69" i="31"/>
  <c r="V69" i="31"/>
  <c r="II69" i="31"/>
  <c r="CI69" i="31"/>
  <c r="I69" i="31"/>
  <c r="KI69" i="31"/>
  <c r="GI69" i="31"/>
  <c r="DI69" i="31"/>
  <c r="AI69" i="31"/>
  <c r="LV69" i="31"/>
  <c r="FV69" i="31"/>
  <c r="JV69" i="31"/>
  <c r="CV69" i="31"/>
  <c r="Y33" i="23"/>
  <c r="AB33" i="23"/>
  <c r="AB65" i="23"/>
  <c r="Z9" i="23"/>
  <c r="AA17" i="23"/>
  <c r="AB49" i="23"/>
  <c r="I62" i="31"/>
  <c r="DI62" i="31"/>
  <c r="KV62" i="31"/>
  <c r="AV62" i="31"/>
  <c r="HI62" i="31"/>
  <c r="DV62" i="31"/>
  <c r="JV62" i="31"/>
  <c r="FV62" i="31"/>
  <c r="GI62" i="31"/>
  <c r="CI62" i="31"/>
  <c r="HV62" i="31"/>
  <c r="JI62" i="31"/>
  <c r="BV62" i="31"/>
  <c r="LI62" i="31"/>
  <c r="CV62" i="31"/>
  <c r="IV62" i="31"/>
  <c r="AI62" i="31"/>
  <c r="FI62" i="31"/>
  <c r="BI62" i="31"/>
  <c r="II62" i="31"/>
  <c r="EV62" i="31"/>
  <c r="KI62" i="31"/>
  <c r="LV62" i="31"/>
  <c r="EI62" i="31"/>
  <c r="GV62" i="31"/>
  <c r="V62" i="31"/>
  <c r="V66" i="31"/>
  <c r="JI66" i="31"/>
  <c r="HV66" i="31"/>
  <c r="EI66" i="31"/>
  <c r="HI66" i="31"/>
  <c r="KI66" i="31"/>
  <c r="GI66" i="31"/>
  <c r="BV66" i="31"/>
  <c r="KV66" i="31"/>
  <c r="BI66" i="31"/>
  <c r="DV66" i="31"/>
  <c r="CV66" i="31"/>
  <c r="JV66" i="31"/>
  <c r="DI66" i="31"/>
  <c r="GV66" i="31"/>
  <c r="AI66" i="31"/>
  <c r="LV66" i="31"/>
  <c r="AV66" i="31"/>
  <c r="LI66" i="31"/>
  <c r="EV66" i="31"/>
  <c r="FV66" i="31"/>
  <c r="CI66" i="31"/>
  <c r="FI66" i="31"/>
  <c r="I66" i="31"/>
  <c r="IV66" i="31"/>
  <c r="II66" i="31"/>
  <c r="Y9" i="23"/>
  <c r="Z17" i="23"/>
  <c r="Y49" i="23"/>
  <c r="GV63" i="31"/>
  <c r="EI63" i="31"/>
  <c r="BI63" i="31"/>
  <c r="FV63" i="31"/>
  <c r="BV63" i="31"/>
  <c r="V63" i="31"/>
  <c r="FI63" i="31"/>
  <c r="KV63" i="31"/>
  <c r="LI63" i="31"/>
  <c r="I63" i="31"/>
  <c r="II63" i="31"/>
  <c r="GI63" i="31"/>
  <c r="KI63" i="31"/>
  <c r="CV63" i="31"/>
  <c r="LV63" i="31"/>
  <c r="HI63" i="31"/>
  <c r="DV63" i="31"/>
  <c r="JI63" i="31"/>
  <c r="EV63" i="31"/>
  <c r="JV63" i="31"/>
  <c r="IV63" i="31"/>
  <c r="CI63" i="31"/>
  <c r="AV63" i="31"/>
  <c r="DI63" i="31"/>
  <c r="AI63" i="31"/>
  <c r="HV63" i="31"/>
  <c r="X64" i="31"/>
  <c r="JK64" i="31"/>
  <c r="DX64" i="31"/>
  <c r="AK64" i="31"/>
  <c r="BK64" i="31"/>
  <c r="IK64" i="31"/>
  <c r="CX64" i="31"/>
  <c r="KX64" i="31"/>
  <c r="EX64" i="31"/>
  <c r="EK64" i="31"/>
  <c r="CK64" i="31"/>
  <c r="LX64" i="31"/>
  <c r="AX64" i="31"/>
  <c r="BX64" i="31"/>
  <c r="FX64" i="31"/>
  <c r="HK64" i="31"/>
  <c r="IX64" i="31"/>
  <c r="JX64" i="31"/>
  <c r="KK64" i="31"/>
  <c r="DK64" i="31"/>
  <c r="HX64" i="31"/>
  <c r="LK64" i="31"/>
  <c r="GX64" i="31"/>
  <c r="FK64" i="31"/>
  <c r="K64" i="31"/>
  <c r="GK64" i="31"/>
  <c r="GV67" i="31"/>
  <c r="HG67" i="31" s="1"/>
  <c r="DI67" i="31"/>
  <c r="DT67" i="31" s="1"/>
  <c r="CV67" i="31"/>
  <c r="DG67" i="31" s="1"/>
  <c r="LI67" i="31"/>
  <c r="LT67" i="31" s="1"/>
  <c r="BI67" i="31"/>
  <c r="BT67" i="31" s="1"/>
  <c r="EV67" i="31"/>
  <c r="FG67" i="31" s="1"/>
  <c r="CI67" i="31"/>
  <c r="CT67" i="31" s="1"/>
  <c r="FV67" i="31"/>
  <c r="GG67" i="31" s="1"/>
  <c r="AV67" i="31"/>
  <c r="BG67" i="31" s="1"/>
  <c r="LV67" i="31"/>
  <c r="MG67" i="31" s="1"/>
  <c r="JV67" i="31"/>
  <c r="KG67" i="31" s="1"/>
  <c r="EI67" i="31"/>
  <c r="ET67" i="31" s="1"/>
  <c r="JI67" i="31"/>
  <c r="JT67" i="31" s="1"/>
  <c r="II67" i="31"/>
  <c r="IT67" i="31" s="1"/>
  <c r="HI67" i="31"/>
  <c r="HT67" i="31" s="1"/>
  <c r="GI67" i="31"/>
  <c r="GT67" i="31" s="1"/>
  <c r="KI67" i="31"/>
  <c r="KT67" i="31" s="1"/>
  <c r="DV67" i="31"/>
  <c r="EG67" i="31" s="1"/>
  <c r="BV67" i="31"/>
  <c r="CG67" i="31" s="1"/>
  <c r="FI67" i="31"/>
  <c r="FT67" i="31" s="1"/>
  <c r="AI67" i="31"/>
  <c r="AT67" i="31" s="1"/>
  <c r="I67" i="31"/>
  <c r="T67" i="31" s="1"/>
  <c r="P67" i="31" s="1"/>
  <c r="HV67" i="31"/>
  <c r="IG67" i="31" s="1"/>
  <c r="KV67" i="31"/>
  <c r="LG67" i="31" s="1"/>
  <c r="V67" i="31"/>
  <c r="AG67" i="31" s="1"/>
  <c r="IV67" i="31"/>
  <c r="JG67" i="31" s="1"/>
  <c r="CK68" i="31"/>
  <c r="CX68" i="31"/>
  <c r="X68" i="31"/>
  <c r="IX68" i="31"/>
  <c r="GX68" i="31"/>
  <c r="KX68" i="31"/>
  <c r="HK68" i="31"/>
  <c r="LK68" i="31"/>
  <c r="AK68" i="31"/>
  <c r="K68" i="31"/>
  <c r="KK68" i="31"/>
  <c r="AX68" i="31"/>
  <c r="GK68" i="31"/>
  <c r="JX68" i="31"/>
  <c r="DX68" i="31"/>
  <c r="EK68" i="31"/>
  <c r="FK68" i="31"/>
  <c r="BX68" i="31"/>
  <c r="HX68" i="31"/>
  <c r="EX68" i="31"/>
  <c r="DK68" i="31"/>
  <c r="FX68" i="31"/>
  <c r="BK68" i="31"/>
  <c r="IK68" i="31"/>
  <c r="LX68" i="31"/>
  <c r="JK68" i="31"/>
  <c r="GX66" i="31"/>
  <c r="JX66" i="31"/>
  <c r="BK66" i="31"/>
  <c r="AB9" i="23"/>
  <c r="Z49" i="23"/>
  <c r="F4" i="16"/>
  <c r="H4" i="16"/>
  <c r="FX65" i="31"/>
  <c r="DK65" i="31"/>
  <c r="DX65" i="31"/>
  <c r="IK65" i="31"/>
  <c r="IX65" i="31"/>
  <c r="AX65" i="31"/>
  <c r="X65" i="31"/>
  <c r="AK65" i="31"/>
  <c r="FK65" i="31"/>
  <c r="BX65" i="31"/>
  <c r="JK65" i="31"/>
  <c r="HX65" i="31"/>
  <c r="GK65" i="31"/>
  <c r="HK65" i="31"/>
  <c r="CK65" i="31"/>
  <c r="CX65" i="31"/>
  <c r="GX65" i="31"/>
  <c r="EK65" i="31"/>
  <c r="K65" i="31"/>
  <c r="LX65" i="31"/>
  <c r="EX65" i="31"/>
  <c r="KK65" i="31"/>
  <c r="KX65" i="31"/>
  <c r="LK65" i="31"/>
  <c r="BK65" i="31"/>
  <c r="JX65" i="31"/>
  <c r="BG69" i="31" l="1"/>
  <c r="JG69" i="31"/>
  <c r="K66" i="31"/>
  <c r="DK66" i="31"/>
  <c r="GK66" i="31"/>
  <c r="EX66" i="31"/>
  <c r="CK66" i="31"/>
  <c r="EK66" i="31"/>
  <c r="KX66" i="31"/>
  <c r="LG66" i="31" s="1"/>
  <c r="HX66" i="31"/>
  <c r="IG66" i="31" s="1"/>
  <c r="BX66" i="31"/>
  <c r="K88" i="31"/>
  <c r="HK66" i="31"/>
  <c r="KK66" i="31"/>
  <c r="IX66" i="31"/>
  <c r="JG66" i="31" s="1"/>
  <c r="DX66" i="31"/>
  <c r="JK66" i="31"/>
  <c r="JT66" i="31" s="1"/>
  <c r="CX66" i="31"/>
  <c r="DG66" i="31" s="1"/>
  <c r="K87" i="31"/>
  <c r="FK66" i="31"/>
  <c r="FX66" i="31"/>
  <c r="K86" i="31"/>
  <c r="LK66" i="31"/>
  <c r="LT66" i="31" s="1"/>
  <c r="X66" i="31"/>
  <c r="AK66" i="31"/>
  <c r="AT66" i="31" s="1"/>
  <c r="IK66" i="31"/>
  <c r="IT66" i="31" s="1"/>
  <c r="AX66" i="31"/>
  <c r="AD21" i="23" a="1"/>
  <c r="AC25" i="23" a="1"/>
  <c r="AC25" i="23" s="1"/>
  <c r="AB81" i="28"/>
  <c r="AB85" i="28" s="1"/>
  <c r="AB86" i="28" s="1"/>
  <c r="O81" i="28"/>
  <c r="BT63" i="31"/>
  <c r="JT63" i="31"/>
  <c r="CT63" i="31"/>
  <c r="MG62" i="31"/>
  <c r="FT63" i="31"/>
  <c r="JG62" i="31"/>
  <c r="EG63" i="31"/>
  <c r="O85" i="28"/>
  <c r="O86" i="28" s="1"/>
  <c r="AG76" i="28"/>
  <c r="AG85" i="28" s="1"/>
  <c r="AG86" i="28" s="1"/>
  <c r="T85" i="28"/>
  <c r="T86" i="28" s="1"/>
  <c r="S81" i="31"/>
  <c r="Q81" i="31"/>
  <c r="R81" i="31" s="1"/>
  <c r="O83" i="31"/>
  <c r="O84" i="31" s="1"/>
  <c r="S79" i="31"/>
  <c r="Q79" i="31"/>
  <c r="R79" i="31" s="1"/>
  <c r="LX87" i="31"/>
  <c r="JK88" i="31"/>
  <c r="X83" i="31"/>
  <c r="EX85" i="31"/>
  <c r="LK89" i="31"/>
  <c r="EX88" i="31"/>
  <c r="CK84" i="31"/>
  <c r="EK89" i="31"/>
  <c r="AK84" i="31"/>
  <c r="DK89" i="31"/>
  <c r="LX82" i="31"/>
  <c r="HK89" i="31"/>
  <c r="AX86" i="31"/>
  <c r="AX84" i="31"/>
  <c r="FK84" i="31"/>
  <c r="FK87" i="31"/>
  <c r="LK86" i="31"/>
  <c r="AK87" i="31"/>
  <c r="CX82" i="31"/>
  <c r="DV84" i="31"/>
  <c r="II85" i="31"/>
  <c r="LV82" i="31"/>
  <c r="DV83" i="31"/>
  <c r="FV88" i="31"/>
  <c r="KV85" i="31"/>
  <c r="BI86" i="31"/>
  <c r="JI82" i="31"/>
  <c r="I85" i="31"/>
  <c r="FV85" i="31"/>
  <c r="AV83" i="31"/>
  <c r="IV87" i="31"/>
  <c r="BT83" i="31"/>
  <c r="BT84" i="31" s="1"/>
  <c r="CV88" i="31"/>
  <c r="BI89" i="31"/>
  <c r="EI89" i="31"/>
  <c r="JV89" i="31"/>
  <c r="LV88" i="31"/>
  <c r="BV86" i="31"/>
  <c r="BV87" i="31"/>
  <c r="JI84" i="31"/>
  <c r="GV84" i="31"/>
  <c r="HI87" i="31"/>
  <c r="BI87" i="31"/>
  <c r="HV85" i="31"/>
  <c r="JV83" i="31"/>
  <c r="GV87" i="31"/>
  <c r="FI84" i="31"/>
  <c r="CV85" i="31"/>
  <c r="DV85" i="31"/>
  <c r="CV83" i="31"/>
  <c r="AI88" i="31"/>
  <c r="AV88" i="31"/>
  <c r="GI83" i="31"/>
  <c r="KV88" i="31"/>
  <c r="LI83" i="31"/>
  <c r="EI85" i="31"/>
  <c r="IV89" i="31"/>
  <c r="DV82" i="31"/>
  <c r="GV88" i="31"/>
  <c r="I89" i="31"/>
  <c r="KI86" i="31"/>
  <c r="BV84" i="31"/>
  <c r="II84" i="31"/>
  <c r="GV89" i="31"/>
  <c r="CV86" i="31"/>
  <c r="GI87" i="31"/>
  <c r="JV88" i="31"/>
  <c r="DI87" i="31"/>
  <c r="I87" i="31"/>
  <c r="LI87" i="31"/>
  <c r="GI86" i="31"/>
  <c r="JV87" i="31"/>
  <c r="FV89" i="31"/>
  <c r="AV86" i="31"/>
  <c r="GV85" i="31"/>
  <c r="KV89" i="31"/>
  <c r="HV84" i="31"/>
  <c r="BV89" i="31"/>
  <c r="HV89" i="31"/>
  <c r="FI82" i="31"/>
  <c r="JV86" i="31"/>
  <c r="KI82" i="31"/>
  <c r="II89" i="31"/>
  <c r="JV85" i="31"/>
  <c r="KV87" i="31"/>
  <c r="IV82" i="31"/>
  <c r="DI88" i="31"/>
  <c r="FI88" i="31"/>
  <c r="CI85" i="31"/>
  <c r="HI85" i="31"/>
  <c r="V85" i="31"/>
  <c r="JV84" i="31"/>
  <c r="CC72" i="31"/>
  <c r="CF72" i="31" s="1"/>
  <c r="AI85" i="31"/>
  <c r="CI83" i="31"/>
  <c r="IC71" i="31"/>
  <c r="HC74" i="31"/>
  <c r="HF74" i="31" s="1"/>
  <c r="KV83" i="31"/>
  <c r="LV86" i="31"/>
  <c r="FI83" i="31"/>
  <c r="BK86" i="31"/>
  <c r="CV89" i="31"/>
  <c r="LV85" i="31"/>
  <c r="JI85" i="31"/>
  <c r="FV82" i="31"/>
  <c r="II86" i="31"/>
  <c r="II88" i="31"/>
  <c r="DI85" i="31"/>
  <c r="JI87" i="31"/>
  <c r="HV83" i="31"/>
  <c r="LV83" i="31"/>
  <c r="EI87" i="31"/>
  <c r="HI82" i="31"/>
  <c r="BI88" i="31"/>
  <c r="DI89" i="31"/>
  <c r="LV89" i="31"/>
  <c r="HI83" i="31"/>
  <c r="AV85" i="31"/>
  <c r="EV85" i="31"/>
  <c r="BV82" i="31"/>
  <c r="FV83" i="31"/>
  <c r="V89" i="31"/>
  <c r="KC73" i="31"/>
  <c r="KD73" i="31" s="1"/>
  <c r="KE73" i="31" s="1"/>
  <c r="V87" i="31"/>
  <c r="EI84" i="31"/>
  <c r="V86" i="31"/>
  <c r="JI88" i="31"/>
  <c r="AI87" i="31"/>
  <c r="KV84" i="31"/>
  <c r="BC73" i="31"/>
  <c r="BF73" i="31" s="1"/>
  <c r="HI89" i="31"/>
  <c r="I83" i="31"/>
  <c r="CV87" i="31"/>
  <c r="AV87" i="31"/>
  <c r="BI84" i="31"/>
  <c r="EV86" i="31"/>
  <c r="GI84" i="31"/>
  <c r="FV86" i="31"/>
  <c r="IV88" i="31"/>
  <c r="EV82" i="31"/>
  <c r="JP73" i="31"/>
  <c r="JQ73" i="31" s="1"/>
  <c r="JR73" i="31" s="1"/>
  <c r="EV88" i="31"/>
  <c r="LI84" i="31"/>
  <c r="EV84" i="31"/>
  <c r="CI89" i="31"/>
  <c r="CV82" i="31"/>
  <c r="IV83" i="31"/>
  <c r="EI86" i="31"/>
  <c r="FV87" i="31"/>
  <c r="FI89" i="31"/>
  <c r="AC72" i="31"/>
  <c r="AD72" i="31" s="1"/>
  <c r="AE72" i="31" s="1"/>
  <c r="LI82" i="31"/>
  <c r="GI89" i="31"/>
  <c r="AI89" i="31"/>
  <c r="EI88" i="31"/>
  <c r="AI86" i="31"/>
  <c r="HI88" i="31"/>
  <c r="EI83" i="31"/>
  <c r="I88" i="31"/>
  <c r="GI88" i="31"/>
  <c r="KI87" i="31"/>
  <c r="HP74" i="31"/>
  <c r="HS74" i="31" s="1"/>
  <c r="LI88" i="31"/>
  <c r="GV83" i="31"/>
  <c r="KI85" i="31"/>
  <c r="II83" i="31"/>
  <c r="KI89" i="31"/>
  <c r="BP71" i="31"/>
  <c r="BQ71" i="31" s="1"/>
  <c r="LV84" i="31"/>
  <c r="FI87" i="31"/>
  <c r="BI83" i="31"/>
  <c r="AV82" i="31"/>
  <c r="V88" i="31"/>
  <c r="KV82" i="31"/>
  <c r="GI85" i="31"/>
  <c r="II82" i="31"/>
  <c r="JI83" i="31"/>
  <c r="CV84" i="31"/>
  <c r="IV86" i="31"/>
  <c r="LI89" i="31"/>
  <c r="GC71" i="31"/>
  <c r="GD71" i="31" s="1"/>
  <c r="LV87" i="31"/>
  <c r="I86" i="31"/>
  <c r="HI86" i="31"/>
  <c r="EV83" i="31"/>
  <c r="DV88" i="31"/>
  <c r="JI86" i="31"/>
  <c r="BI82" i="31"/>
  <c r="CI88" i="31"/>
  <c r="V83" i="31"/>
  <c r="HV88" i="31"/>
  <c r="DV87" i="31"/>
  <c r="DI83" i="31"/>
  <c r="EV87" i="31"/>
  <c r="DI82" i="31"/>
  <c r="FV84" i="31"/>
  <c r="DV86" i="31"/>
  <c r="AI82" i="31"/>
  <c r="IV84" i="31"/>
  <c r="LI85" i="31"/>
  <c r="V84" i="31"/>
  <c r="AV89" i="31"/>
  <c r="KV86" i="31"/>
  <c r="KI88" i="31"/>
  <c r="BV83" i="31"/>
  <c r="DI84" i="31"/>
  <c r="JV82" i="31"/>
  <c r="EV89" i="31"/>
  <c r="KI83" i="31"/>
  <c r="FK85" i="31"/>
  <c r="GV86" i="31"/>
  <c r="BV88" i="31"/>
  <c r="IP71" i="31"/>
  <c r="IS71" i="31" s="1"/>
  <c r="II87" i="31"/>
  <c r="HV87" i="31"/>
  <c r="AI83" i="31"/>
  <c r="HV86" i="31"/>
  <c r="IC73" i="31"/>
  <c r="IF73" i="31" s="1"/>
  <c r="BI85" i="31"/>
  <c r="LI86" i="31"/>
  <c r="CI82" i="31"/>
  <c r="CP74" i="31"/>
  <c r="CS74" i="31" s="1"/>
  <c r="DV89" i="31"/>
  <c r="GI82" i="31"/>
  <c r="DI86" i="31"/>
  <c r="HI84" i="31"/>
  <c r="CI87" i="31"/>
  <c r="HV82" i="31"/>
  <c r="CI84" i="31"/>
  <c r="FI86" i="31"/>
  <c r="V82" i="31"/>
  <c r="JI89" i="31"/>
  <c r="AV84" i="31"/>
  <c r="GV82" i="31"/>
  <c r="I84" i="31"/>
  <c r="AI84" i="31"/>
  <c r="IG83" i="31"/>
  <c r="IG84" i="31" s="1"/>
  <c r="JP71" i="31"/>
  <c r="JS71" i="31" s="1"/>
  <c r="P74" i="31"/>
  <c r="Q74" i="31" s="1"/>
  <c r="R74" i="31" s="1"/>
  <c r="FX89" i="31"/>
  <c r="GK83" i="31"/>
  <c r="GX89" i="31"/>
  <c r="KK83" i="31"/>
  <c r="JK84" i="31"/>
  <c r="EC72" i="31"/>
  <c r="EF72" i="31" s="1"/>
  <c r="GC72" i="31"/>
  <c r="GF72" i="31" s="1"/>
  <c r="DK88" i="31"/>
  <c r="LX86" i="31"/>
  <c r="DK85" i="31"/>
  <c r="FX84" i="31"/>
  <c r="KC74" i="31"/>
  <c r="KD74" i="31" s="1"/>
  <c r="KE74" i="31" s="1"/>
  <c r="IP74" i="31"/>
  <c r="IQ74" i="31" s="1"/>
  <c r="IR74" i="31" s="1"/>
  <c r="DC72" i="31"/>
  <c r="GK85" i="31"/>
  <c r="CX86" i="31"/>
  <c r="DX84" i="31"/>
  <c r="JX84" i="31"/>
  <c r="CK89" i="31"/>
  <c r="KK84" i="31"/>
  <c r="KK88" i="31"/>
  <c r="AC71" i="31"/>
  <c r="AF71" i="31" s="1"/>
  <c r="HC71" i="31"/>
  <c r="HF71" i="31" s="1"/>
  <c r="AP74" i="31"/>
  <c r="AS74" i="31" s="1"/>
  <c r="KP72" i="31"/>
  <c r="KS72" i="31" s="1"/>
  <c r="EP71" i="31"/>
  <c r="ES71" i="31" s="1"/>
  <c r="BP72" i="31"/>
  <c r="BQ72" i="31" s="1"/>
  <c r="BR72" i="31" s="1"/>
  <c r="EP74" i="31"/>
  <c r="ES74" i="31" s="1"/>
  <c r="FC73" i="31"/>
  <c r="FD73" i="31" s="1"/>
  <c r="FE73" i="31" s="1"/>
  <c r="FC74" i="31"/>
  <c r="FD74" i="31" s="1"/>
  <c r="FE74" i="31" s="1"/>
  <c r="IC74" i="31"/>
  <c r="ID74" i="31" s="1"/>
  <c r="IE74" i="31" s="1"/>
  <c r="FP71" i="31"/>
  <c r="FQ71" i="31" s="1"/>
  <c r="LK83" i="31"/>
  <c r="BK82" i="31"/>
  <c r="IX89" i="31"/>
  <c r="AX88" i="31"/>
  <c r="IX88" i="31"/>
  <c r="DK87" i="31"/>
  <c r="GK89" i="31"/>
  <c r="EK82" i="31"/>
  <c r="JK86" i="31"/>
  <c r="JK87" i="31"/>
  <c r="AX85" i="31"/>
  <c r="AK83" i="31"/>
  <c r="KX86" i="31"/>
  <c r="JX85" i="31"/>
  <c r="IK85" i="31"/>
  <c r="GK88" i="31"/>
  <c r="BK89" i="31"/>
  <c r="EK85" i="31"/>
  <c r="EX86" i="31"/>
  <c r="JX86" i="31"/>
  <c r="X86" i="31"/>
  <c r="BX86" i="31"/>
  <c r="AK86" i="31"/>
  <c r="HX86" i="31"/>
  <c r="AK88" i="31"/>
  <c r="HX87" i="31"/>
  <c r="X85" i="31"/>
  <c r="CX85" i="31"/>
  <c r="DX89" i="31"/>
  <c r="EC71" i="31"/>
  <c r="EF71" i="31" s="1"/>
  <c r="JC74" i="31"/>
  <c r="JF74" i="31" s="1"/>
  <c r="GC74" i="31"/>
  <c r="GD74" i="31" s="1"/>
  <c r="GE74" i="31" s="1"/>
  <c r="CK87" i="31"/>
  <c r="JX88" i="31"/>
  <c r="KX83" i="31"/>
  <c r="AK82" i="31"/>
  <c r="GX83" i="31"/>
  <c r="FX85" i="31"/>
  <c r="KC72" i="31"/>
  <c r="KD72" i="31" s="1"/>
  <c r="KE72" i="31" s="1"/>
  <c r="CP72" i="31"/>
  <c r="CS72" i="31" s="1"/>
  <c r="LC73" i="31"/>
  <c r="LD73" i="31" s="1"/>
  <c r="LE73" i="31" s="1"/>
  <c r="K83" i="31"/>
  <c r="LK88" i="31"/>
  <c r="JK82" i="31"/>
  <c r="CP73" i="31"/>
  <c r="CS73" i="31" s="1"/>
  <c r="FP74" i="31"/>
  <c r="FS74" i="31" s="1"/>
  <c r="EP73" i="31"/>
  <c r="EQ73" i="31" s="1"/>
  <c r="ER73" i="31" s="1"/>
  <c r="EC73" i="31"/>
  <c r="EF73" i="31" s="1"/>
  <c r="EP72" i="31"/>
  <c r="ES72" i="31" s="1"/>
  <c r="KP74" i="31"/>
  <c r="KS74" i="31" s="1"/>
  <c r="HC72" i="31"/>
  <c r="HD72" i="31" s="1"/>
  <c r="HE72" i="31" s="1"/>
  <c r="HP71" i="31"/>
  <c r="HQ71" i="31" s="1"/>
  <c r="BC71" i="31"/>
  <c r="BD71" i="31" s="1"/>
  <c r="HP72" i="31"/>
  <c r="HS72" i="31" s="1"/>
  <c r="KC71" i="31"/>
  <c r="KF71" i="31" s="1"/>
  <c r="GP74" i="31"/>
  <c r="GS74" i="31" s="1"/>
  <c r="MC71" i="31"/>
  <c r="MD71" i="31" s="1"/>
  <c r="BP73" i="31"/>
  <c r="BQ73" i="31" s="1"/>
  <c r="BR73" i="31" s="1"/>
  <c r="HX82" i="31"/>
  <c r="FK86" i="31"/>
  <c r="BX85" i="31"/>
  <c r="AX82" i="31"/>
  <c r="BK87" i="31"/>
  <c r="CK86" i="31"/>
  <c r="JX82" i="31"/>
  <c r="LX85" i="31"/>
  <c r="KX84" i="31"/>
  <c r="IK88" i="31"/>
  <c r="FX83" i="31"/>
  <c r="EX89" i="31"/>
  <c r="FX82" i="31"/>
  <c r="KK89" i="31"/>
  <c r="AX89" i="31"/>
  <c r="EX87" i="31"/>
  <c r="DK83" i="31"/>
  <c r="HX89" i="31"/>
  <c r="DX85" i="31"/>
  <c r="BX87" i="31"/>
  <c r="BK85" i="31"/>
  <c r="JK89" i="31"/>
  <c r="LX83" i="31"/>
  <c r="IX86" i="31"/>
  <c r="LX88" i="31"/>
  <c r="CX84" i="31"/>
  <c r="KX85" i="31"/>
  <c r="GP73" i="31"/>
  <c r="GQ73" i="31" s="1"/>
  <c r="GR73" i="31" s="1"/>
  <c r="GC73" i="31"/>
  <c r="GF73" i="31" s="1"/>
  <c r="CC74" i="31"/>
  <c r="CD74" i="31" s="1"/>
  <c r="CE74" i="31" s="1"/>
  <c r="HX83" i="31"/>
  <c r="FK88" i="31"/>
  <c r="GX87" i="31"/>
  <c r="GX86" i="31"/>
  <c r="BK88" i="31"/>
  <c r="EX84" i="31"/>
  <c r="FC72" i="31"/>
  <c r="FF72" i="31" s="1"/>
  <c r="LP72" i="31"/>
  <c r="LQ72" i="31" s="1"/>
  <c r="LR72" i="31" s="1"/>
  <c r="CX88" i="31"/>
  <c r="LX84" i="31"/>
  <c r="JX83" i="31"/>
  <c r="EK87" i="31"/>
  <c r="HK85" i="31"/>
  <c r="IX84" i="31"/>
  <c r="CX89" i="31"/>
  <c r="DC71" i="31"/>
  <c r="DD71" i="31" s="1"/>
  <c r="CP71" i="31"/>
  <c r="CQ71" i="31" s="1"/>
  <c r="BC74" i="31"/>
  <c r="BF74" i="31" s="1"/>
  <c r="CC71" i="31"/>
  <c r="CF71" i="31" s="1"/>
  <c r="LP71" i="31"/>
  <c r="LQ71" i="31" s="1"/>
  <c r="GP71" i="31"/>
  <c r="GS71" i="31" s="1"/>
  <c r="MC72" i="31"/>
  <c r="MD72" i="31" s="1"/>
  <c r="ME72" i="31" s="1"/>
  <c r="KP73" i="31"/>
  <c r="KQ73" i="31" s="1"/>
  <c r="KR73" i="31" s="1"/>
  <c r="BP74" i="31"/>
  <c r="BS74" i="31" s="1"/>
  <c r="JK83" i="31"/>
  <c r="BX88" i="31"/>
  <c r="GK86" i="31"/>
  <c r="IK89" i="31"/>
  <c r="HK83" i="31"/>
  <c r="AX83" i="31"/>
  <c r="FX87" i="31"/>
  <c r="EX82" i="31"/>
  <c r="X84" i="31"/>
  <c r="IK84" i="31"/>
  <c r="GK84" i="31"/>
  <c r="AX87" i="31"/>
  <c r="K84" i="31"/>
  <c r="DX82" i="31"/>
  <c r="LK82" i="31"/>
  <c r="FK83" i="31"/>
  <c r="X82" i="31"/>
  <c r="DK82" i="31"/>
  <c r="KX89" i="31"/>
  <c r="KK86" i="31"/>
  <c r="CK85" i="31"/>
  <c r="DK86" i="31"/>
  <c r="IX87" i="31"/>
  <c r="BX83" i="31"/>
  <c r="DX88" i="31"/>
  <c r="GK82" i="31"/>
  <c r="IP72" i="31"/>
  <c r="IS72" i="31" s="1"/>
  <c r="GP72" i="31"/>
  <c r="T74" i="31"/>
  <c r="DP72" i="31"/>
  <c r="DS72" i="31" s="1"/>
  <c r="IP73" i="31"/>
  <c r="IS73" i="31" s="1"/>
  <c r="KK87" i="31"/>
  <c r="KK82" i="31"/>
  <c r="KP71" i="31"/>
  <c r="KQ71" i="31" s="1"/>
  <c r="HC73" i="31"/>
  <c r="HF73" i="31" s="1"/>
  <c r="HP73" i="31"/>
  <c r="HS73" i="31" s="1"/>
  <c r="DC74" i="31"/>
  <c r="DF74" i="31" s="1"/>
  <c r="DP71" i="31"/>
  <c r="DS71" i="31" s="1"/>
  <c r="JP72" i="31"/>
  <c r="JS72" i="31" s="1"/>
  <c r="MC74" i="31"/>
  <c r="MF74" i="31" s="1"/>
  <c r="FP73" i="31"/>
  <c r="FQ73" i="31" s="1"/>
  <c r="FR73" i="31" s="1"/>
  <c r="JC72" i="31"/>
  <c r="JD72" i="31" s="1"/>
  <c r="JE72" i="31" s="1"/>
  <c r="MC73" i="31"/>
  <c r="MF73" i="31" s="1"/>
  <c r="AP71" i="31"/>
  <c r="AS71" i="31" s="1"/>
  <c r="JP74" i="31"/>
  <c r="FK89" i="31"/>
  <c r="BK84" i="31"/>
  <c r="IX85" i="31"/>
  <c r="DX87" i="31"/>
  <c r="K89" i="31"/>
  <c r="HX88" i="31"/>
  <c r="JK85" i="31"/>
  <c r="K82" i="31"/>
  <c r="EK84" i="31"/>
  <c r="BX84" i="31"/>
  <c r="KK85" i="31"/>
  <c r="BX89" i="31"/>
  <c r="KX88" i="31"/>
  <c r="FX88" i="31"/>
  <c r="HK86" i="31"/>
  <c r="X89" i="31"/>
  <c r="HK84" i="31"/>
  <c r="KX87" i="31"/>
  <c r="HK82" i="31"/>
  <c r="IX82" i="31"/>
  <c r="KX82" i="31"/>
  <c r="LK84" i="31"/>
  <c r="LK85" i="31"/>
  <c r="EK86" i="31"/>
  <c r="CK88" i="31"/>
  <c r="CK83" i="31"/>
  <c r="FP72" i="31"/>
  <c r="FQ72" i="31" s="1"/>
  <c r="FR72" i="31" s="1"/>
  <c r="LX89" i="31"/>
  <c r="BX82" i="31"/>
  <c r="HX84" i="31"/>
  <c r="DX83" i="31"/>
  <c r="JX87" i="31"/>
  <c r="DP74" i="31"/>
  <c r="DS74" i="31" s="1"/>
  <c r="FK82" i="31"/>
  <c r="DX86" i="31"/>
  <c r="EK83" i="31"/>
  <c r="EK88" i="31"/>
  <c r="X88" i="31"/>
  <c r="LC72" i="31"/>
  <c r="CC73" i="31"/>
  <c r="CF73" i="31" s="1"/>
  <c r="AC74" i="31"/>
  <c r="AF74" i="31" s="1"/>
  <c r="JC71" i="31"/>
  <c r="JF71" i="31" s="1"/>
  <c r="EC74" i="31"/>
  <c r="EF74" i="31" s="1"/>
  <c r="LC74" i="31"/>
  <c r="LD74" i="31" s="1"/>
  <c r="LE74" i="31" s="1"/>
  <c r="IC72" i="31"/>
  <c r="IF72" i="31" s="1"/>
  <c r="AC73" i="31"/>
  <c r="AD73" i="31" s="1"/>
  <c r="AE73" i="31" s="1"/>
  <c r="DC73" i="31"/>
  <c r="DD73" i="31" s="1"/>
  <c r="DE73" i="31" s="1"/>
  <c r="JC73" i="31"/>
  <c r="JF73" i="31" s="1"/>
  <c r="LC71" i="31"/>
  <c r="LD71" i="31" s="1"/>
  <c r="BC72" i="31"/>
  <c r="BF72" i="31" s="1"/>
  <c r="DP73" i="31"/>
  <c r="DS73" i="31" s="1"/>
  <c r="AK85" i="31"/>
  <c r="GX82" i="31"/>
  <c r="BK83" i="31"/>
  <c r="JX89" i="31"/>
  <c r="IK86" i="31"/>
  <c r="GK87" i="31"/>
  <c r="HX85" i="31"/>
  <c r="EX83" i="31"/>
  <c r="GX84" i="31"/>
  <c r="K85" i="31"/>
  <c r="X87" i="31"/>
  <c r="GX85" i="31"/>
  <c r="CX87" i="31"/>
  <c r="FX86" i="31"/>
  <c r="GX88" i="31"/>
  <c r="IX83" i="31"/>
  <c r="IK83" i="31"/>
  <c r="DK84" i="31"/>
  <c r="CX83" i="31"/>
  <c r="CK82" i="31"/>
  <c r="HK88" i="31"/>
  <c r="LK87" i="31"/>
  <c r="IK82" i="31"/>
  <c r="HK87" i="31"/>
  <c r="AK89" i="31"/>
  <c r="T77" i="31"/>
  <c r="JP76" i="31"/>
  <c r="BP76" i="31"/>
  <c r="LC76" i="31"/>
  <c r="MC76" i="31"/>
  <c r="CP76" i="31"/>
  <c r="FC77" i="31"/>
  <c r="KP76" i="31"/>
  <c r="IC76" i="31"/>
  <c r="BC77" i="31"/>
  <c r="KW85" i="31"/>
  <c r="W89" i="31"/>
  <c r="FJ88" i="31"/>
  <c r="AW85" i="31"/>
  <c r="KJ85" i="31"/>
  <c r="CJ88" i="31"/>
  <c r="LJ85" i="31"/>
  <c r="IJ84" i="31"/>
  <c r="EJ85" i="31"/>
  <c r="IW88" i="31"/>
  <c r="BJ89" i="31"/>
  <c r="CW85" i="31"/>
  <c r="GW89" i="31"/>
  <c r="DC76" i="31"/>
  <c r="GJ84" i="31"/>
  <c r="JJ88" i="31"/>
  <c r="EP76" i="31"/>
  <c r="HP77" i="31"/>
  <c r="GP77" i="31"/>
  <c r="GP76" i="31"/>
  <c r="EC76" i="31"/>
  <c r="DP77" i="31"/>
  <c r="DW85" i="31"/>
  <c r="FJ85" i="31"/>
  <c r="CJ89" i="31"/>
  <c r="LW89" i="31"/>
  <c r="EJ84" i="31"/>
  <c r="AW89" i="31"/>
  <c r="HW85" i="31"/>
  <c r="CJ85" i="31"/>
  <c r="DW88" i="31"/>
  <c r="KW84" i="31"/>
  <c r="JJ89" i="31"/>
  <c r="GW84" i="31"/>
  <c r="FW88" i="31"/>
  <c r="EJ88" i="31"/>
  <c r="AP77" i="31"/>
  <c r="P76" i="31"/>
  <c r="IC77" i="31"/>
  <c r="KP77" i="31"/>
  <c r="EC77" i="31"/>
  <c r="LP77" i="31"/>
  <c r="HC76" i="31"/>
  <c r="IJ85" i="31"/>
  <c r="LJ89" i="31"/>
  <c r="EW89" i="31"/>
  <c r="KJ88" i="31"/>
  <c r="J89" i="31"/>
  <c r="BJ84" i="31"/>
  <c r="JW85" i="31"/>
  <c r="AW84" i="31"/>
  <c r="CW89" i="31"/>
  <c r="DW84" i="31"/>
  <c r="LW88" i="31"/>
  <c r="CJ84" i="31"/>
  <c r="FW85" i="31"/>
  <c r="BP77" i="31"/>
  <c r="EW84" i="31"/>
  <c r="DW89" i="31"/>
  <c r="IP76" i="31"/>
  <c r="FP76" i="31"/>
  <c r="IP77" i="31"/>
  <c r="FP77" i="31"/>
  <c r="DC77" i="31"/>
  <c r="CW84" i="31"/>
  <c r="HW84" i="31"/>
  <c r="BW84" i="31"/>
  <c r="GW88" i="31"/>
  <c r="FJ89" i="31"/>
  <c r="HW88" i="31"/>
  <c r="JJ85" i="31"/>
  <c r="AJ88" i="31"/>
  <c r="KJ84" i="31"/>
  <c r="DJ88" i="31"/>
  <c r="IW85" i="31"/>
  <c r="FW84" i="31"/>
  <c r="LW84" i="31"/>
  <c r="AP76" i="31"/>
  <c r="CW88" i="31"/>
  <c r="HJ85" i="31"/>
  <c r="DP76" i="31"/>
  <c r="EP77" i="31"/>
  <c r="AC76" i="31"/>
  <c r="JC76" i="31"/>
  <c r="JP77" i="31"/>
  <c r="JC77" i="31"/>
  <c r="BC76" i="31"/>
  <c r="AC77" i="31"/>
  <c r="HJ84" i="31"/>
  <c r="JW84" i="31"/>
  <c r="LJ84" i="31"/>
  <c r="BW88" i="31"/>
  <c r="DJ84" i="31"/>
  <c r="IW89" i="31"/>
  <c r="EJ89" i="31"/>
  <c r="J85" i="31"/>
  <c r="IJ88" i="31"/>
  <c r="JW89" i="31"/>
  <c r="EW85" i="31"/>
  <c r="IW84" i="31"/>
  <c r="HJ88" i="31"/>
  <c r="P77" i="31"/>
  <c r="LP76" i="31"/>
  <c r="FW89" i="31"/>
  <c r="JW88" i="31"/>
  <c r="HC77" i="31"/>
  <c r="CC77" i="31"/>
  <c r="FC76" i="31"/>
  <c r="GC76" i="31"/>
  <c r="MC77" i="31"/>
  <c r="LC77" i="31"/>
  <c r="J88" i="31"/>
  <c r="KJ89" i="31"/>
  <c r="J84" i="31"/>
  <c r="LJ88" i="31"/>
  <c r="HJ89" i="31"/>
  <c r="BW89" i="31"/>
  <c r="AJ89" i="31"/>
  <c r="AJ85" i="31"/>
  <c r="DJ85" i="31"/>
  <c r="KW89" i="31"/>
  <c r="JJ84" i="31"/>
  <c r="LW85" i="31"/>
  <c r="BJ88" i="31"/>
  <c r="W84" i="31"/>
  <c r="CP77" i="31"/>
  <c r="CC76" i="31"/>
  <c r="HP76" i="31"/>
  <c r="KC77" i="31"/>
  <c r="GC77" i="31"/>
  <c r="AW88" i="31"/>
  <c r="FJ84" i="31"/>
  <c r="W85" i="31"/>
  <c r="KW88" i="31"/>
  <c r="AJ84" i="31"/>
  <c r="W88" i="31"/>
  <c r="GJ85" i="31"/>
  <c r="GJ88" i="31"/>
  <c r="GW85" i="31"/>
  <c r="HW89" i="31"/>
  <c r="EW88" i="31"/>
  <c r="IJ89" i="31"/>
  <c r="DJ89" i="31"/>
  <c r="BW85" i="31"/>
  <c r="KC76" i="31"/>
  <c r="BJ85" i="31"/>
  <c r="GJ89" i="31"/>
  <c r="FT83" i="31"/>
  <c r="FT84" i="31" s="1"/>
  <c r="CG83" i="31"/>
  <c r="CG84" i="31" s="1"/>
  <c r="MG83" i="31"/>
  <c r="MG84" i="31" s="1"/>
  <c r="DG83" i="31"/>
  <c r="DG84" i="31" s="1"/>
  <c r="T72" i="31"/>
  <c r="AT83" i="31"/>
  <c r="AT84" i="31" s="1"/>
  <c r="DT83" i="31"/>
  <c r="DT84" i="31" s="1"/>
  <c r="IT83" i="31"/>
  <c r="IT84" i="31" s="1"/>
  <c r="LT83" i="31"/>
  <c r="LT84" i="31" s="1"/>
  <c r="FI85" i="31"/>
  <c r="EI82" i="31"/>
  <c r="AP73" i="31"/>
  <c r="AQ73" i="31" s="1"/>
  <c r="AR73" i="31" s="1"/>
  <c r="CI86" i="31"/>
  <c r="LP73" i="31"/>
  <c r="LS73" i="31" s="1"/>
  <c r="T71" i="31"/>
  <c r="JG83" i="31"/>
  <c r="JG84" i="31" s="1"/>
  <c r="HT83" i="31"/>
  <c r="HT84" i="31" s="1"/>
  <c r="LP74" i="31"/>
  <c r="LS74" i="31" s="1"/>
  <c r="AP72" i="31"/>
  <c r="AS72" i="31" s="1"/>
  <c r="KI84" i="31"/>
  <c r="FC71" i="31"/>
  <c r="FF71" i="31" s="1"/>
  <c r="IV85" i="31"/>
  <c r="T73" i="31"/>
  <c r="EG83" i="31"/>
  <c r="EG84" i="31" s="1"/>
  <c r="LG83" i="31"/>
  <c r="LG84" i="31" s="1"/>
  <c r="GT83" i="31"/>
  <c r="GT84" i="31" s="1"/>
  <c r="KG83" i="31"/>
  <c r="KG84" i="31" s="1"/>
  <c r="JT83" i="31"/>
  <c r="JT84" i="31" s="1"/>
  <c r="AG83" i="31"/>
  <c r="AG84" i="31" s="1"/>
  <c r="GG83" i="31"/>
  <c r="GG84" i="31" s="1"/>
  <c r="CT83" i="31"/>
  <c r="CT84" i="31" s="1"/>
  <c r="FG83" i="31"/>
  <c r="FG84" i="31" s="1"/>
  <c r="HG83" i="31"/>
  <c r="HG84" i="31" s="1"/>
  <c r="BG83" i="31"/>
  <c r="BG84" i="31" s="1"/>
  <c r="KT83" i="31"/>
  <c r="KT84" i="31" s="1"/>
  <c r="ET83" i="31"/>
  <c r="ET84" i="31" s="1"/>
  <c r="S67" i="31"/>
  <c r="Q67" i="31"/>
  <c r="R67" i="31" s="1"/>
  <c r="FT62" i="31"/>
  <c r="GG69" i="31"/>
  <c r="KT63" i="31"/>
  <c r="JT62" i="31"/>
  <c r="GG63" i="31"/>
  <c r="AG62" i="31"/>
  <c r="T62" i="31"/>
  <c r="P62" i="31" s="1"/>
  <c r="S62" i="31" s="1"/>
  <c r="T69" i="31"/>
  <c r="P69" i="31" s="1"/>
  <c r="FT69" i="31"/>
  <c r="IT63" i="31"/>
  <c r="EG69" i="31"/>
  <c r="DT62" i="31"/>
  <c r="MG63" i="31"/>
  <c r="HG69" i="31"/>
  <c r="FG63" i="31"/>
  <c r="GT62" i="31"/>
  <c r="LT63" i="31"/>
  <c r="GG62" i="31"/>
  <c r="BG63" i="31"/>
  <c r="JT69" i="31"/>
  <c r="HT63" i="31"/>
  <c r="KG62" i="31"/>
  <c r="HG63" i="31"/>
  <c r="T63" i="31"/>
  <c r="P63" i="31" s="1"/>
  <c r="AT62" i="31"/>
  <c r="DT63" i="31"/>
  <c r="LG63" i="31"/>
  <c r="DG63" i="31"/>
  <c r="IG63" i="31"/>
  <c r="AD13" i="23" a="1"/>
  <c r="AG13" i="23" s="1"/>
  <c r="IT62" i="31"/>
  <c r="JG63" i="31"/>
  <c r="CG63" i="31"/>
  <c r="AT69" i="31"/>
  <c r="HG62" i="31"/>
  <c r="AG63" i="31"/>
  <c r="FG62" i="31"/>
  <c r="CG62" i="31"/>
  <c r="HT62" i="31"/>
  <c r="IG62" i="31"/>
  <c r="DT69" i="31"/>
  <c r="KT69" i="31"/>
  <c r="LT69" i="31"/>
  <c r="AT63" i="31"/>
  <c r="ET62" i="31"/>
  <c r="DG69" i="31"/>
  <c r="ET69" i="31"/>
  <c r="AD37" i="23" a="1"/>
  <c r="AG39" i="23" s="1"/>
  <c r="CT69" i="31"/>
  <c r="AC41" i="23" a="1"/>
  <c r="AC41" i="23" s="1"/>
  <c r="P39" i="23" s="1"/>
  <c r="KT62" i="31"/>
  <c r="LT62" i="31"/>
  <c r="EG62" i="31"/>
  <c r="IG69" i="31"/>
  <c r="AC17" i="23" a="1"/>
  <c r="AC17" i="23" s="1"/>
  <c r="P14" i="23" s="1"/>
  <c r="KG63" i="31"/>
  <c r="GT63" i="31"/>
  <c r="AG69" i="31"/>
  <c r="FG69" i="31"/>
  <c r="ET63" i="31"/>
  <c r="CT62" i="31"/>
  <c r="DG62" i="31"/>
  <c r="KG69" i="31"/>
  <c r="CG69" i="31"/>
  <c r="HT69" i="31"/>
  <c r="EG66" i="31"/>
  <c r="AC65" i="23" a="1"/>
  <c r="AC65" i="23" s="1"/>
  <c r="O64" i="23" s="1"/>
  <c r="BG62" i="31"/>
  <c r="MG69" i="31"/>
  <c r="CT66" i="31"/>
  <c r="DT66" i="31"/>
  <c r="KT66" i="31"/>
  <c r="BT69" i="31"/>
  <c r="GG66" i="31"/>
  <c r="HT66" i="31"/>
  <c r="KG66" i="31"/>
  <c r="AD45" i="23" a="1"/>
  <c r="AC49" i="23" a="1"/>
  <c r="AC49" i="23" s="1"/>
  <c r="AD61" i="23" a="1"/>
  <c r="KT68" i="31"/>
  <c r="JG68" i="31"/>
  <c r="T68" i="31"/>
  <c r="P68" i="31" s="1"/>
  <c r="CT65" i="31"/>
  <c r="DG65" i="31"/>
  <c r="LG65" i="31"/>
  <c r="ET64" i="31"/>
  <c r="CG64" i="31"/>
  <c r="HG64" i="31"/>
  <c r="IT68" i="31"/>
  <c r="DT68" i="31"/>
  <c r="GG68" i="31"/>
  <c r="BG65" i="31"/>
  <c r="AG65" i="31"/>
  <c r="FG65" i="31"/>
  <c r="KT64" i="31"/>
  <c r="JG64" i="31"/>
  <c r="AG64" i="31"/>
  <c r="G4" i="16"/>
  <c r="G11" i="16"/>
  <c r="H11" i="16" s="1"/>
  <c r="G9" i="16"/>
  <c r="G6" i="16"/>
  <c r="G7" i="16"/>
  <c r="H7" i="16" s="1"/>
  <c r="G8" i="16"/>
  <c r="H8" i="16" s="1"/>
  <c r="G5" i="16"/>
  <c r="G10" i="16"/>
  <c r="BG66" i="31"/>
  <c r="BT66" i="31"/>
  <c r="AD5" i="23" a="1"/>
  <c r="AC9" i="23" a="1"/>
  <c r="AC9" i="23" s="1"/>
  <c r="MG66" i="31"/>
  <c r="AG66" i="31"/>
  <c r="BT62" i="31"/>
  <c r="LG62" i="31"/>
  <c r="IT69" i="31"/>
  <c r="CT68" i="31"/>
  <c r="ET68" i="31"/>
  <c r="HG68" i="31"/>
  <c r="BT68" i="31"/>
  <c r="GT65" i="31"/>
  <c r="IG65" i="31"/>
  <c r="GG65" i="31"/>
  <c r="AT64" i="31"/>
  <c r="CT64" i="31"/>
  <c r="JT64" i="31"/>
  <c r="T66" i="31"/>
  <c r="P66" i="31" s="1"/>
  <c r="CG66" i="31"/>
  <c r="AG68" i="31"/>
  <c r="KG68" i="31"/>
  <c r="IG68" i="31"/>
  <c r="LG68" i="31"/>
  <c r="LT65" i="31"/>
  <c r="MG65" i="31"/>
  <c r="T65" i="31"/>
  <c r="P65" i="31" s="1"/>
  <c r="FG64" i="31"/>
  <c r="HT64" i="31"/>
  <c r="DT64" i="31"/>
  <c r="FT66" i="31"/>
  <c r="HG66" i="31"/>
  <c r="GT66" i="31"/>
  <c r="AC33" i="23" a="1"/>
  <c r="AC33" i="23" s="1"/>
  <c r="AD29" i="23" a="1"/>
  <c r="MG68" i="31"/>
  <c r="HT68" i="31"/>
  <c r="BG68" i="31"/>
  <c r="ET65" i="31"/>
  <c r="JG65" i="31"/>
  <c r="HG65" i="31"/>
  <c r="HT65" i="31"/>
  <c r="EG64" i="31"/>
  <c r="IG64" i="31"/>
  <c r="GG64" i="31"/>
  <c r="O24" i="23"/>
  <c r="O22" i="23"/>
  <c r="O23" i="23"/>
  <c r="R23" i="23"/>
  <c r="R22" i="23"/>
  <c r="P23" i="23"/>
  <c r="R21" i="23"/>
  <c r="O21" i="23"/>
  <c r="N24" i="23"/>
  <c r="P21" i="23"/>
  <c r="N22" i="23"/>
  <c r="R24" i="23"/>
  <c r="B19" i="23"/>
  <c r="N23" i="23"/>
  <c r="P22" i="23"/>
  <c r="N21" i="23"/>
  <c r="P24" i="23"/>
  <c r="GT68" i="31"/>
  <c r="CG68" i="31"/>
  <c r="DG68" i="31"/>
  <c r="KT65" i="31"/>
  <c r="CG65" i="31"/>
  <c r="JT65" i="31"/>
  <c r="FT65" i="31"/>
  <c r="LG64" i="31"/>
  <c r="LT64" i="31"/>
  <c r="BG64" i="31"/>
  <c r="AG23" i="23"/>
  <c r="AD23" i="23"/>
  <c r="AD21" i="23"/>
  <c r="AD22" i="23"/>
  <c r="AG22" i="23"/>
  <c r="AE22" i="23"/>
  <c r="AE23" i="23"/>
  <c r="AF21" i="23"/>
  <c r="AE21" i="23"/>
  <c r="AG21" i="23"/>
  <c r="AF23" i="23"/>
  <c r="AF22" i="23"/>
  <c r="GT69" i="31"/>
  <c r="LG69" i="31"/>
  <c r="FG68" i="31"/>
  <c r="FT68" i="31"/>
  <c r="AT68" i="31"/>
  <c r="BT65" i="31"/>
  <c r="IT65" i="31"/>
  <c r="DT65" i="31"/>
  <c r="DG64" i="31"/>
  <c r="GT64" i="31"/>
  <c r="MG64" i="31"/>
  <c r="IT64" i="31"/>
  <c r="AD53" i="23" a="1"/>
  <c r="AC57" i="23" a="1"/>
  <c r="AC57" i="23" s="1"/>
  <c r="FG66" i="31"/>
  <c r="ET66" i="31"/>
  <c r="EG68" i="31"/>
  <c r="JT68" i="31"/>
  <c r="LT68" i="31"/>
  <c r="EG65" i="31"/>
  <c r="KG65" i="31"/>
  <c r="AT65" i="31"/>
  <c r="BT64" i="31"/>
  <c r="FT64" i="31"/>
  <c r="KG64" i="31"/>
  <c r="T64" i="31"/>
  <c r="P64" i="31" s="1"/>
  <c r="EQ74" i="31" l="1"/>
  <c r="ER74" i="31" s="1"/>
  <c r="CD72" i="31"/>
  <c r="CE72" i="31" s="1"/>
  <c r="IF74" i="31"/>
  <c r="GD72" i="31"/>
  <c r="GE72" i="31" s="1"/>
  <c r="GD73" i="31"/>
  <c r="GE73" i="31" s="1"/>
  <c r="FS71" i="31"/>
  <c r="LS72" i="31"/>
  <c r="AF72" i="31"/>
  <c r="GQ74" i="31"/>
  <c r="GR74" i="31" s="1"/>
  <c r="MD74" i="31"/>
  <c r="ME74" i="31" s="1"/>
  <c r="JQ71" i="31"/>
  <c r="CQ74" i="31"/>
  <c r="CR74" i="31" s="1"/>
  <c r="JD74" i="31"/>
  <c r="JE74" i="31" s="1"/>
  <c r="HD71" i="31"/>
  <c r="IQ73" i="31"/>
  <c r="IR73" i="31" s="1"/>
  <c r="KS73" i="31"/>
  <c r="KD71" i="31"/>
  <c r="KE71" i="31" s="1"/>
  <c r="KF72" i="31"/>
  <c r="BD72" i="31"/>
  <c r="BE72" i="31" s="1"/>
  <c r="JQ72" i="31"/>
  <c r="JR72" i="31" s="1"/>
  <c r="ES73" i="31"/>
  <c r="FD72" i="31"/>
  <c r="FE72" i="31" s="1"/>
  <c r="GF71" i="31"/>
  <c r="JS73" i="31"/>
  <c r="IQ71" i="31"/>
  <c r="AB87" i="28"/>
  <c r="V2" i="28" s="1"/>
  <c r="O87" i="28"/>
  <c r="I2" i="28" s="1"/>
  <c r="I4" i="29" s="1"/>
  <c r="DQ74" i="31"/>
  <c r="DR74" i="31" s="1"/>
  <c r="DF73" i="31"/>
  <c r="CQ72" i="31"/>
  <c r="CR72" i="31" s="1"/>
  <c r="BQ74" i="31"/>
  <c r="BR74" i="31" s="1"/>
  <c r="AQ74" i="31"/>
  <c r="AR74" i="31" s="1"/>
  <c r="S74" i="31"/>
  <c r="CF74" i="31"/>
  <c r="DF71" i="31"/>
  <c r="GF74" i="31"/>
  <c r="ED73" i="31"/>
  <c r="EE73" i="31" s="1"/>
  <c r="P71" i="31"/>
  <c r="Q71" i="31" s="1"/>
  <c r="R71" i="31" s="1"/>
  <c r="JD71" i="31"/>
  <c r="JE71" i="31" s="1"/>
  <c r="HQ74" i="31"/>
  <c r="HR74" i="31" s="1"/>
  <c r="ID73" i="31"/>
  <c r="IE73" i="31" s="1"/>
  <c r="BF71" i="31"/>
  <c r="FF73" i="31"/>
  <c r="FS72" i="31"/>
  <c r="HD74" i="31"/>
  <c r="HE74" i="31" s="1"/>
  <c r="JF72" i="31"/>
  <c r="BS73" i="31"/>
  <c r="BD74" i="31"/>
  <c r="BE74" i="31" s="1"/>
  <c r="ID72" i="31"/>
  <c r="IE72" i="31" s="1"/>
  <c r="EQ71" i="31"/>
  <c r="ER71" i="31" s="1"/>
  <c r="KQ74" i="31"/>
  <c r="KR74" i="31" s="1"/>
  <c r="KS71" i="31"/>
  <c r="CD71" i="31"/>
  <c r="CE71" i="31" s="1"/>
  <c r="HF72" i="31"/>
  <c r="BS72" i="31"/>
  <c r="BD73" i="31"/>
  <c r="BE73" i="31" s="1"/>
  <c r="MD73" i="31"/>
  <c r="ME73" i="31" s="1"/>
  <c r="HD73" i="31"/>
  <c r="HE73" i="31" s="1"/>
  <c r="HC83" i="31"/>
  <c r="HC84" i="31" s="1"/>
  <c r="IQ72" i="31"/>
  <c r="IR72" i="31" s="1"/>
  <c r="P40" i="23"/>
  <c r="AD74" i="31"/>
  <c r="AE74" i="31" s="1"/>
  <c r="GC83" i="31"/>
  <c r="GC84" i="31" s="1"/>
  <c r="R39" i="23"/>
  <c r="N38" i="23"/>
  <c r="FQ74" i="31"/>
  <c r="FR74" i="31" s="1"/>
  <c r="O40" i="23"/>
  <c r="B35" i="23"/>
  <c r="ED71" i="31"/>
  <c r="EE71" i="31" s="1"/>
  <c r="R40" i="23"/>
  <c r="LF71" i="31"/>
  <c r="P37" i="23"/>
  <c r="CD73" i="31"/>
  <c r="CE73" i="31" s="1"/>
  <c r="GQ71" i="31"/>
  <c r="GR71" i="31" s="1"/>
  <c r="IS74" i="31"/>
  <c r="CC83" i="31"/>
  <c r="CC84" i="31" s="1"/>
  <c r="N39" i="23"/>
  <c r="N37" i="23"/>
  <c r="CQ73" i="31"/>
  <c r="CR73" i="31" s="1"/>
  <c r="P72" i="31"/>
  <c r="S72" i="31" s="1"/>
  <c r="N40" i="23"/>
  <c r="P38" i="23"/>
  <c r="O39" i="23"/>
  <c r="O38" i="23"/>
  <c r="R38" i="23"/>
  <c r="R37" i="23"/>
  <c r="JC83" i="31"/>
  <c r="JC84" i="31" s="1"/>
  <c r="IP83" i="31"/>
  <c r="IP84" i="31" s="1"/>
  <c r="IC83" i="31"/>
  <c r="IC84" i="31" s="1"/>
  <c r="JD73" i="31"/>
  <c r="JE73" i="31" s="1"/>
  <c r="O37" i="23"/>
  <c r="BS71" i="31"/>
  <c r="LF74" i="31"/>
  <c r="ID71" i="31"/>
  <c r="IE71" i="31" s="1"/>
  <c r="KQ72" i="31"/>
  <c r="KR72" i="31" s="1"/>
  <c r="LF73" i="31"/>
  <c r="IF71" i="31"/>
  <c r="MF71" i="31"/>
  <c r="AD38" i="23"/>
  <c r="LS71" i="31"/>
  <c r="HQ73" i="31"/>
  <c r="HR73" i="31" s="1"/>
  <c r="P73" i="31"/>
  <c r="Q73" i="31" s="1"/>
  <c r="R73" i="31" s="1"/>
  <c r="R13" i="23"/>
  <c r="R15" i="23"/>
  <c r="P13" i="23"/>
  <c r="BC83" i="31"/>
  <c r="BC84" i="31" s="1"/>
  <c r="GP83" i="31"/>
  <c r="GP84" i="31" s="1"/>
  <c r="N14" i="23"/>
  <c r="O13" i="23"/>
  <c r="N15" i="23"/>
  <c r="P16" i="23"/>
  <c r="O16" i="23"/>
  <c r="R14" i="23"/>
  <c r="B11" i="23"/>
  <c r="O15" i="23"/>
  <c r="KF74" i="31"/>
  <c r="KF73" i="31"/>
  <c r="HS71" i="31"/>
  <c r="GS72" i="31"/>
  <c r="GQ72" i="31"/>
  <c r="GR72" i="31" s="1"/>
  <c r="KC83" i="31"/>
  <c r="KC84" i="31" s="1"/>
  <c r="FS73" i="31"/>
  <c r="MC83" i="31"/>
  <c r="MC84" i="31" s="1"/>
  <c r="DQ73" i="31"/>
  <c r="DR73" i="31" s="1"/>
  <c r="KP83" i="31"/>
  <c r="KP84" i="31" s="1"/>
  <c r="ED74" i="31"/>
  <c r="EE74" i="31" s="1"/>
  <c r="CS71" i="31"/>
  <c r="EQ72" i="31"/>
  <c r="ER72" i="31" s="1"/>
  <c r="CP83" i="31"/>
  <c r="CP84" i="31" s="1"/>
  <c r="EP83" i="31"/>
  <c r="EP84" i="31" s="1"/>
  <c r="BP83" i="31"/>
  <c r="BP84" i="31" s="1"/>
  <c r="LC83" i="31"/>
  <c r="LC84" i="31" s="1"/>
  <c r="JP83" i="31"/>
  <c r="JP84" i="31" s="1"/>
  <c r="FP83" i="31"/>
  <c r="FP84" i="31" s="1"/>
  <c r="EC83" i="31"/>
  <c r="EC84" i="31" s="1"/>
  <c r="DC83" i="31"/>
  <c r="DC84" i="31" s="1"/>
  <c r="LD72" i="31"/>
  <c r="LE72" i="31" s="1"/>
  <c r="AG38" i="23"/>
  <c r="AD71" i="31"/>
  <c r="AE71" i="31" s="1"/>
  <c r="AF73" i="31"/>
  <c r="LF72" i="31"/>
  <c r="JQ74" i="31"/>
  <c r="JR74" i="31" s="1"/>
  <c r="DP83" i="31"/>
  <c r="DP84" i="31" s="1"/>
  <c r="AF39" i="23"/>
  <c r="AC83" i="31"/>
  <c r="AC84" i="31" s="1"/>
  <c r="GS73" i="31"/>
  <c r="JS74" i="31"/>
  <c r="DQ71" i="31"/>
  <c r="DR71" i="31" s="1"/>
  <c r="AG37" i="23"/>
  <c r="AQ71" i="31"/>
  <c r="AR71" i="31" s="1"/>
  <c r="AE39" i="23"/>
  <c r="AD39" i="23"/>
  <c r="AF38" i="23"/>
  <c r="AE38" i="23"/>
  <c r="DD72" i="31"/>
  <c r="DE72" i="31" s="1"/>
  <c r="DQ72" i="31"/>
  <c r="DR72" i="31" s="1"/>
  <c r="LQ73" i="31"/>
  <c r="LR73" i="31" s="1"/>
  <c r="ED72" i="31"/>
  <c r="EE72" i="31" s="1"/>
  <c r="DD74" i="31"/>
  <c r="DE74" i="31" s="1"/>
  <c r="LP83" i="31"/>
  <c r="LP84" i="31" s="1"/>
  <c r="HP83" i="31"/>
  <c r="HP84" i="31" s="1"/>
  <c r="AF37" i="23"/>
  <c r="AD37" i="23"/>
  <c r="FF74" i="31"/>
  <c r="DF72" i="31"/>
  <c r="MF72" i="31"/>
  <c r="HQ72" i="31"/>
  <c r="HR72" i="31" s="1"/>
  <c r="AE37" i="23"/>
  <c r="CD76" i="31"/>
  <c r="CE76" i="31" s="1"/>
  <c r="CF76" i="31"/>
  <c r="LD77" i="31"/>
  <c r="LE77" i="31" s="1"/>
  <c r="LF77" i="31"/>
  <c r="LQ76" i="31"/>
  <c r="LR76" i="31" s="1"/>
  <c r="LS76" i="31"/>
  <c r="BF76" i="31"/>
  <c r="BD76" i="31"/>
  <c r="BE76" i="31" s="1"/>
  <c r="FQ77" i="31"/>
  <c r="FR77" i="31" s="1"/>
  <c r="FS77" i="31"/>
  <c r="ID77" i="31"/>
  <c r="IE77" i="31" s="1"/>
  <c r="IF77" i="31"/>
  <c r="ID76" i="31"/>
  <c r="IE76" i="31" s="1"/>
  <c r="IF76" i="31"/>
  <c r="CQ77" i="31"/>
  <c r="CR77" i="31" s="1"/>
  <c r="CS77" i="31"/>
  <c r="MF77" i="31"/>
  <c r="MD77" i="31"/>
  <c r="ME77" i="31" s="1"/>
  <c r="Q77" i="31"/>
  <c r="R77" i="31" s="1"/>
  <c r="S77" i="31"/>
  <c r="JF77" i="31"/>
  <c r="JD77" i="31"/>
  <c r="JE77" i="31" s="1"/>
  <c r="AQ76" i="31"/>
  <c r="AR76" i="31" s="1"/>
  <c r="AS76" i="31"/>
  <c r="IQ77" i="31"/>
  <c r="IR77" i="31" s="1"/>
  <c r="IS77" i="31"/>
  <c r="Q76" i="31"/>
  <c r="R76" i="31" s="1"/>
  <c r="S76" i="31"/>
  <c r="DQ77" i="31"/>
  <c r="DR77" i="31" s="1"/>
  <c r="DS77" i="31"/>
  <c r="DF76" i="31"/>
  <c r="DD76" i="31"/>
  <c r="DE76" i="31" s="1"/>
  <c r="KQ76" i="31"/>
  <c r="KR76" i="31" s="1"/>
  <c r="KS76" i="31"/>
  <c r="GD76" i="31"/>
  <c r="GE76" i="31" s="1"/>
  <c r="GF76" i="31"/>
  <c r="JQ77" i="31"/>
  <c r="JR77" i="31" s="1"/>
  <c r="JS77" i="31"/>
  <c r="FS76" i="31"/>
  <c r="FQ76" i="31"/>
  <c r="FR76" i="31" s="1"/>
  <c r="AQ77" i="31"/>
  <c r="AR77" i="31" s="1"/>
  <c r="AS77" i="31"/>
  <c r="EF76" i="31"/>
  <c r="ED76" i="31"/>
  <c r="EE76" i="31" s="1"/>
  <c r="FF77" i="31"/>
  <c r="FD77" i="31"/>
  <c r="FE77" i="31" s="1"/>
  <c r="FF76" i="31"/>
  <c r="FD76" i="31"/>
  <c r="FE76" i="31" s="1"/>
  <c r="JF76" i="31"/>
  <c r="JD76" i="31"/>
  <c r="JE76" i="31" s="1"/>
  <c r="IQ76" i="31"/>
  <c r="IR76" i="31" s="1"/>
  <c r="IS76" i="31"/>
  <c r="GQ76" i="31"/>
  <c r="GR76" i="31" s="1"/>
  <c r="GS76" i="31"/>
  <c r="CS76" i="31"/>
  <c r="CQ76" i="31"/>
  <c r="CR76" i="31" s="1"/>
  <c r="CD77" i="31"/>
  <c r="CE77" i="31" s="1"/>
  <c r="CF77" i="31"/>
  <c r="AD76" i="31"/>
  <c r="AE76" i="31" s="1"/>
  <c r="AF76" i="31"/>
  <c r="HD76" i="31"/>
  <c r="HE76" i="31" s="1"/>
  <c r="HF76" i="31"/>
  <c r="GQ77" i="31"/>
  <c r="GR77" i="31" s="1"/>
  <c r="GS77" i="31"/>
  <c r="MD76" i="31"/>
  <c r="ME76" i="31" s="1"/>
  <c r="MF76" i="31"/>
  <c r="GF77" i="31"/>
  <c r="GD77" i="31"/>
  <c r="GE77" i="31" s="1"/>
  <c r="HF77" i="31"/>
  <c r="HD77" i="31"/>
  <c r="HE77" i="31" s="1"/>
  <c r="EQ77" i="31"/>
  <c r="ER77" i="31" s="1"/>
  <c r="ES77" i="31"/>
  <c r="LS77" i="31"/>
  <c r="LQ77" i="31"/>
  <c r="LR77" i="31" s="1"/>
  <c r="HS77" i="31"/>
  <c r="HQ77" i="31"/>
  <c r="HR77" i="31" s="1"/>
  <c r="LD76" i="31"/>
  <c r="LE76" i="31" s="1"/>
  <c r="LF76" i="31"/>
  <c r="KD76" i="31"/>
  <c r="KE76" i="31" s="1"/>
  <c r="KF76" i="31"/>
  <c r="KF77" i="31"/>
  <c r="KD77" i="31"/>
  <c r="KE77" i="31" s="1"/>
  <c r="DS76" i="31"/>
  <c r="DQ76" i="31"/>
  <c r="DR76" i="31" s="1"/>
  <c r="BS77" i="31"/>
  <c r="BQ77" i="31"/>
  <c r="BR77" i="31" s="1"/>
  <c r="EF77" i="31"/>
  <c r="ED77" i="31"/>
  <c r="EE77" i="31" s="1"/>
  <c r="EQ76" i="31"/>
  <c r="ER76" i="31" s="1"/>
  <c r="ES76" i="31"/>
  <c r="BS76" i="31"/>
  <c r="BQ76" i="31"/>
  <c r="BR76" i="31" s="1"/>
  <c r="HQ76" i="31"/>
  <c r="HR76" i="31" s="1"/>
  <c r="HS76" i="31"/>
  <c r="AD77" i="31"/>
  <c r="AE77" i="31" s="1"/>
  <c r="AF77" i="31"/>
  <c r="DF77" i="31"/>
  <c r="DD77" i="31"/>
  <c r="DE77" i="31" s="1"/>
  <c r="KQ77" i="31"/>
  <c r="KR77" i="31" s="1"/>
  <c r="KS77" i="31"/>
  <c r="BF77" i="31"/>
  <c r="BD77" i="31"/>
  <c r="BE77" i="31" s="1"/>
  <c r="JS76" i="31"/>
  <c r="JQ76" i="31"/>
  <c r="JR76" i="31" s="1"/>
  <c r="AQ72" i="31"/>
  <c r="AR72" i="31" s="1"/>
  <c r="R16" i="23"/>
  <c r="N16" i="23"/>
  <c r="N13" i="23"/>
  <c r="O14" i="23"/>
  <c r="FC83" i="31"/>
  <c r="FC84" i="31" s="1"/>
  <c r="AP83" i="31"/>
  <c r="AP84" i="31" s="1"/>
  <c r="FD71" i="31"/>
  <c r="FE71" i="31" s="1"/>
  <c r="AS73" i="31"/>
  <c r="LQ74" i="31"/>
  <c r="LR74" i="31" s="1"/>
  <c r="T83" i="31"/>
  <c r="T84" i="31" s="1"/>
  <c r="Q69" i="31"/>
  <c r="R69" i="31" s="1"/>
  <c r="S69" i="31"/>
  <c r="Q68" i="31"/>
  <c r="R68" i="31" s="1"/>
  <c r="S68" i="31"/>
  <c r="S65" i="31"/>
  <c r="Q65" i="31"/>
  <c r="R65" i="31" s="1"/>
  <c r="Q64" i="31"/>
  <c r="R64" i="31" s="1"/>
  <c r="S64" i="31"/>
  <c r="S66" i="31"/>
  <c r="Q66" i="31"/>
  <c r="R66" i="31" s="1"/>
  <c r="Q62" i="31"/>
  <c r="R62" i="31" s="1"/>
  <c r="AF13" i="23"/>
  <c r="AE13" i="23"/>
  <c r="AE14" i="23"/>
  <c r="AD15" i="23"/>
  <c r="AF14" i="23"/>
  <c r="AE15" i="23"/>
  <c r="AG14" i="23"/>
  <c r="AD13" i="23"/>
  <c r="AD14" i="23"/>
  <c r="AG15" i="23"/>
  <c r="AF15" i="23"/>
  <c r="P15" i="23"/>
  <c r="Q63" i="31"/>
  <c r="R63" i="31" s="1"/>
  <c r="S63" i="31"/>
  <c r="O62" i="23"/>
  <c r="H13" i="16"/>
  <c r="J4" i="16" s="1"/>
  <c r="B7" i="33" s="1"/>
  <c r="N62" i="23"/>
  <c r="FR71" i="31"/>
  <c r="IR71" i="31"/>
  <c r="DE71" i="31"/>
  <c r="JR71" i="31"/>
  <c r="BE71" i="31"/>
  <c r="HE71" i="31"/>
  <c r="BR71" i="31"/>
  <c r="LE71" i="31"/>
  <c r="HR71" i="31"/>
  <c r="GE71" i="31"/>
  <c r="LR71" i="31"/>
  <c r="KR71" i="31"/>
  <c r="CR71" i="31"/>
  <c r="ME71" i="31"/>
  <c r="B59" i="23"/>
  <c r="R63" i="23"/>
  <c r="P63" i="23"/>
  <c r="R64" i="23"/>
  <c r="R62" i="23"/>
  <c r="N64" i="23"/>
  <c r="P62" i="23"/>
  <c r="N61" i="23"/>
  <c r="O63" i="23"/>
  <c r="O61" i="23"/>
  <c r="P64" i="23"/>
  <c r="N63" i="23"/>
  <c r="R61" i="23"/>
  <c r="P61" i="23"/>
  <c r="AG31" i="23"/>
  <c r="AE31" i="23"/>
  <c r="AE30" i="23"/>
  <c r="AE29" i="23"/>
  <c r="AF31" i="23"/>
  <c r="AD31" i="23"/>
  <c r="AG30" i="23"/>
  <c r="AD30" i="23"/>
  <c r="AF29" i="23"/>
  <c r="AD29" i="23"/>
  <c r="AG29" i="23"/>
  <c r="AF30" i="23"/>
  <c r="AE47" i="23"/>
  <c r="AG45" i="23"/>
  <c r="AG46" i="23"/>
  <c r="AF47" i="23"/>
  <c r="AD47" i="23"/>
  <c r="AG47" i="23"/>
  <c r="AF46" i="23"/>
  <c r="AE45" i="23"/>
  <c r="AF45" i="23"/>
  <c r="AD45" i="23"/>
  <c r="AE46" i="23"/>
  <c r="AD46" i="23"/>
  <c r="R31" i="23"/>
  <c r="O29" i="23"/>
  <c r="R32" i="23"/>
  <c r="O32" i="23"/>
  <c r="P29" i="23"/>
  <c r="N31" i="23"/>
  <c r="N30" i="23"/>
  <c r="R29" i="23"/>
  <c r="P30" i="23"/>
  <c r="O31" i="23"/>
  <c r="B27" i="23"/>
  <c r="N32" i="23"/>
  <c r="P32" i="23"/>
  <c r="R30" i="23"/>
  <c r="P31" i="23"/>
  <c r="O30" i="23"/>
  <c r="N29" i="23"/>
  <c r="AE55" i="23"/>
  <c r="AG55" i="23"/>
  <c r="AE54" i="23"/>
  <c r="AF55" i="23"/>
  <c r="AD55" i="23"/>
  <c r="AD53" i="23"/>
  <c r="AD54" i="23"/>
  <c r="AG54" i="23"/>
  <c r="AF54" i="23"/>
  <c r="AF53" i="23"/>
  <c r="AG53" i="23"/>
  <c r="AE53" i="23"/>
  <c r="O54" i="23"/>
  <c r="P54" i="23"/>
  <c r="P53" i="23"/>
  <c r="N54" i="23"/>
  <c r="R54" i="23"/>
  <c r="P55" i="23"/>
  <c r="N56" i="23"/>
  <c r="R55" i="23"/>
  <c r="P56" i="23"/>
  <c r="R53" i="23"/>
  <c r="N55" i="23"/>
  <c r="N53" i="23"/>
  <c r="B51" i="23"/>
  <c r="O56" i="23"/>
  <c r="R56" i="23"/>
  <c r="O55" i="23"/>
  <c r="O53" i="23"/>
  <c r="AG61" i="23"/>
  <c r="AD63" i="23"/>
  <c r="AG62" i="23"/>
  <c r="AG63" i="23"/>
  <c r="AD62" i="23"/>
  <c r="AE63" i="23"/>
  <c r="AE61" i="23"/>
  <c r="AF62" i="23"/>
  <c r="AD61" i="23"/>
  <c r="AF63" i="23"/>
  <c r="AE62" i="23"/>
  <c r="AF61" i="23"/>
  <c r="P5" i="23"/>
  <c r="P6" i="23"/>
  <c r="P7" i="23"/>
  <c r="O7" i="23"/>
  <c r="N5" i="23"/>
  <c r="N6" i="23"/>
  <c r="R7" i="23"/>
  <c r="O5" i="23"/>
  <c r="R6" i="23"/>
  <c r="R8" i="23"/>
  <c r="N7" i="23"/>
  <c r="B3" i="23"/>
  <c r="N8" i="23"/>
  <c r="R5" i="23"/>
  <c r="P8" i="23"/>
  <c r="O6" i="23"/>
  <c r="O8" i="23"/>
  <c r="AG6" i="23"/>
  <c r="AE6" i="23"/>
  <c r="AF6" i="23"/>
  <c r="AD7" i="23"/>
  <c r="AE7" i="23"/>
  <c r="AG5" i="23"/>
  <c r="AF5" i="23"/>
  <c r="AD5" i="23"/>
  <c r="AG7" i="23"/>
  <c r="AF7" i="23"/>
  <c r="AD6" i="23"/>
  <c r="AE5" i="23"/>
  <c r="N45" i="23"/>
  <c r="O45" i="23"/>
  <c r="N48" i="23"/>
  <c r="B43" i="23"/>
  <c r="P46" i="23"/>
  <c r="N47" i="23"/>
  <c r="O46" i="23"/>
  <c r="R47" i="23"/>
  <c r="N46" i="23"/>
  <c r="R45" i="23"/>
  <c r="P45" i="23"/>
  <c r="O47" i="23"/>
  <c r="P47" i="23"/>
  <c r="R48" i="23"/>
  <c r="O48" i="23"/>
  <c r="P48" i="23"/>
  <c r="R46" i="23"/>
  <c r="I5" i="29"/>
  <c r="J5" i="29" l="1"/>
  <c r="J4" i="29"/>
  <c r="S71" i="31"/>
  <c r="CF83" i="31"/>
  <c r="CF84" i="31" s="1"/>
  <c r="GF83" i="31"/>
  <c r="GF84" i="31" s="1"/>
  <c r="P83" i="31"/>
  <c r="P84" i="31" s="1"/>
  <c r="IF83" i="31"/>
  <c r="IF84" i="31" s="1"/>
  <c r="LR83" i="31"/>
  <c r="LR84" i="31" s="1"/>
  <c r="BQ83" i="31"/>
  <c r="BQ84" i="31" s="1"/>
  <c r="ES83" i="31"/>
  <c r="ES84" i="31" s="1"/>
  <c r="DR83" i="31"/>
  <c r="DR84" i="31" s="1"/>
  <c r="GD83" i="31"/>
  <c r="GD84" i="31" s="1"/>
  <c r="Q72" i="31"/>
  <c r="R72" i="31" s="1"/>
  <c r="R83" i="31" s="1"/>
  <c r="R84" i="31" s="1"/>
  <c r="JF83" i="31"/>
  <c r="JF84" i="31" s="1"/>
  <c r="KQ83" i="31"/>
  <c r="KQ84" i="31" s="1"/>
  <c r="BS83" i="31"/>
  <c r="BS84" i="31" s="1"/>
  <c r="EF83" i="31"/>
  <c r="EF84" i="31" s="1"/>
  <c r="MD83" i="31"/>
  <c r="MD84" i="31" s="1"/>
  <c r="IS83" i="31"/>
  <c r="IS84" i="31" s="1"/>
  <c r="S73" i="31"/>
  <c r="FF83" i="31"/>
  <c r="FF84" i="31" s="1"/>
  <c r="LQ83" i="31"/>
  <c r="LQ84" i="31" s="1"/>
  <c r="ID83" i="31"/>
  <c r="ID84" i="31" s="1"/>
  <c r="DQ83" i="31"/>
  <c r="DQ84" i="31" s="1"/>
  <c r="GE83" i="31"/>
  <c r="GE84" i="31" s="1"/>
  <c r="IE83" i="31"/>
  <c r="IE84" i="31" s="1"/>
  <c r="KR83" i="31"/>
  <c r="KR84" i="31" s="1"/>
  <c r="AF83" i="31"/>
  <c r="AF84" i="31" s="1"/>
  <c r="HS83" i="31"/>
  <c r="HS84" i="31" s="1"/>
  <c r="LF83" i="31"/>
  <c r="LF84" i="31" s="1"/>
  <c r="DS83" i="31"/>
  <c r="DS84" i="31" s="1"/>
  <c r="BR83" i="31"/>
  <c r="BR84" i="31" s="1"/>
  <c r="HD83" i="31"/>
  <c r="HD84" i="31" s="1"/>
  <c r="JD83" i="31"/>
  <c r="JD84" i="31" s="1"/>
  <c r="FE83" i="31"/>
  <c r="FE84" i="31" s="1"/>
  <c r="GS83" i="31"/>
  <c r="GS84" i="31" s="1"/>
  <c r="JS83" i="31"/>
  <c r="JS84" i="31" s="1"/>
  <c r="KF83" i="31"/>
  <c r="KF84" i="31" s="1"/>
  <c r="ME83" i="31"/>
  <c r="ME84" i="31" s="1"/>
  <c r="LD83" i="31"/>
  <c r="LD84" i="31" s="1"/>
  <c r="LE83" i="31"/>
  <c r="LE84" i="31" s="1"/>
  <c r="FQ83" i="31"/>
  <c r="FQ84" i="31" s="1"/>
  <c r="FS83" i="31"/>
  <c r="FS84" i="31" s="1"/>
  <c r="HF83" i="31"/>
  <c r="HF84" i="31" s="1"/>
  <c r="KS83" i="31"/>
  <c r="KS84" i="31" s="1"/>
  <c r="BD83" i="31"/>
  <c r="BD84" i="31" s="1"/>
  <c r="JE83" i="31"/>
  <c r="JE84" i="31" s="1"/>
  <c r="LS83" i="31"/>
  <c r="LS84" i="31" s="1"/>
  <c r="MF83" i="31"/>
  <c r="MF84" i="31" s="1"/>
  <c r="CD83" i="31"/>
  <c r="CD84" i="31" s="1"/>
  <c r="IR83" i="31"/>
  <c r="IR84" i="31" s="1"/>
  <c r="JQ83" i="31"/>
  <c r="JQ84" i="31" s="1"/>
  <c r="JR83" i="31"/>
  <c r="JR84" i="31" s="1"/>
  <c r="DD83" i="31"/>
  <c r="DD84" i="31" s="1"/>
  <c r="FD83" i="31"/>
  <c r="FD84" i="31" s="1"/>
  <c r="ED83" i="31"/>
  <c r="ED84" i="31" s="1"/>
  <c r="EE83" i="31"/>
  <c r="EE84" i="31" s="1"/>
  <c r="BE83" i="31"/>
  <c r="BE84" i="31" s="1"/>
  <c r="AS83" i="31"/>
  <c r="AS84" i="31" s="1"/>
  <c r="CS83" i="31"/>
  <c r="CS84" i="31" s="1"/>
  <c r="HE83" i="31"/>
  <c r="HE84" i="31" s="1"/>
  <c r="IQ83" i="31"/>
  <c r="IQ84" i="31" s="1"/>
  <c r="CE83" i="31"/>
  <c r="CE84" i="31" s="1"/>
  <c r="DF83" i="31"/>
  <c r="DF84" i="31" s="1"/>
  <c r="BF83" i="31"/>
  <c r="BF84" i="31" s="1"/>
  <c r="EQ83" i="31"/>
  <c r="EQ84" i="31" s="1"/>
  <c r="AD83" i="31"/>
  <c r="AD84" i="31" s="1"/>
  <c r="FR83" i="31"/>
  <c r="FR84" i="31" s="1"/>
  <c r="CR83" i="31"/>
  <c r="CR84" i="31" s="1"/>
  <c r="ER83" i="31"/>
  <c r="ER84" i="31" s="1"/>
  <c r="AQ83" i="31"/>
  <c r="AQ84" i="31" s="1"/>
  <c r="DE83" i="31"/>
  <c r="DE84" i="31" s="1"/>
  <c r="AE83" i="31"/>
  <c r="AE84" i="31" s="1"/>
  <c r="AR83" i="31"/>
  <c r="AR84" i="31" s="1"/>
  <c r="HR83" i="31"/>
  <c r="HR84" i="31" s="1"/>
  <c r="GQ83" i="31"/>
  <c r="GQ84" i="31" s="1"/>
  <c r="KD83" i="31"/>
  <c r="KD84" i="31" s="1"/>
  <c r="GR83" i="31"/>
  <c r="GR84" i="31" s="1"/>
  <c r="HQ83" i="31"/>
  <c r="HQ84" i="31" s="1"/>
  <c r="CQ83" i="31"/>
  <c r="CQ84" i="31" s="1"/>
  <c r="KE83" i="31"/>
  <c r="KE84" i="31" s="1"/>
  <c r="G5" i="29" l="1"/>
  <c r="G4" i="29"/>
  <c r="S83" i="31"/>
  <c r="S84" i="31" s="1"/>
  <c r="IB85" i="31"/>
  <c r="HV2" i="31" s="1"/>
  <c r="Q83" i="31"/>
  <c r="Q84" i="31" s="1"/>
  <c r="CB85" i="31"/>
  <c r="BV2" i="31" s="1"/>
  <c r="LO85" i="31"/>
  <c r="LI2" i="31" s="1"/>
  <c r="BO85" i="31"/>
  <c r="BI2" i="31" s="1"/>
  <c r="DO85" i="31"/>
  <c r="DI2" i="31" s="1"/>
  <c r="KO85" i="31"/>
  <c r="KI2" i="31" s="1"/>
  <c r="JB85" i="31"/>
  <c r="IV2" i="31" s="1"/>
  <c r="MB85" i="31"/>
  <c r="LV2" i="31" s="1"/>
  <c r="GB85" i="31"/>
  <c r="FV2" i="31" s="1"/>
  <c r="BB85" i="31"/>
  <c r="AV2" i="31" s="1"/>
  <c r="FB85" i="31"/>
  <c r="EV2" i="31" s="1"/>
  <c r="LB85" i="31"/>
  <c r="KV2" i="31" s="1"/>
  <c r="KB85" i="31"/>
  <c r="JV2" i="31" s="1"/>
  <c r="IO85" i="31"/>
  <c r="II2" i="31" s="1"/>
  <c r="HB85" i="31"/>
  <c r="GV2" i="31" s="1"/>
  <c r="AO85" i="31"/>
  <c r="AI2" i="31" s="1"/>
  <c r="EO85" i="31"/>
  <c r="EI2" i="31" s="1"/>
  <c r="JO85" i="31"/>
  <c r="JI2" i="31" s="1"/>
  <c r="FO85" i="31"/>
  <c r="FI2" i="31" s="1"/>
  <c r="CO85" i="31"/>
  <c r="CI2" i="31" s="1"/>
  <c r="DB85" i="31"/>
  <c r="CV2" i="31" s="1"/>
  <c r="EB85" i="31"/>
  <c r="DV2" i="31" s="1"/>
  <c r="GO85" i="31"/>
  <c r="GI2" i="31" s="1"/>
  <c r="AB85" i="31"/>
  <c r="V2" i="31" s="1"/>
  <c r="HO85" i="31"/>
  <c r="HI2" i="31" s="1"/>
  <c r="I5" i="32"/>
  <c r="D70" i="29" l="1"/>
  <c r="D10" i="29"/>
  <c r="C20" i="29"/>
  <c r="C100" i="29"/>
  <c r="D64" i="29"/>
  <c r="D72" i="29"/>
  <c r="C49" i="29"/>
  <c r="D32" i="29"/>
  <c r="D58" i="29"/>
  <c r="C28" i="29"/>
  <c r="D24" i="29"/>
  <c r="D22" i="29"/>
  <c r="D68" i="29"/>
  <c r="D4" i="29"/>
  <c r="D60" i="29"/>
  <c r="C88" i="29"/>
  <c r="C101" i="29"/>
  <c r="D13" i="29"/>
  <c r="D19" i="29"/>
  <c r="C62" i="29"/>
  <c r="C96" i="29"/>
  <c r="C70" i="29"/>
  <c r="D59" i="29"/>
  <c r="C78" i="29"/>
  <c r="C89" i="29"/>
  <c r="C82" i="29"/>
  <c r="C8" i="29"/>
  <c r="C23" i="29"/>
  <c r="D92" i="29"/>
  <c r="C12" i="29"/>
  <c r="C47" i="29"/>
  <c r="D77" i="29"/>
  <c r="D53" i="29"/>
  <c r="D87" i="29"/>
  <c r="D61" i="29"/>
  <c r="C16" i="29"/>
  <c r="C10" i="29"/>
  <c r="D41" i="29"/>
  <c r="C64" i="29"/>
  <c r="D18" i="29"/>
  <c r="C19" i="29"/>
  <c r="C95" i="29"/>
  <c r="D27" i="29"/>
  <c r="D76" i="29"/>
  <c r="D82" i="29"/>
  <c r="D31" i="29"/>
  <c r="C18" i="29"/>
  <c r="D94" i="29"/>
  <c r="D36" i="29"/>
  <c r="D40" i="29"/>
  <c r="C17" i="29"/>
  <c r="C41" i="29"/>
  <c r="D52" i="29"/>
  <c r="D29" i="29"/>
  <c r="D73" i="29"/>
  <c r="D63" i="29"/>
  <c r="D83" i="29"/>
  <c r="D90" i="29"/>
  <c r="C33" i="29"/>
  <c r="C77" i="29"/>
  <c r="C84" i="29"/>
  <c r="D15" i="29"/>
  <c r="C94" i="29"/>
  <c r="D95" i="29"/>
  <c r="D26" i="29"/>
  <c r="C67" i="29"/>
  <c r="D17" i="29"/>
  <c r="C56" i="29"/>
  <c r="D79" i="29"/>
  <c r="D65" i="29"/>
  <c r="D56" i="29"/>
  <c r="O85" i="31"/>
  <c r="I2" i="31" s="1"/>
  <c r="I4" i="32" s="1"/>
  <c r="J5" i="32" s="1"/>
  <c r="C91" i="29"/>
  <c r="C54" i="29"/>
  <c r="C37" i="29"/>
  <c r="C90" i="29"/>
  <c r="D28" i="29"/>
  <c r="D7" i="29"/>
  <c r="D89" i="29"/>
  <c r="D74" i="29"/>
  <c r="D8" i="29"/>
  <c r="D54" i="29"/>
  <c r="D39" i="29"/>
  <c r="C65" i="29"/>
  <c r="C85" i="29"/>
  <c r="C31" i="29"/>
  <c r="C92" i="29"/>
  <c r="C26" i="29"/>
  <c r="D71" i="29"/>
  <c r="C58" i="29"/>
  <c r="C52" i="29"/>
  <c r="C74" i="29"/>
  <c r="D37" i="29"/>
  <c r="C42" i="29"/>
  <c r="C102" i="29"/>
  <c r="D46" i="29"/>
  <c r="D5" i="29"/>
  <c r="C76" i="29"/>
  <c r="C22" i="29"/>
  <c r="C69" i="29"/>
  <c r="D96" i="29"/>
  <c r="D16" i="29"/>
  <c r="D69" i="29"/>
  <c r="C13" i="29"/>
  <c r="C79" i="29"/>
  <c r="C38" i="29"/>
  <c r="C40" i="29"/>
  <c r="D66" i="29"/>
  <c r="C14" i="29"/>
  <c r="D35" i="29"/>
  <c r="C36" i="29"/>
  <c r="C93" i="29"/>
  <c r="D55" i="29"/>
  <c r="C68" i="29"/>
  <c r="D85" i="29"/>
  <c r="C75" i="29"/>
  <c r="C71" i="29"/>
  <c r="C21" i="29"/>
  <c r="D84" i="29"/>
  <c r="C27" i="29"/>
  <c r="C34" i="29"/>
  <c r="C29" i="29"/>
  <c r="D50" i="29"/>
  <c r="C44" i="29"/>
  <c r="C98" i="29"/>
  <c r="D49" i="29"/>
  <c r="C83" i="29"/>
  <c r="C60" i="29"/>
  <c r="D45" i="29"/>
  <c r="D23" i="29"/>
  <c r="D75" i="29"/>
  <c r="D21" i="29"/>
  <c r="C99" i="29"/>
  <c r="D47" i="29"/>
  <c r="C59" i="29"/>
  <c r="D38" i="29"/>
  <c r="C6" i="29"/>
  <c r="C63" i="29"/>
  <c r="C32" i="29"/>
  <c r="D33" i="29"/>
  <c r="D103" i="29"/>
  <c r="C5" i="29"/>
  <c r="C87" i="29"/>
  <c r="C61" i="29"/>
  <c r="C73" i="29"/>
  <c r="D78" i="29"/>
  <c r="C25" i="29"/>
  <c r="D80" i="29"/>
  <c r="D62" i="29"/>
  <c r="D67" i="29"/>
  <c r="D48" i="29"/>
  <c r="D97" i="29"/>
  <c r="D20" i="29"/>
  <c r="D91" i="29"/>
  <c r="D98" i="29"/>
  <c r="C66" i="29"/>
  <c r="D57" i="29"/>
  <c r="C51" i="29"/>
  <c r="D100" i="29"/>
  <c r="C46" i="29"/>
  <c r="D12" i="29"/>
  <c r="C57" i="29"/>
  <c r="C80" i="29"/>
  <c r="C48" i="29"/>
  <c r="D51" i="29"/>
  <c r="D34" i="29"/>
  <c r="C53" i="29"/>
  <c r="D86" i="29"/>
  <c r="D42" i="29"/>
  <c r="D88" i="29"/>
  <c r="C97" i="29"/>
  <c r="D9" i="29"/>
  <c r="D43" i="29"/>
  <c r="D99" i="29"/>
  <c r="C7" i="29"/>
  <c r="D102" i="29"/>
  <c r="D81" i="29"/>
  <c r="C50" i="29"/>
  <c r="D25" i="29"/>
  <c r="D11" i="29"/>
  <c r="C45" i="29"/>
  <c r="D14" i="29"/>
  <c r="C86" i="29"/>
  <c r="C15" i="29"/>
  <c r="C39" i="29"/>
  <c r="C43" i="29"/>
  <c r="C81" i="29"/>
  <c r="C9" i="29"/>
  <c r="C72" i="29"/>
  <c r="C55" i="29"/>
  <c r="C103" i="29"/>
  <c r="D30" i="29"/>
  <c r="C11" i="29"/>
  <c r="D93" i="29"/>
  <c r="D101" i="29"/>
  <c r="C30" i="29"/>
  <c r="C4" i="29"/>
  <c r="D44" i="29"/>
  <c r="C24" i="29"/>
  <c r="D6" i="29"/>
  <c r="C35" i="29"/>
  <c r="J4" i="32" l="1"/>
  <c r="G5" i="32" s="1"/>
  <c r="G4" i="32" l="1"/>
  <c r="C4" i="32" s="1"/>
  <c r="D43" i="32" l="1"/>
  <c r="C39" i="32"/>
  <c r="C41" i="32"/>
  <c r="C52" i="32"/>
  <c r="C88" i="32"/>
  <c r="D98" i="32"/>
  <c r="C83" i="32"/>
  <c r="D79" i="32"/>
  <c r="C93" i="32"/>
  <c r="D71" i="32"/>
  <c r="D102" i="32"/>
  <c r="C25" i="32"/>
  <c r="C103" i="32"/>
  <c r="C49" i="32"/>
  <c r="C6" i="32"/>
  <c r="C37" i="32"/>
  <c r="D20" i="32"/>
  <c r="D80" i="32"/>
  <c r="D49" i="32"/>
  <c r="C55" i="32"/>
  <c r="C98" i="32"/>
  <c r="D88" i="32"/>
  <c r="D66" i="32"/>
  <c r="D99" i="32"/>
  <c r="C64" i="32"/>
  <c r="C82" i="32"/>
  <c r="D75" i="32"/>
  <c r="D100" i="32"/>
  <c r="D70" i="32"/>
  <c r="D60" i="32"/>
  <c r="D76" i="32"/>
  <c r="D56" i="32"/>
  <c r="C101" i="32"/>
  <c r="C12" i="32"/>
  <c r="D10" i="32"/>
  <c r="C38" i="32"/>
  <c r="C36" i="32"/>
  <c r="D25" i="32"/>
  <c r="D74" i="32"/>
  <c r="C95" i="32"/>
  <c r="D22" i="32"/>
  <c r="C32" i="32"/>
  <c r="D65" i="32"/>
  <c r="C100" i="32"/>
  <c r="D32" i="32"/>
  <c r="D16" i="32"/>
  <c r="D50" i="32"/>
  <c r="C11" i="32"/>
  <c r="D14" i="32"/>
  <c r="D73" i="32"/>
  <c r="C23" i="32"/>
  <c r="C58" i="32"/>
  <c r="D69" i="32"/>
  <c r="C94" i="32"/>
  <c r="D24" i="32"/>
  <c r="C10" i="32"/>
  <c r="C30" i="32"/>
  <c r="D78" i="32"/>
  <c r="D38" i="32"/>
  <c r="C40" i="32"/>
  <c r="C14" i="32"/>
  <c r="C92" i="32"/>
  <c r="C60" i="32"/>
  <c r="C45" i="32"/>
  <c r="C56" i="32"/>
  <c r="C70" i="32"/>
  <c r="D11" i="32"/>
  <c r="D52" i="32"/>
  <c r="D48" i="32"/>
  <c r="D15" i="32"/>
  <c r="C31" i="32"/>
  <c r="D30" i="32"/>
  <c r="C86" i="32"/>
  <c r="D57" i="32"/>
  <c r="D6" i="32"/>
  <c r="C44" i="32"/>
  <c r="C62" i="32"/>
  <c r="D47" i="32"/>
  <c r="D21" i="32"/>
  <c r="D37" i="32"/>
  <c r="C89" i="32"/>
  <c r="C59" i="32"/>
  <c r="D77" i="32"/>
  <c r="D72" i="32"/>
  <c r="D27" i="32"/>
  <c r="D19" i="32"/>
  <c r="C72" i="32"/>
  <c r="D40" i="32"/>
  <c r="D82" i="32"/>
  <c r="D89" i="32"/>
  <c r="C97" i="32"/>
  <c r="D101" i="32"/>
  <c r="D55" i="32"/>
  <c r="D91" i="32"/>
  <c r="D68" i="32"/>
  <c r="D23" i="32"/>
  <c r="D44" i="32"/>
  <c r="D4" i="32"/>
  <c r="D93" i="32"/>
  <c r="C13" i="32"/>
  <c r="D54" i="32"/>
  <c r="C68" i="32"/>
  <c r="D26" i="32"/>
  <c r="D42" i="32"/>
  <c r="C22" i="32"/>
  <c r="C71" i="32"/>
  <c r="C5" i="32"/>
  <c r="C63" i="32"/>
  <c r="C54" i="32"/>
  <c r="C76" i="32"/>
  <c r="C51" i="32"/>
  <c r="D84" i="32"/>
  <c r="C57" i="32"/>
  <c r="D87" i="32"/>
  <c r="D103" i="32"/>
  <c r="C73" i="32"/>
  <c r="C102" i="32"/>
  <c r="C65" i="32"/>
  <c r="D33" i="32"/>
  <c r="C91" i="32"/>
  <c r="C42" i="32"/>
  <c r="C46" i="32"/>
  <c r="D90" i="32"/>
  <c r="C85" i="32"/>
  <c r="C48" i="32"/>
  <c r="D29" i="32"/>
  <c r="D51" i="32"/>
  <c r="D62" i="32"/>
  <c r="C84" i="32"/>
  <c r="C69" i="32"/>
  <c r="D8" i="32"/>
  <c r="C50" i="32"/>
  <c r="D64" i="32"/>
  <c r="C67" i="32"/>
  <c r="D12" i="32"/>
  <c r="C61" i="32"/>
  <c r="D28" i="32"/>
  <c r="C81" i="32"/>
  <c r="C16" i="32"/>
  <c r="D61" i="32"/>
  <c r="C96" i="32"/>
  <c r="C53" i="32"/>
  <c r="C87" i="32"/>
  <c r="D63" i="32"/>
  <c r="C90" i="32"/>
  <c r="C66" i="32"/>
  <c r="D95" i="32"/>
  <c r="C21" i="32"/>
  <c r="C8" i="32"/>
  <c r="C80" i="32"/>
  <c r="D53" i="32"/>
  <c r="D59" i="32"/>
  <c r="D35" i="32"/>
  <c r="D5" i="32"/>
  <c r="D9" i="32"/>
  <c r="C28" i="32"/>
  <c r="D83" i="32"/>
  <c r="C20" i="32"/>
  <c r="D41" i="32"/>
  <c r="C15" i="32"/>
  <c r="D86" i="32"/>
  <c r="C35" i="32"/>
  <c r="D81" i="32"/>
  <c r="C99" i="32"/>
  <c r="C27" i="32"/>
  <c r="D94" i="32"/>
  <c r="C29" i="32"/>
  <c r="C78" i="32"/>
  <c r="C47" i="32"/>
  <c r="C26" i="32"/>
  <c r="C7" i="32"/>
  <c r="C74" i="32"/>
  <c r="C19" i="32"/>
  <c r="D58" i="32"/>
  <c r="D7" i="32"/>
  <c r="C24" i="32"/>
  <c r="D97" i="32"/>
  <c r="C18" i="32"/>
  <c r="D36" i="32"/>
  <c r="D17" i="32"/>
  <c r="D31" i="32"/>
  <c r="D67" i="32"/>
  <c r="D18" i="32"/>
  <c r="D13" i="32"/>
  <c r="D45" i="32"/>
  <c r="D96" i="32"/>
  <c r="C43" i="32"/>
  <c r="C9" i="32"/>
  <c r="C34" i="32"/>
  <c r="C33" i="32"/>
  <c r="D46" i="32"/>
  <c r="D34" i="32"/>
  <c r="C79" i="32"/>
  <c r="C17" i="32"/>
  <c r="D39" i="32"/>
  <c r="C75" i="32"/>
  <c r="D92" i="32"/>
  <c r="D85" i="32"/>
  <c r="C77" i="32"/>
</calcChain>
</file>

<file path=xl/sharedStrings.xml><?xml version="1.0" encoding="utf-8"?>
<sst xmlns="http://schemas.openxmlformats.org/spreadsheetml/2006/main" count="2180" uniqueCount="1112">
  <si>
    <t>Portugal</t>
  </si>
  <si>
    <t>England</t>
  </si>
  <si>
    <t>1A</t>
  </si>
  <si>
    <t>1B</t>
  </si>
  <si>
    <t>1C</t>
  </si>
  <si>
    <t>1D</t>
  </si>
  <si>
    <t>1E</t>
  </si>
  <si>
    <t>1F</t>
  </si>
  <si>
    <t>2A</t>
  </si>
  <si>
    <t>2B</t>
  </si>
  <si>
    <t>2C</t>
  </si>
  <si>
    <t>2D</t>
  </si>
  <si>
    <t>2E</t>
  </si>
  <si>
    <t>2F</t>
  </si>
  <si>
    <t>3A</t>
  </si>
  <si>
    <t>3B</t>
  </si>
  <si>
    <t>3C</t>
  </si>
  <si>
    <t>3D</t>
  </si>
  <si>
    <t>3E</t>
  </si>
  <si>
    <t>3F</t>
  </si>
  <si>
    <t>4A</t>
  </si>
  <si>
    <t>4B</t>
  </si>
  <si>
    <t>4C</t>
  </si>
  <si>
    <t>4D</t>
  </si>
  <si>
    <t>4E</t>
  </si>
  <si>
    <t>4F</t>
  </si>
  <si>
    <t>B</t>
  </si>
  <si>
    <t>C</t>
  </si>
  <si>
    <t>E</t>
  </si>
  <si>
    <t>F</t>
  </si>
  <si>
    <t>A</t>
  </si>
  <si>
    <t>D</t>
  </si>
  <si>
    <t>1.</t>
  </si>
  <si>
    <t>2.</t>
  </si>
  <si>
    <t>3.</t>
  </si>
  <si>
    <t>4.</t>
  </si>
  <si>
    <t>-</t>
  </si>
  <si>
    <t>Fair play</t>
  </si>
  <si>
    <t>H</t>
  </si>
  <si>
    <t>I</t>
  </si>
  <si>
    <t>K</t>
  </si>
  <si>
    <t>L</t>
  </si>
  <si>
    <t>N</t>
  </si>
  <si>
    <t>O</t>
  </si>
  <si>
    <t>Q</t>
  </si>
  <si>
    <t>R</t>
  </si>
  <si>
    <t>Position</t>
  </si>
  <si>
    <t>Belgium</t>
  </si>
  <si>
    <t>Germany</t>
  </si>
  <si>
    <t>Spain</t>
  </si>
  <si>
    <t>France</t>
  </si>
  <si>
    <t>Poland</t>
  </si>
  <si>
    <t>Croatia</t>
  </si>
  <si>
    <t>Russia</t>
  </si>
  <si>
    <t>Denmark</t>
  </si>
  <si>
    <t>Sweden</t>
  </si>
  <si>
    <t>Final table</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</si>
  <si>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</si>
  <si>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</si>
  <si>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</si>
  <si>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</si>
  <si>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</si>
  <si>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</si>
  <si>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</si>
  <si>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</si>
  <si>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</si>
  <si>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</si>
  <si>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</si>
  <si>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</si>
  <si>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</si>
  <si>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</si>
  <si>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</si>
  <si>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</si>
  <si>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</si>
  <si>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</si>
  <si>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</si>
  <si>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</si>
  <si>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</si>
  <si>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</si>
  <si>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</si>
  <si>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</si>
  <si>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</si>
  <si>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</si>
  <si>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</si>
  <si>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</si>
  <si>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</si>
  <si>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</si>
  <si>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</si>
  <si>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</si>
  <si>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</si>
  <si>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</si>
  <si>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</si>
  <si>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</si>
  <si>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</si>
  <si>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</si>
  <si>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</si>
  <si>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</si>
  <si>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</si>
  <si>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</si>
  <si>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</si>
  <si>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</si>
  <si>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</si>
  <si>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</si>
  <si>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</si>
  <si>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</si>
  <si>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1G</t>
  </si>
  <si>
    <t>2G</t>
  </si>
  <si>
    <t>3G</t>
  </si>
  <si>
    <t>4G</t>
  </si>
  <si>
    <t>1H</t>
  </si>
  <si>
    <t>2H</t>
  </si>
  <si>
    <t>3H</t>
  </si>
  <si>
    <t>4H</t>
  </si>
  <si>
    <t>Third Place</t>
  </si>
  <si>
    <t>Polen</t>
  </si>
  <si>
    <t>Frankreich</t>
  </si>
  <si>
    <t>Deutschland</t>
  </si>
  <si>
    <t>Spanien</t>
  </si>
  <si>
    <t>Schweden</t>
  </si>
  <si>
    <t>Schweiz</t>
  </si>
  <si>
    <t>Dänemark</t>
  </si>
  <si>
    <t>Belgien</t>
  </si>
  <si>
    <t>Russland</t>
  </si>
  <si>
    <t>Kroatien</t>
  </si>
  <si>
    <t>german</t>
  </si>
  <si>
    <t>Venues</t>
  </si>
  <si>
    <t>Al Bayt</t>
  </si>
  <si>
    <t>Khalifa Internat.</t>
  </si>
  <si>
    <t>Lusail</t>
  </si>
  <si>
    <t>Education City</t>
  </si>
  <si>
    <t>Choose language</t>
  </si>
  <si>
    <t>Click here and choose language:</t>
  </si>
  <si>
    <t>IDLW</t>
  </si>
  <si>
    <t>HAST</t>
  </si>
  <si>
    <t>AKST</t>
  </si>
  <si>
    <t>PST</t>
  </si>
  <si>
    <t>MST</t>
  </si>
  <si>
    <t>CST</t>
  </si>
  <si>
    <t>EST</t>
  </si>
  <si>
    <t>AST</t>
  </si>
  <si>
    <t>NST</t>
  </si>
  <si>
    <t>WET</t>
  </si>
  <si>
    <t>AST/EAT</t>
  </si>
  <si>
    <t>ICT</t>
  </si>
  <si>
    <t>CNST</t>
  </si>
  <si>
    <t>JST</t>
  </si>
  <si>
    <t>IDLE/NZST</t>
  </si>
  <si>
    <t>ACST</t>
  </si>
  <si>
    <t>IST</t>
  </si>
  <si>
    <t>IRT</t>
  </si>
  <si>
    <t>UTC</t>
  </si>
  <si>
    <t>1/8 finals</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</si>
  <si>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</si>
  <si>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</si>
  <si>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</si>
  <si>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</si>
  <si>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</si>
  <si>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</si>
  <si>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</si>
  <si>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</si>
  <si>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</si>
  <si>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</si>
  <si>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</si>
  <si>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</si>
  <si>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</si>
  <si>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</si>
  <si>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</si>
  <si>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</si>
  <si>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</si>
  <si>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</si>
  <si>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T</t>
  </si>
  <si>
    <t>U</t>
  </si>
  <si>
    <t>W</t>
  </si>
  <si>
    <t>X</t>
  </si>
  <si>
    <t>Captions</t>
  </si>
  <si>
    <t>Third place</t>
  </si>
  <si>
    <t>Schlusstabelle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</si>
  <si>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</si>
  <si>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</si>
  <si>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</si>
  <si>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</si>
  <si>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</si>
  <si>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</si>
  <si>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</si>
  <si>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</si>
  <si>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</si>
  <si>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</si>
  <si>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</si>
  <si>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</si>
  <si>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</si>
  <si>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</si>
  <si>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</si>
  <si>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</si>
  <si>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</si>
  <si>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Saudi-Arabien</t>
  </si>
  <si>
    <t>Brasilien</t>
  </si>
  <si>
    <t>A1</t>
  </si>
  <si>
    <t>A2</t>
  </si>
  <si>
    <t>A3</t>
  </si>
  <si>
    <t>A4</t>
  </si>
  <si>
    <t>B1</t>
  </si>
  <si>
    <t>B2</t>
  </si>
  <si>
    <t>B3</t>
  </si>
  <si>
    <t>B4</t>
  </si>
  <si>
    <t>C1</t>
  </si>
  <si>
    <t>C2</t>
  </si>
  <si>
    <t>C3</t>
  </si>
  <si>
    <t>C4</t>
  </si>
  <si>
    <t>D1</t>
  </si>
  <si>
    <t>D2</t>
  </si>
  <si>
    <t>D3</t>
  </si>
  <si>
    <t>D4</t>
  </si>
  <si>
    <t>E1</t>
  </si>
  <si>
    <t>E2</t>
  </si>
  <si>
    <t>E3</t>
  </si>
  <si>
    <t>E4</t>
  </si>
  <si>
    <t>G1</t>
  </si>
  <si>
    <t>G2</t>
  </si>
  <si>
    <t>G3</t>
  </si>
  <si>
    <t>G4</t>
  </si>
  <si>
    <t>Sum:</t>
  </si>
  <si>
    <t>GD</t>
  </si>
  <si>
    <t>For</t>
  </si>
  <si>
    <t>Against</t>
  </si>
  <si>
    <t>Points</t>
  </si>
  <si>
    <t>Coefficient</t>
  </si>
  <si>
    <t>Dir. Comp. (3)</t>
  </si>
  <si>
    <t>Dir. Comp. (2)</t>
  </si>
  <si>
    <t>Match</t>
  </si>
  <si>
    <t>Score</t>
  </si>
  <si>
    <t>Pts/GD/For</t>
  </si>
  <si>
    <t>Rank Column T</t>
  </si>
  <si>
    <t>Dir. Comp.(2)</t>
  </si>
  <si>
    <t>Row number teams</t>
  </si>
  <si>
    <t>Row number scores</t>
  </si>
  <si>
    <t>Goal difference</t>
  </si>
  <si>
    <t>Goals scored</t>
  </si>
  <si>
    <t>direct Comp. 3</t>
  </si>
  <si>
    <t>direct Comp. 2</t>
  </si>
  <si>
    <t>Row number</t>
  </si>
  <si>
    <t>Message</t>
  </si>
  <si>
    <t>Full text:</t>
  </si>
  <si>
    <t>Text</t>
  </si>
  <si>
    <t>Number</t>
  </si>
  <si>
    <t>Distinctness</t>
  </si>
  <si>
    <t>Group</t>
  </si>
  <si>
    <t>Not clear</t>
  </si>
  <si>
    <t>Tableau final</t>
  </si>
  <si>
    <t>Tavolo finale</t>
  </si>
  <si>
    <t>Mesa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</si>
  <si>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</si>
  <si>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</si>
  <si>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</si>
  <si>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</si>
  <si>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</si>
  <si>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</si>
  <si>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</si>
  <si>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</si>
  <si>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</si>
  <si>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</si>
  <si>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</si>
  <si>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</si>
  <si>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</si>
  <si>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</si>
  <si>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</si>
  <si>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</si>
  <si>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</si>
  <si>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</si>
  <si>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</si>
  <si>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</si>
  <si>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</si>
  <si>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</si>
  <si>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</si>
  <si>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</si>
  <si>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</si>
  <si>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</si>
  <si>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</si>
  <si>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</si>
  <si>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</si>
  <si>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</si>
  <si>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</si>
  <si>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</si>
  <si>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</si>
  <si>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</si>
  <si>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</si>
  <si>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</si>
  <si>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</si>
  <si>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</si>
  <si>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</si>
  <si>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</si>
  <si>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</si>
  <si>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</si>
  <si>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</si>
  <si>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r>
      <t xml:space="preserve">  </t>
    </r>
    <r>
      <rPr>
        <b/>
        <sz val="11"/>
        <color theme="1"/>
        <rFont val="Calibri"/>
        <family val="2"/>
        <scheme val="minor"/>
      </rPr>
      <t>Pkt.</t>
    </r>
    <r>
      <rPr>
        <sz val="11"/>
        <color theme="1"/>
        <rFont val="Calibri"/>
        <family val="2"/>
        <scheme val="minor"/>
      </rPr>
      <t xml:space="preserve">     Tore</t>
    </r>
  </si>
  <si>
    <r>
      <t xml:space="preserve">   </t>
    </r>
    <r>
      <rPr>
        <b/>
        <sz val="11"/>
        <color theme="1"/>
        <rFont val="Calibri"/>
        <family val="2"/>
        <scheme val="minor"/>
      </rPr>
      <t>Pt.</t>
    </r>
    <r>
      <rPr>
        <sz val="11"/>
        <color theme="1"/>
        <rFont val="Calibri"/>
        <family val="2"/>
        <scheme val="minor"/>
      </rPr>
      <t xml:space="preserve">      Buts</t>
    </r>
  </si>
  <si>
    <r>
      <t xml:space="preserve">  </t>
    </r>
    <r>
      <rPr>
        <b/>
        <sz val="11"/>
        <color theme="1"/>
        <rFont val="Calibri"/>
        <family val="2"/>
        <scheme val="minor"/>
      </rPr>
      <t>Pt.</t>
    </r>
    <r>
      <rPr>
        <sz val="11"/>
        <color theme="1"/>
        <rFont val="Calibri"/>
        <family val="2"/>
        <scheme val="minor"/>
      </rPr>
      <t xml:space="preserve">        Gol</t>
    </r>
  </si>
  <si>
    <r>
      <t xml:space="preserve">   </t>
    </r>
    <r>
      <rPr>
        <b/>
        <sz val="11"/>
        <color theme="1"/>
        <rFont val="Calibri"/>
        <family val="2"/>
        <scheme val="minor"/>
      </rPr>
      <t>Pt.</t>
    </r>
    <r>
      <rPr>
        <sz val="11"/>
        <color theme="1"/>
        <rFont val="Calibri"/>
        <family val="2"/>
        <scheme val="minor"/>
      </rPr>
      <t xml:space="preserve">     Goles</t>
    </r>
  </si>
  <si>
    <r>
      <t xml:space="preserve">  </t>
    </r>
    <r>
      <rPr>
        <b/>
        <sz val="11"/>
        <color theme="1"/>
        <rFont val="Calibri"/>
        <family val="2"/>
        <scheme val="minor"/>
      </rPr>
      <t>Pts.</t>
    </r>
    <r>
      <rPr>
        <sz val="11"/>
        <color theme="1"/>
        <rFont val="Calibri"/>
        <family val="2"/>
        <scheme val="minor"/>
      </rPr>
      <t xml:space="preserve">     Goals</t>
    </r>
  </si>
  <si>
    <t>Matches</t>
  </si>
  <si>
    <t>Al Janoub</t>
  </si>
  <si>
    <t>Ägypten</t>
  </si>
  <si>
    <t>Uruguay</t>
  </si>
  <si>
    <t>Marokko</t>
  </si>
  <si>
    <t>Iran</t>
  </si>
  <si>
    <t>Australien</t>
  </si>
  <si>
    <t>Peru</t>
  </si>
  <si>
    <t>Argentinien</t>
  </si>
  <si>
    <t>Island</t>
  </si>
  <si>
    <t>Nigeria</t>
  </si>
  <si>
    <t>Costa Rica</t>
  </si>
  <si>
    <t>Serbien</t>
  </si>
  <si>
    <t>Mexiko</t>
  </si>
  <si>
    <t>Südkorea</t>
  </si>
  <si>
    <t>Panama</t>
  </si>
  <si>
    <t>Tunesien</t>
  </si>
  <si>
    <t>Senegal</t>
  </si>
  <si>
    <t>Kolumbien</t>
  </si>
  <si>
    <t>Japan</t>
  </si>
  <si>
    <t>F1</t>
  </si>
  <si>
    <t>F2</t>
  </si>
  <si>
    <t>F3</t>
  </si>
  <si>
    <t>F4</t>
  </si>
  <si>
    <t>H1</t>
  </si>
  <si>
    <t>H2</t>
  </si>
  <si>
    <t>H3</t>
  </si>
  <si>
    <t>H4</t>
  </si>
  <si>
    <t>G</t>
  </si>
  <si>
    <t>Unzulässiges Ergebnis!</t>
  </si>
  <si>
    <t>Invalid result!</t>
  </si>
  <si>
    <t>Risultato non valido</t>
  </si>
  <si>
    <t>¡Resultado no válido!</t>
  </si>
  <si>
    <t>Résultat invalide !</t>
  </si>
  <si>
    <t>WM 2022 in Katar</t>
  </si>
  <si>
    <t>Coupe du monde 2022 au Qatar</t>
  </si>
  <si>
    <t>Mondiali 2022 in Qatar</t>
  </si>
  <si>
    <t>Copa del Mundo 2022 en Qatar</t>
  </si>
  <si>
    <t>Titles</t>
  </si>
  <si>
    <t>Fair-Play und Losentscheid</t>
  </si>
  <si>
    <t>Fair play e sorteggio</t>
  </si>
  <si>
    <t>Fair-play et tirage au sort</t>
  </si>
  <si>
    <t>Fair play and drawing lots</t>
  </si>
  <si>
    <t>Entscheidet bei zwei Mannschaften die Fair-Play-Wertung oder das Los über die bessere Platzierung in der Gruppe, so wird hier für die bessere Mannschaft eine "1" eingetragen.</t>
  </si>
  <si>
    <t>Bonus</t>
  </si>
  <si>
    <t>En el caso de dos equipos, si la clasificación de juego limpio o la lotería deciden la mejor ubicación en el grupo, aquí se ingresa un "1" para el mejor equipo.</t>
  </si>
  <si>
    <t>Nel caso di due squadre, se la valutazione del fair play o la lotteria decidono il miglior piazzamento nel girone, qui viene inserito un "1" per la squadra migliore.</t>
  </si>
  <si>
    <t>Dans le cas de deux équipes, si le classement du fair-play ou la loterie décide du meilleur placement dans le groupe, un "1" est inscrit ici pour la meilleure équipe.</t>
  </si>
  <si>
    <t>In the case of two teams, if the fair play evaluation or the lottery decides on the better placement in the group, a "1" is entered here for the better team.</t>
  </si>
  <si>
    <t>World Cup 2022 in Qatar</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</si>
  <si>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</si>
  <si>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</si>
  <si>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</si>
  <si>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</si>
  <si>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</si>
  <si>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Gruppen mit Fair-Play-Wertung oder Losentscheid:</t>
  </si>
  <si>
    <t>Gruppi con valutazione fair play o sorteggio:</t>
  </si>
  <si>
    <t>Groupes avec valorisation fair-play ou tirage au sort :</t>
  </si>
  <si>
    <t>Groups with fair play valuation or drawing lots:</t>
  </si>
  <si>
    <t>Team 1</t>
  </si>
  <si>
    <t>Team 2</t>
  </si>
  <si>
    <t>Click here and
choose time zone:</t>
  </si>
  <si>
    <t>Direct comparisons</t>
  </si>
  <si>
    <t>Pts.</t>
  </si>
  <si>
    <t>Pkt.</t>
  </si>
  <si>
    <t>Pt.</t>
  </si>
  <si>
    <t>Diff.</t>
  </si>
  <si>
    <t>Tore</t>
  </si>
  <si>
    <t>Buts</t>
  </si>
  <si>
    <t>Goals</t>
  </si>
  <si>
    <t>Gol</t>
  </si>
  <si>
    <t>Goles</t>
  </si>
  <si>
    <t>Dif.</t>
  </si>
  <si>
    <t>Dir. C.?</t>
  </si>
  <si>
    <t>Total</t>
  </si>
  <si>
    <t>Direkte Vergleiche</t>
  </si>
  <si>
    <t>Comparaisons directes</t>
  </si>
  <si>
    <t>Comparaciones directas</t>
  </si>
  <si>
    <t>Confronti diretti</t>
  </si>
  <si>
    <t>Dir. Vergl.(2)</t>
  </si>
  <si>
    <t>Dir. Vergl.(3)</t>
  </si>
  <si>
    <t>Dir. Comp.(3)</t>
  </si>
  <si>
    <t>Totale</t>
  </si>
  <si>
    <t>Confr. dir.(3)</t>
  </si>
  <si>
    <t>Confr. dir.(2)</t>
  </si>
  <si>
    <t>Comp. dir.(2)</t>
  </si>
  <si>
    <t>Comp. dir.(3)</t>
  </si>
  <si>
    <t>Fair-Play/Los</t>
  </si>
  <si>
    <t>Grupos con valoración de fair play o sorteo:</t>
  </si>
  <si>
    <t>Fair-Play/Sort</t>
  </si>
  <si>
    <t>Fair Play/Sort.</t>
  </si>
  <si>
    <t>Fair Play/Lot</t>
  </si>
  <si>
    <t>No es claro</t>
  </si>
  <si>
    <t>Non chiaro</t>
  </si>
  <si>
    <t>Pas clair</t>
  </si>
  <si>
    <t>Nicht klar</t>
  </si>
  <si>
    <t>Clear?</t>
  </si>
  <si>
    <t>Row numbers</t>
  </si>
  <si>
    <t>Col num</t>
  </si>
  <si>
    <t>Steps to use this Excel schedule</t>
  </si>
  <si>
    <t>Click on the sheet "Language" and select a language.</t>
  </si>
  <si>
    <t>Show hidden worksheets</t>
  </si>
  <si>
    <t>W49</t>
  </si>
  <si>
    <t>W50</t>
  </si>
  <si>
    <t>W53</t>
  </si>
  <si>
    <t>W54</t>
  </si>
  <si>
    <t>W51</t>
  </si>
  <si>
    <t>W52</t>
  </si>
  <si>
    <t>W55</t>
  </si>
  <si>
    <t>W56</t>
  </si>
  <si>
    <t>W57</t>
  </si>
  <si>
    <t>W58</t>
  </si>
  <si>
    <t>W59</t>
  </si>
  <si>
    <t>W60</t>
  </si>
  <si>
    <t>W61</t>
  </si>
  <si>
    <t>W62</t>
  </si>
  <si>
    <t>Teams</t>
  </si>
  <si>
    <t>Weltmeister 2022:</t>
  </si>
  <si>
    <t>World Champion 2022:</t>
  </si>
  <si>
    <t>Campione del mondo 2022:</t>
  </si>
  <si>
    <t>Campeón del Mundo 2022:</t>
  </si>
  <si>
    <t>Champion du monde 2022:</t>
  </si>
  <si>
    <t>Distinctness of the ranks within the groups</t>
  </si>
  <si>
    <t xml:space="preserve"> and </t>
  </si>
  <si>
    <t xml:space="preserve"> y </t>
  </si>
  <si>
    <t xml:space="preserve"> e </t>
  </si>
  <si>
    <t xml:space="preserve"> et </t>
  </si>
  <si>
    <t xml:space="preserve"> und </t>
  </si>
  <si>
    <t>Indicator</t>
  </si>
  <si>
    <t>match count &gt; 0</t>
  </si>
  <si>
    <t>Click on the sheet "TimeZone" and select your time zone.</t>
  </si>
  <si>
    <t>Hinweise</t>
  </si>
  <si>
    <t>Erste Schritte zur Benutzung dieses Spielplans</t>
  </si>
  <si>
    <t>Klicke auf das Tabellenblatt "Language" und wähle eine Sprache aus.</t>
  </si>
  <si>
    <t>Klicke auf das Tabellenblatt "TimeZone" und wähle deine Zeitzone aus.</t>
  </si>
  <si>
    <t>Ausgeblendete Tabellenblätter anzeigen</t>
  </si>
  <si>
    <t>Um die ausgeblendeten Tabellenblätter einzublenden:</t>
  </si>
  <si>
    <t>Show hidden worksheets:</t>
  </si>
  <si>
    <t>Rechtsklick auf eine der Registerkarten unten und die Option "Einblenden…" des Kontextmenüs wählen.</t>
  </si>
  <si>
    <t>If the rank of two teams is not clear in the group table and fair play or lot decides,</t>
  </si>
  <si>
    <t>Saudi Arabia</t>
  </si>
  <si>
    <t>Arabia Saudita</t>
  </si>
  <si>
    <t>Arabie Saoudite</t>
  </si>
  <si>
    <t>Egypt</t>
  </si>
  <si>
    <t>Egipto</t>
  </si>
  <si>
    <t>Egitto</t>
  </si>
  <si>
    <t>Egypte</t>
  </si>
  <si>
    <t>Morocco</t>
  </si>
  <si>
    <t>Marruecos</t>
  </si>
  <si>
    <t>Marocco</t>
  </si>
  <si>
    <t>Maroc</t>
  </si>
  <si>
    <t>L'Iran</t>
  </si>
  <si>
    <t>Australia</t>
  </si>
  <si>
    <t>Australie</t>
  </si>
  <si>
    <t>Perú</t>
  </si>
  <si>
    <t>Perù</t>
  </si>
  <si>
    <t>Pérou</t>
  </si>
  <si>
    <t>Argentina</t>
  </si>
  <si>
    <t>Iceland</t>
  </si>
  <si>
    <t>Islandia</t>
  </si>
  <si>
    <t>Islanda</t>
  </si>
  <si>
    <t>Islande</t>
  </si>
  <si>
    <t>Brazil</t>
  </si>
  <si>
    <t>Brasil</t>
  </si>
  <si>
    <t>Brasile</t>
  </si>
  <si>
    <t>Brésil</t>
  </si>
  <si>
    <t>Serbia</t>
  </si>
  <si>
    <t>Serbie</t>
  </si>
  <si>
    <t>Mexico</t>
  </si>
  <si>
    <t>México</t>
  </si>
  <si>
    <t>Messico</t>
  </si>
  <si>
    <t>Mexique</t>
  </si>
  <si>
    <t>South Korea</t>
  </si>
  <si>
    <t>Corea del Sur</t>
  </si>
  <si>
    <t>Corea del Sud</t>
  </si>
  <si>
    <t>Corée du Sud</t>
  </si>
  <si>
    <t>Panamá</t>
  </si>
  <si>
    <t>Tunisia</t>
  </si>
  <si>
    <t>Túnez</t>
  </si>
  <si>
    <t>Tunisie</t>
  </si>
  <si>
    <t>Sénégal</t>
  </si>
  <si>
    <t>Colombia</t>
  </si>
  <si>
    <t>Colombie</t>
  </si>
  <si>
    <t>Japón</t>
  </si>
  <si>
    <t>Giappone</t>
  </si>
  <si>
    <t>Japon</t>
  </si>
  <si>
    <t>IR Iran</t>
  </si>
  <si>
    <t xml:space="preserve"> : </t>
  </si>
  <si>
    <t xml:space="preserve"> - </t>
  </si>
  <si>
    <t>World Cup</t>
  </si>
  <si>
    <t>Sorted list</t>
  </si>
  <si>
    <t>Quarter final 1</t>
  </si>
  <si>
    <t>Quarter final 2</t>
  </si>
  <si>
    <t>Quarter final 3</t>
  </si>
  <si>
    <t>Quarter final 4</t>
  </si>
  <si>
    <t>Wenn der Rang zweier Teams in der Gruppentabelle nicht klar ist und es entscheidet Fair-Play oder Los,</t>
  </si>
  <si>
    <t>References</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</si>
  <si>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</si>
  <si>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</si>
  <si>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</si>
  <si>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</si>
  <si>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</si>
  <si>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</si>
  <si>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</si>
  <si>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</si>
  <si>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</si>
  <si>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</si>
  <si>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</si>
  <si>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</si>
  <si>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</si>
  <si>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</si>
  <si>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</si>
  <si>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</si>
  <si>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</si>
  <si>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</si>
  <si>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</si>
  <si>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</si>
  <si>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</si>
  <si>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Argentine</t>
  </si>
  <si>
    <t>Venue
no.</t>
  </si>
  <si>
    <t>Venue</t>
  </si>
  <si>
    <t>Match No.</t>
  </si>
  <si>
    <t>Prime</t>
  </si>
  <si>
    <t>Prima</t>
  </si>
  <si>
    <t>Tercer lugar</t>
  </si>
  <si>
    <t>Terzo posto</t>
  </si>
  <si>
    <t>Date   (local time host)</t>
  </si>
  <si>
    <t>Time zone of
the host country:</t>
  </si>
  <si>
    <t>Zona horaria
del país anfitrión:</t>
  </si>
  <si>
    <t>Zeitzone des
Gastgeberlandes:</t>
  </si>
  <si>
    <t>Fuso orario del
paese ospitante:</t>
  </si>
  <si>
    <t>Fuseau horaire
de l'hôte pays hôte :</t>
  </si>
  <si>
    <t>Order of headings</t>
  </si>
  <si>
    <t>Ahmad Bin Ali</t>
  </si>
  <si>
    <t>RU61</t>
  </si>
  <si>
    <t>RU62</t>
  </si>
  <si>
    <t>Name</t>
  </si>
  <si>
    <t>Team
no.</t>
  </si>
  <si>
    <t>Team</t>
  </si>
  <si>
    <t>Grupo</t>
  </si>
  <si>
    <t>Gruppo</t>
  </si>
  <si>
    <t>Groupe</t>
  </si>
  <si>
    <t>Gruppe</t>
  </si>
  <si>
    <t>Italy</t>
  </si>
  <si>
    <t>Netherlands</t>
  </si>
  <si>
    <t>Czechia</t>
  </si>
  <si>
    <t>Wales</t>
  </si>
  <si>
    <t>Paraguay</t>
  </si>
  <si>
    <t>Ukraine</t>
  </si>
  <si>
    <t>Ecuador</t>
  </si>
  <si>
    <t>Chile</t>
  </si>
  <si>
    <t>Algeria</t>
  </si>
  <si>
    <t>Norway</t>
  </si>
  <si>
    <t>Canada</t>
  </si>
  <si>
    <t>Venezuela</t>
  </si>
  <si>
    <t>Hungary</t>
  </si>
  <si>
    <t>Austria</t>
  </si>
  <si>
    <t>Turkey</t>
  </si>
  <si>
    <t>Finland</t>
  </si>
  <si>
    <t>Greece</t>
  </si>
  <si>
    <t>Qatar</t>
  </si>
  <si>
    <t>Romania</t>
  </si>
  <si>
    <t>Slovakia</t>
  </si>
  <si>
    <t>Scotland</t>
  </si>
  <si>
    <t>Israel</t>
  </si>
  <si>
    <t>Ivory Coast</t>
  </si>
  <si>
    <t>Iraq</t>
  </si>
  <si>
    <t>Ireland</t>
  </si>
  <si>
    <t>Slovenia</t>
  </si>
  <si>
    <t>Northern Ireland</t>
  </si>
  <si>
    <t>Bolivia</t>
  </si>
  <si>
    <t>Ghana</t>
  </si>
  <si>
    <t>Honduras</t>
  </si>
  <si>
    <t>Albania</t>
  </si>
  <si>
    <t>Burkina Faso</t>
  </si>
  <si>
    <t>North Macedonia</t>
  </si>
  <si>
    <t>Cameroon</t>
  </si>
  <si>
    <t>Armenia</t>
  </si>
  <si>
    <t>Bahrain</t>
  </si>
  <si>
    <t>Mali</t>
  </si>
  <si>
    <t>Uzbekistan</t>
  </si>
  <si>
    <t>Bulgaria</t>
  </si>
  <si>
    <t>Jamaica</t>
  </si>
  <si>
    <t>South Africa</t>
  </si>
  <si>
    <t>Haiti</t>
  </si>
  <si>
    <t>El Salvador</t>
  </si>
  <si>
    <t>Oman</t>
  </si>
  <si>
    <t>Montenegro</t>
  </si>
  <si>
    <t>Kosovo</t>
  </si>
  <si>
    <t>Georgia</t>
  </si>
  <si>
    <t>New Zealand</t>
  </si>
  <si>
    <t>Belarus</t>
  </si>
  <si>
    <t>China</t>
  </si>
  <si>
    <t>Italia</t>
  </si>
  <si>
    <t>Italie</t>
  </si>
  <si>
    <t>Italien</t>
  </si>
  <si>
    <t>Países Bajos</t>
  </si>
  <si>
    <t>Paesi Bassi</t>
  </si>
  <si>
    <t>Pays-Bas</t>
  </si>
  <si>
    <t>Niederlande</t>
  </si>
  <si>
    <t>USA</t>
  </si>
  <si>
    <t>EE.UU.</t>
  </si>
  <si>
    <t>Groups</t>
  </si>
  <si>
    <t>Rép. tchèque</t>
  </si>
  <si>
    <t>Rep. Ceca</t>
  </si>
  <si>
    <t>Rep. Checa</t>
  </si>
  <si>
    <t>Pays de Galles</t>
  </si>
  <si>
    <t>Galles</t>
  </si>
  <si>
    <t>Gales</t>
  </si>
  <si>
    <t>Tschechien</t>
  </si>
  <si>
    <t>Ucraina</t>
  </si>
  <si>
    <t>Ucrania</t>
  </si>
  <si>
    <t>Équateur</t>
  </si>
  <si>
    <t>Chili</t>
  </si>
  <si>
    <t>Cile</t>
  </si>
  <si>
    <t>Algérie</t>
  </si>
  <si>
    <t>Algerien</t>
  </si>
  <si>
    <t>Argelia</t>
  </si>
  <si>
    <t>Noruega</t>
  </si>
  <si>
    <t>Norvegia</t>
  </si>
  <si>
    <t>Norvège</t>
  </si>
  <si>
    <t>Norwegen</t>
  </si>
  <si>
    <t>Canadá</t>
  </si>
  <si>
    <t>Kanada</t>
  </si>
  <si>
    <t>Katar</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</si>
  <si>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</si>
  <si>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</si>
  <si>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</si>
  <si>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</si>
  <si>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</si>
  <si>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</si>
  <si>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</si>
  <si>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</si>
  <si>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</si>
  <si>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</si>
  <si>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</si>
  <si>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</si>
  <si>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</si>
  <si>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</si>
  <si>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</si>
  <si>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</si>
  <si>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</si>
  <si>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</si>
  <si>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</si>
  <si>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</si>
  <si>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</si>
  <si>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</si>
  <si>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</si>
  <si>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</si>
  <si>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</si>
  <si>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</si>
  <si>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</si>
  <si>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</si>
  <si>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Costa d'Avorio</t>
  </si>
  <si>
    <t>Costa de Marfil</t>
  </si>
  <si>
    <t>Côte d'Ivoire</t>
  </si>
  <si>
    <t>Elfenbeinküste</t>
  </si>
  <si>
    <t>Bosnien/Herzeg.</t>
  </si>
  <si>
    <t>Bosnie-Herzég.</t>
  </si>
  <si>
    <t>Bosnia ed Erzeg.</t>
  </si>
  <si>
    <t>Bosnia y Herzeg.</t>
  </si>
  <si>
    <t>Bosnia a. Herzeg.</t>
  </si>
  <si>
    <t>Irak</t>
  </si>
  <si>
    <t>Irlande</t>
  </si>
  <si>
    <t>Irland</t>
  </si>
  <si>
    <t>Irlanda</t>
  </si>
  <si>
    <t>Eslovenia</t>
  </si>
  <si>
    <t>Slovénie</t>
  </si>
  <si>
    <t>Slowenien</t>
  </si>
  <si>
    <t>Nordirland</t>
  </si>
  <si>
    <t>Irlande du Nord</t>
  </si>
  <si>
    <t>Irlanda del Nord</t>
  </si>
  <si>
    <t>Irlanda del Norte</t>
  </si>
  <si>
    <t>Bolivie</t>
  </si>
  <si>
    <t>Albanie</t>
  </si>
  <si>
    <t>Chine</t>
  </si>
  <si>
    <t>Bolivien</t>
  </si>
  <si>
    <t>Albanien</t>
  </si>
  <si>
    <t>Nordmazedonien</t>
  </si>
  <si>
    <t>Macédoine Nord</t>
  </si>
  <si>
    <t>Nord Macedonia</t>
  </si>
  <si>
    <t>Macedonia Norte</t>
  </si>
  <si>
    <t>Camerún</t>
  </si>
  <si>
    <t>Cameroun</t>
  </si>
  <si>
    <t>Camerun</t>
  </si>
  <si>
    <t>Kamerun</t>
  </si>
  <si>
    <t>Arménie</t>
  </si>
  <si>
    <t>Armenien</t>
  </si>
  <si>
    <t>Bahreïn</t>
  </si>
  <si>
    <t>Bahrein</t>
  </si>
  <si>
    <t>Uzbekistán</t>
  </si>
  <si>
    <t>Omán</t>
  </si>
  <si>
    <t>Ouzbékistan</t>
  </si>
  <si>
    <t>Usbekistan</t>
  </si>
  <si>
    <t>Bulgarie</t>
  </si>
  <si>
    <t>Bulgarien</t>
  </si>
  <si>
    <t>Giamaica</t>
  </si>
  <si>
    <t>Jamaïque</t>
  </si>
  <si>
    <t>Jamaika</t>
  </si>
  <si>
    <t>Afrique du Sud</t>
  </si>
  <si>
    <t>Sudafrica</t>
  </si>
  <si>
    <t>Sudáfrica</t>
  </si>
  <si>
    <t>Südafrika</t>
  </si>
  <si>
    <t>Haití</t>
  </si>
  <si>
    <t>Haïti</t>
  </si>
  <si>
    <t>Monténégro</t>
  </si>
  <si>
    <t>Géorgie</t>
  </si>
  <si>
    <t>Georgien</t>
  </si>
  <si>
    <t>Neuseeland</t>
  </si>
  <si>
    <t>Nueva Zelanda</t>
  </si>
  <si>
    <t>Nuova Zelanda</t>
  </si>
  <si>
    <t>Nouvelle-Zélande</t>
  </si>
  <si>
    <t>Bélarus</t>
  </si>
  <si>
    <t>Bielorussia</t>
  </si>
  <si>
    <t>Bielorrusia</t>
  </si>
  <si>
    <t>Cina</t>
  </si>
  <si>
    <t>Weißrussland</t>
  </si>
  <si>
    <t>klicke auf das Tabellenblatt "Fair play and lot" und trage eine "1" für das bessere Team ein.</t>
  </si>
  <si>
    <t>Penalty shoot-out:</t>
  </si>
  <si>
    <t>Tiro de penalti:</t>
  </si>
  <si>
    <t>Tiro di rigore:</t>
  </si>
  <si>
    <t>Tirs au but :</t>
  </si>
  <si>
    <t>Elfmeterschießen:</t>
  </si>
  <si>
    <t>In der KO-Runde kann man im Fall einer Verlängerung rechts vom Spielergebnis den Vermerk "n.V."</t>
  </si>
  <si>
    <t>In the knockout round, in the event of extra time, the remark "a.e.t." can be entered</t>
  </si>
  <si>
    <t>to the right of the match result. In case of a penalty shoot-out, enter the result after 120 minutes</t>
  </si>
  <si>
    <t>and the result of the penalty shoot-out.</t>
  </si>
  <si>
    <t>eintragen. Trage im Fall eines Elfmeterschießens das Ergebnis nach 120 Minuten und das Ergebnis</t>
  </si>
  <si>
    <t>des Elfmeterschießens ein.</t>
  </si>
  <si>
    <t>EET/CEST</t>
  </si>
  <si>
    <t>Date   (my time)</t>
  </si>
  <si>
    <t>CET/WEST</t>
  </si>
  <si>
    <t>Right-click on one of the tabs below and select "Show..." from the context menu.</t>
  </si>
  <si>
    <t>Referenced columns</t>
  </si>
  <si>
    <t>Goal difference zero</t>
  </si>
  <si>
    <t>Factors</t>
  </si>
  <si>
    <t>Category</t>
  </si>
  <si>
    <t>FIFA
rank</t>
  </si>
  <si>
    <t>Kongo</t>
  </si>
  <si>
    <t>Congo</t>
  </si>
  <si>
    <t>Ver. Arab. Emirate</t>
  </si>
  <si>
    <t>Emiratos Ár. Un.</t>
  </si>
  <si>
    <t>Emirati Ar. Un.</t>
  </si>
  <si>
    <t>Emirats Ar. Un.</t>
  </si>
  <si>
    <t>Un. Ar. Emirates</t>
  </si>
  <si>
    <t>Last update:</t>
  </si>
  <si>
    <t>Playoff UEFA</t>
  </si>
  <si>
    <t>Playoff Int. 1</t>
  </si>
  <si>
    <t>Playoff Int. 2</t>
  </si>
  <si>
    <t>Stadium 974</t>
  </si>
  <si>
    <t>Estadio 974</t>
  </si>
  <si>
    <t>Stadio 974</t>
  </si>
  <si>
    <t>Stade 974</t>
  </si>
  <si>
    <t>Stadion 974</t>
  </si>
  <si>
    <t>←</t>
  </si>
  <si>
    <t>Al Thumama</t>
  </si>
  <si>
    <t>Peter</t>
  </si>
  <si>
    <t>Anna</t>
  </si>
  <si>
    <t>Predictions</t>
  </si>
  <si>
    <t>Correct Results</t>
  </si>
  <si>
    <t>Tipp-Spiel</t>
  </si>
  <si>
    <t>If you enjoy predicting game outcomes with family or friends,</t>
  </si>
  <si>
    <t>Predict game outcomes</t>
  </si>
  <si>
    <t>Wenn du Spaß daran hast, im Familien- oder Freundeskreis Spielergebnisse zu tippen,</t>
  </si>
  <si>
    <t>Korrekte Ergebnisse</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</si>
  <si>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</si>
  <si>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</si>
  <si>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</si>
  <si>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</si>
  <si>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</si>
  <si>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</si>
  <si>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</si>
  <si>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</si>
  <si>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</si>
  <si>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</si>
  <si>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</si>
  <si>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</si>
  <si>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</si>
  <si>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</si>
  <si>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</si>
  <si>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Result</t>
  </si>
  <si>
    <t>Ergebn.</t>
  </si>
  <si>
    <t>exakt</t>
  </si>
  <si>
    <t>exact</t>
  </si>
  <si>
    <t>teams</t>
  </si>
  <si>
    <t>Summe:</t>
  </si>
  <si>
    <t>exact.</t>
  </si>
  <si>
    <t>esatt.</t>
  </si>
  <si>
    <t>equip.</t>
  </si>
  <si>
    <t>squad.</t>
  </si>
  <si>
    <t>équip.</t>
  </si>
  <si>
    <t>Totale:</t>
  </si>
  <si>
    <t>Total:</t>
  </si>
  <si>
    <t>résult.</t>
  </si>
  <si>
    <t>risult.</t>
  </si>
  <si>
    <t>result.</t>
  </si>
  <si>
    <t>Resultados correctos</t>
  </si>
  <si>
    <t>Risultati corretti</t>
  </si>
  <si>
    <t>Résultats corrects</t>
  </si>
  <si>
    <t>Prédictions</t>
  </si>
  <si>
    <t>Predizioni</t>
  </si>
  <si>
    <t>Predicciones</t>
  </si>
  <si>
    <t>With factor:</t>
  </si>
  <si>
    <t>Con factor:</t>
  </si>
  <si>
    <t>Con fattore:</t>
  </si>
  <si>
    <t>Avec facteur:</t>
  </si>
  <si>
    <t>Mit Faktor:</t>
  </si>
  <si>
    <t>Hint</t>
  </si>
  <si>
    <t>Hinweis</t>
  </si>
  <si>
    <t>Noticia</t>
  </si>
  <si>
    <t>Avviso</t>
  </si>
  <si>
    <t>Avis</t>
  </si>
  <si>
    <t>Faktoren</t>
  </si>
  <si>
    <t>Facteurs</t>
  </si>
  <si>
    <t>Fattori</t>
  </si>
  <si>
    <t>Factores</t>
  </si>
  <si>
    <t>Vorhersagen</t>
  </si>
  <si>
    <t>Access to file</t>
  </si>
  <si>
    <t>Zugriff auf die Datei</t>
  </si>
  <si>
    <t>Acceso al archivo</t>
  </si>
  <si>
    <t>Accedere al fascicolo</t>
  </si>
  <si>
    <t>Accéder au dossier</t>
  </si>
  <si>
    <t>Tabellenblatt</t>
  </si>
  <si>
    <t>Worksheet</t>
  </si>
  <si>
    <t>Feuille de calcul</t>
  </si>
  <si>
    <t>Hoja de cálculo</t>
  </si>
  <si>
    <t>Foglio di calcolo</t>
  </si>
  <si>
    <t>Final/Third-Place Winner:</t>
  </si>
  <si>
    <t>Ganador final/tercer lugar:</t>
  </si>
  <si>
    <t>Vincitore finale/terzo posto:</t>
  </si>
  <si>
    <t>Gagnant de la finale/troisième place:</t>
  </si>
  <si>
    <t>Gewinner im Finale/Dritter Platz:</t>
  </si>
  <si>
    <t>goal difference:</t>
  </si>
  <si>
    <t>diferencia de goles:</t>
  </si>
  <si>
    <t>differenza reti:</t>
  </si>
  <si>
    <t>différence de buts:</t>
  </si>
  <si>
    <t>Tordifferenz:</t>
  </si>
  <si>
    <t>Tore exakt:</t>
  </si>
  <si>
    <t>nombre de buts correct:</t>
  </si>
  <si>
    <t>numero di gol è esatto:</t>
  </si>
  <si>
    <t>goles exactamente:</t>
  </si>
  <si>
    <t>goals exact:</t>
  </si>
  <si>
    <t>Rank</t>
  </si>
  <si>
    <t>Predictions Ranking</t>
  </si>
  <si>
    <t>Vorhersagen-Ranking</t>
  </si>
  <si>
    <t>Ranking de predicciones</t>
  </si>
  <si>
    <t>Classifica pronostici</t>
  </si>
  <si>
    <t>Classement des pronostics</t>
  </si>
  <si>
    <t>Nom</t>
  </si>
  <si>
    <t>Nome</t>
  </si>
  <si>
    <t>Nombre</t>
  </si>
  <si>
    <t>Um die Teams in der KO-Runde vorherzusagen, gib in den gelben Feldern die Nummern der Teams ein.</t>
  </si>
  <si>
    <t>Pour prédire les équipes dans le tour KO, entrez les numéros d'équipe dans les champs jaunes.</t>
  </si>
  <si>
    <t>Per pronosticare le squadre nel girone KO, inserisci i numeri delle squadre nei campi gialli.</t>
  </si>
  <si>
    <t>Para predecir los equipos en la ronda KO, ingrese los números de equipo en los campos amarillos.</t>
  </si>
  <si>
    <t>To predict the teams in the KO round, enter the team numbers in the yellow fields.</t>
  </si>
  <si>
    <t>G/U/V</t>
  </si>
  <si>
    <t>W/D/L</t>
  </si>
  <si>
    <t>G/E/P</t>
  </si>
  <si>
    <t>V/P/S</t>
  </si>
  <si>
    <t>G/N/D</t>
  </si>
  <si>
    <t>Résult.</t>
  </si>
  <si>
    <t>Risult.</t>
  </si>
  <si>
    <t>Result.</t>
  </si>
  <si>
    <t>result</t>
  </si>
  <si>
    <t>DR</t>
  </si>
  <si>
    <t>DDB</t>
  </si>
  <si>
    <t>DDG</t>
  </si>
  <si>
    <t>TD</t>
  </si>
  <si>
    <t>gr. num.</t>
  </si>
  <si>
    <t>gr. nom.</t>
  </si>
  <si>
    <t>gr. Anz.</t>
  </si>
  <si>
    <t>gr. cant.</t>
  </si>
  <si>
    <t>many g.</t>
  </si>
  <si>
    <t>Settings</t>
  </si>
  <si>
    <t>Einstellungen</t>
  </si>
  <si>
    <t>Ajustes</t>
  </si>
  <si>
    <t>Impostazioni</t>
  </si>
  <si>
    <t>paramètres</t>
  </si>
  <si>
    <t>Punkte für die Tordifferenz bei Unentschieden:</t>
  </si>
  <si>
    <t>Points pour la différence de buts en cas d'égalité :</t>
  </si>
  <si>
    <t>Points for goal difference in the event of a tie:</t>
  </si>
  <si>
    <t>Puntos por diferencia de goles en caso de empate:</t>
  </si>
  <si>
    <t>Punti per differenza reti in caso di parità:</t>
  </si>
  <si>
    <t>ja</t>
  </si>
  <si>
    <t>nein</t>
  </si>
  <si>
    <t>yes</t>
  </si>
  <si>
    <t>no</t>
  </si>
  <si>
    <t>sì</t>
  </si>
  <si>
    <t>sí</t>
  </si>
  <si>
    <t>oui</t>
  </si>
  <si>
    <t>non</t>
  </si>
  <si>
    <t>Minimum number for 'Many Goals' in the event of a tie:</t>
  </si>
  <si>
    <t>Número mínimo para 'Muchos Goles' en caso de empate:</t>
  </si>
  <si>
    <t>Numero minimo per 'Molti gol' in caso di parità:</t>
  </si>
  <si>
    <t>Mindestanzahl für 'Viele Tore' bei Unentschieden:</t>
  </si>
  <si>
    <t>Mindestanzahl für eine große Tordifferenz:</t>
  </si>
  <si>
    <t>Nombre minimum pour une grande différence de buts :</t>
  </si>
  <si>
    <t>Numero minimo per una grande differenza reti:</t>
  </si>
  <si>
    <t>Número mínimo para una gran diferencia de goles:</t>
  </si>
  <si>
    <t>Minimum number for a large goal difference:</t>
  </si>
  <si>
    <t>Nombre min. pour 'de nombreux buts' dans une égalité :</t>
  </si>
  <si>
    <t>First column:</t>
  </si>
  <si>
    <t>column difference:</t>
  </si>
  <si>
    <t>Gewonnen/Unentschieden/Verloren:</t>
  </si>
  <si>
    <t>Gagné/Nul/Défaite :</t>
  </si>
  <si>
    <t>Vinto/Pareggio/Sconfitta:</t>
  </si>
  <si>
    <t>Ganado/Empatado/Perdido:</t>
  </si>
  <si>
    <t>Won/Draw/Loss:</t>
  </si>
  <si>
    <t>Grand nombre de buts - bonne approximation</t>
  </si>
  <si>
    <t>Viele Tore - gute Annäherung</t>
  </si>
  <si>
    <t>Many goals - good approximation</t>
  </si>
  <si>
    <t>Gran cantidad de goles - buena aproximación</t>
  </si>
  <si>
    <t>Gran numero di gol - buona approssimazione</t>
  </si>
  <si>
    <t>Auf dem Tabellenblatt 'PrSettings' können die Faktoren für die einzelnen Kategorien und weitere Voreinstellungen gewählt werden.</t>
  </si>
  <si>
    <t>I fattori per le singole categorie e altre preimpostazioni possono essere selezionati nel foglio di calcolo 'PrSettings'.</t>
  </si>
  <si>
    <t>Los factores para las categorías individuales y otras configuraciones predeterminadas se pueden seleccionar en la hoja de cálculo 'PrSettings'.</t>
  </si>
  <si>
    <t>The factors for the individual categories and other presettings can be selected on the 'PrSettings' worksheet.</t>
  </si>
  <si>
    <t>Les facteurs pour les catégories individuelles et d'autres préréglages peuvent être sélectionnés sur la feuille de calcul 'PrSettings'.</t>
  </si>
  <si>
    <t>korrektes Team (KO-Phase):</t>
  </si>
  <si>
    <t>équipe correct (phase à élimination directe) :</t>
  </si>
  <si>
    <t>equipo correcto (fase eliminatoria):</t>
  </si>
  <si>
    <t>correct team (knockout phase):</t>
  </si>
  <si>
    <t>squadra corretto (fase a eliminazione diretta):</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</si>
  <si>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</si>
  <si>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</si>
  <si>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In the event of a tie, should points be awarded for goal difference?
Many are used to it. But for logical reasons these are free points because in this case the goal difference is automatically correct. In the settings above you can therefore choose 'yes' or 'no'.</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</si>
  <si>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</si>
  <si>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</si>
  <si>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</si>
  <si>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</si>
  <si>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</si>
  <si>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</si>
  <si>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</si>
  <si>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</si>
  <si>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</si>
  <si>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</si>
  <si>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</si>
  <si>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En los octavos de final, cuartos de final y semifinales, el resultado se pronostica sin tanda de penaltis. También se puede ingresar un empate. En la final y el partido por el tercer puesto, se debe anotar el resultado global (incluidas las tandas de penaltis).</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</si>
  <si>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</si>
  <si>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t>
  </si>
  <si>
    <t>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t>
  </si>
  <si>
    <t>Se sono stati segnati molti gol, possono essere assegnati anche punti per una buona approssimazione del risultato. Ci sono 3 casi:
a) Deviazione da un massimo di 1 goal in caso di parità
b) Deviazione da un massimo di 1 gol in differenza reti
c) Deviazione di un massimo di 1 goal per ciascuna squadra.
Se non lo desideri, puoi inserire uno zero per il fattore rilevante.
Puoi anche disattivare singole opzioni inserendo un minimo di 99.</t>
  </si>
  <si>
    <t>Si de nombreux buts ont été marqués, des points peuvent également être attribués pour une bonne approximation du résultat. Il y a 3 cas :
a) Déviation d'un maximum de 1 but en cas d'égalité
b) Déviation d'un maximum de 1 but dans la différence de buts
c) Déviation d'un maximum de 1 but pour chaque équipe.
Si vous ne le souhaitez pas, vous pouvez entrer un zéro pour le facteur pertinent.
Vous pouvez également désactiver des options individuelles en entrant un minimum de 99.</t>
  </si>
  <si>
    <t>Si se han marcado muchos goles, también se pueden otorgar puntos por una buena aproximación del resultado. Hay 3 casos:
a) Desviación de un máximo de 1 gol en caso de empate
b) Desviación de un máximo de 1 gol en la diferencia de goles
c) Desviación de un máximo de 1 gol para cualquiera de los equipos.
Si no desea eso, puede ingresar un cero para el factor relevante.
También puede desactivar opciones individuales ingresando un mínimo de 99.</t>
  </si>
  <si>
    <t>kannst du das ausgeblendete Tabellenblatt 'Predictions_1' (Vorhersagen) oder 'Predictions_2' einblenden.</t>
  </si>
  <si>
    <t>you can show the hidden 'Predictions_1' spreadsheet or alternatively 'Predictions_2'.</t>
  </si>
  <si>
    <t>dutch</t>
  </si>
  <si>
    <t>Brazilië</t>
  </si>
  <si>
    <t>België</t>
  </si>
  <si>
    <t>Frankrijk</t>
  </si>
  <si>
    <t>Argentinië</t>
  </si>
  <si>
    <t>Engeland</t>
  </si>
  <si>
    <t>Nederland</t>
  </si>
  <si>
    <t>Denemarken</t>
  </si>
  <si>
    <t>Duitsland</t>
  </si>
  <si>
    <t>Zwitserland</t>
  </si>
  <si>
    <t>Kroatië</t>
  </si>
  <si>
    <t>Zweden</t>
  </si>
  <si>
    <t>Servië</t>
  </si>
  <si>
    <t>Oekraïne</t>
  </si>
  <si>
    <t>Zuid-Korea</t>
  </si>
  <si>
    <t>Tsjechië</t>
  </si>
  <si>
    <t>Oostenrijk</t>
  </si>
  <si>
    <t>Tunesië</t>
  </si>
  <si>
    <t>Rusland</t>
  </si>
  <si>
    <t>Kameroen</t>
  </si>
  <si>
    <t>Schotland</t>
  </si>
  <si>
    <t>Hongarije</t>
  </si>
  <si>
    <t>Noorwegen</t>
  </si>
  <si>
    <t>Australië</t>
  </si>
  <si>
    <t>Turkije</t>
  </si>
  <si>
    <t>Algerije</t>
  </si>
  <si>
    <t>Slowakije</t>
  </si>
  <si>
    <t>Ierland</t>
  </si>
  <si>
    <t>Roemenië</t>
  </si>
  <si>
    <t>Saudie-Arabië</t>
  </si>
  <si>
    <t>Ivoorkust</t>
  </si>
  <si>
    <t>Noord-Ierland</t>
  </si>
  <si>
    <t>Griekenland</t>
  </si>
  <si>
    <t>Noord-Macedonië</t>
  </si>
  <si>
    <t>IJsland</t>
  </si>
  <si>
    <t>Slovenië</t>
  </si>
  <si>
    <t>Albanië</t>
  </si>
  <si>
    <t>Ver. Arab. Emiraten</t>
  </si>
  <si>
    <t>Zuid-Afrika</t>
  </si>
  <si>
    <t>Bulgarije</t>
  </si>
  <si>
    <t>Bolivië</t>
  </si>
  <si>
    <t>Armenië</t>
  </si>
  <si>
    <t>Wit-Rusland</t>
  </si>
  <si>
    <t>Oezbekistan</t>
  </si>
  <si>
    <t>Georgië</t>
  </si>
  <si>
    <t>Nieuw-Zeeland</t>
  </si>
  <si>
    <t>WK voetbal 2022 - Qatar</t>
  </si>
  <si>
    <t>Onderscheidend vergelijk</t>
  </si>
  <si>
    <t>Fair-Play en loting</t>
  </si>
  <si>
    <t>Kies tijdzone</t>
  </si>
  <si>
    <t>Wedstrijden</t>
  </si>
  <si>
    <t>Kies taal</t>
  </si>
  <si>
    <t xml:space="preserve">Voorspellingsklassificatie </t>
  </si>
  <si>
    <t>Groep</t>
  </si>
  <si>
    <t>Ptn.</t>
  </si>
  <si>
    <t>Doelpunten</t>
  </si>
  <si>
    <t>Totaal</t>
  </si>
  <si>
    <t>Fair Play/Loting</t>
  </si>
  <si>
    <t>Niet duidelijk</t>
  </si>
  <si>
    <t>Eindstand groep</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</si>
  <si>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</si>
  <si>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</si>
  <si>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</si>
  <si>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</si>
  <si>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</si>
  <si>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</si>
  <si>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</si>
  <si>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</si>
  <si>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</si>
  <si>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</si>
  <si>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</si>
  <si>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</si>
  <si>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</si>
  <si>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</si>
  <si>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</si>
  <si>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Penalties:</t>
  </si>
  <si>
    <t>Naam</t>
  </si>
  <si>
    <t>Groepen met Fair-Play score of geloot:</t>
  </si>
  <si>
    <t>De rangschikking is verduidelijkt in alle groepen.</t>
  </si>
  <si>
    <t>en</t>
  </si>
  <si>
    <t>Ongeldig resultaat!</t>
  </si>
  <si>
    <t>In het geval van twee teams, als door toepassing van Fair-Play of loting bepaald wordt voor de betere kwalificatie in de groep, wordt hier een '1' geplaatst voor het betere team.</t>
  </si>
  <si>
    <t>Klik hier en kies de tijdzone:</t>
  </si>
  <si>
    <t>Tijdzone van het gastland:</t>
  </si>
  <si>
    <t>Klik hier en kies de taal:</t>
  </si>
  <si>
    <t>Voorspellingen</t>
  </si>
  <si>
    <t>Juiste resultaten</t>
  </si>
  <si>
    <t>Resultaten</t>
  </si>
  <si>
    <t>Met factor:</t>
  </si>
  <si>
    <t>Totaal:</t>
  </si>
  <si>
    <t>Resultaat</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</si>
  <si>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</si>
  <si>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</si>
  <si>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</si>
  <si>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</si>
  <si>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</si>
  <si>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</si>
  <si>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</si>
  <si>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</si>
  <si>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</si>
  <si>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</si>
  <si>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</si>
  <si>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</si>
  <si>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juiste voorspelling van team dat achtste finales bereikt</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</si>
  <si>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</si>
  <si>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</si>
  <si>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</si>
  <si>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</si>
  <si>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Finale/derde plaats winnaar:</t>
  </si>
  <si>
    <t>Punten voor verschil in doelpunten bij een gelijkspel:</t>
  </si>
  <si>
    <t>nee</t>
  </si>
  <si>
    <t>min. aantal goals voor de keuze: 'veel doelpunten' (bij gelijkspel):</t>
  </si>
  <si>
    <t>min. aantal goals voor de keuze: 'groot verschil in doelpunten':</t>
  </si>
  <si>
    <t>Als er veel gescoord is, kunnen ook punten toegekend worden voor de 'meest dichtbij' voorspelling. Er zijn 3 voorgeprogrammeerde situaties waarin dat kan gebeuren:
a) het verschil m.b.t. het voorspelde totaal aantal doelpunten bij een gelijkspel is maximaal 1;
b) het verschil m.b.t. het voorspelde verschil in doelpunten is maximaal 1;
c) het verschil tussen resultaat en voorspelling van max. 1 doelpunt, geldt voor beide teams.
Om deze optie uit te zetten: kies '0' bij bovenstaande factoren, of vul '99' in waardoor de individuele opties uitgezet worden.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</si>
  <si>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</si>
  <si>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</si>
  <si>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</si>
  <si>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Bosnië/Herzegow.</t>
  </si>
  <si>
    <t>DS</t>
  </si>
  <si>
    <t xml:space="preserve">  Ptn.     Doelp.</t>
  </si>
  <si>
    <t>Italië</t>
  </si>
  <si>
    <t>Wereldkampioen 2022:</t>
  </si>
  <si>
    <t>Spanje</t>
  </si>
  <si>
    <t>Par exemple, pour ajouter dix personnes supplémentaires, sélectionnez les colonnes HI à MG et copiez-les à droite. Achevé. (Retirez la protection de la feuille !)</t>
  </si>
  <si>
    <t>Um zum Beispiel zehn weitere Personen hinzuzufügen, selektiere die Spalten HI bis MG und kopiere sie nach rechts. Fertig. (Blattschutz entfernen!)</t>
  </si>
  <si>
    <t>Als u bijvoorbeeld nog tien mensen wilt toevoegen, selecteert u de kolommen HI tot en met MG en kopieert u deze naar rechts. Afgerond. (Bladbescherming verwijderen!)</t>
  </si>
  <si>
    <t>Ad esempio, per aggiungere altre dieci persone, seleziona le colonne da HI a MG e copiale a destra. Finito.
(Rimuovere la protezione del foglio!)</t>
  </si>
  <si>
    <t>Por ejemplo, para agregar diez personas más, seleccione las columnas HI a MG y cópielas a la derecha. Acabado.
(¡Quitar la protección de la hoja!)</t>
  </si>
  <si>
    <t>For example, to add ten more people, select columns HI through MG and copy them to the right. Finished.
(Remove sheet protection!)</t>
  </si>
  <si>
    <t>Finnland</t>
  </si>
  <si>
    <t xml:space="preserve"> n.V.</t>
  </si>
  <si>
    <t>World Champion</t>
  </si>
  <si>
    <t>Campeón del Mundo</t>
  </si>
  <si>
    <t>Campione del mondo</t>
  </si>
  <si>
    <t>Champion du monde</t>
  </si>
  <si>
    <t>Weltmeister</t>
  </si>
  <si>
    <t>Wereldkampioen</t>
  </si>
  <si>
    <t>https://hermann-baum.de/excel/WorldCup/de</t>
  </si>
  <si>
    <t>hb/vers. 1.8.8
2023-01-19</t>
  </si>
  <si>
    <t>Hermann Baum,  2021</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</si>
  <si>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</si>
  <si>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</si>
  <si>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</si>
  <si>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</si>
  <si>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</si>
  <si>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</si>
  <si>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</si>
  <si>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</si>
  <si>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</si>
  <si>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</si>
  <si>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</si>
  <si>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</si>
  <si>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</si>
  <si>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</si>
  <si>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</si>
  <si>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</si>
  <si>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</si>
  <si>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</si>
  <si>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</si>
  <si>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</si>
  <si>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</si>
  <si>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</si>
  <si>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</si>
  <si>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</si>
  <si>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De tijdzone moet dienovereenkomstig worden aangepast voor de zomertijd (b.v. UTC+2 in plaats van UTC+1).</t>
  </si>
  <si>
    <t>click on the sheet "Fair play and lot" and enter a "1" for the better team.</t>
  </si>
  <si>
    <t>Red dot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</si>
</sst>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7]ddd/\,\ d/mm/yy"/>
    <numFmt numFmtId="165" formatCode="ddd\,\ dd/mm/yyyy\ \ \ \ \ \ hh:mm"/>
    <numFmt numFmtId="166" formatCode="ddd\,\ dd/mm/yyyy\ \ \ \ \ \ \ \ \ hh:mm"/>
    <numFmt numFmtId="167" formatCode="0.000000"/>
    <numFmt numFmtId="168" formatCode=";;;"/>
  </numFmts>
  <fonts count="85"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b/>
      <sz val="20"/>
      <color rgb="FFC00000"/>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sz val="10"/>
      <color theme="7" tint="-0.249977111117893"/>
      <name val="Calibri"/>
      <family val="2"/>
      <scheme val="minor"/>
    </font>
    <font>
      <b/>
      <sz val="18"/>
      <color theme="8"/>
      <name val="Calibri"/>
      <family val="2"/>
      <scheme val="minor"/>
    </font>
    <font>
      <b/>
      <sz val="12"/>
      <color theme="7"/>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sz val="8"/>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1"/>
      <color rgb="FF99223F"/>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rgb="FF8C1737"/>
      <name val="Calibri"/>
      <family val="2"/>
      <scheme val="minor"/>
    </font>
    <font>
      <b/>
      <sz val="20"/>
      <color rgb="FF8C1737"/>
      <name val="Calibri"/>
      <family val="2"/>
      <scheme val="minor"/>
    </font>
    <font>
      <b/>
      <sz val="22"/>
      <color rgb="FF8C1737"/>
      <name val="Calibri"/>
      <family val="2"/>
      <scheme val="minor"/>
    </font>
    <font>
      <b/>
      <sz val="22"/>
      <color rgb="FF329A8B"/>
      <name val="Calibri"/>
      <family val="2"/>
      <scheme val="minor"/>
    </font>
    <font>
      <b/>
      <sz val="16"/>
      <color rgb="FF8C1737"/>
      <name val="Calibri"/>
      <family val="2"/>
      <scheme val="minor"/>
    </font>
    <font>
      <sz val="11"/>
      <color theme="1"/>
      <name val="Wingdings 2"/>
      <family val="1"/>
      <charset val="2"/>
    </font>
    <font>
      <sz val="14"/>
      <color theme="8"/>
      <name val="Wingdings 2"/>
      <family val="1"/>
      <charset val="2"/>
    </font>
    <font>
      <b/>
      <sz val="12"/>
      <color theme="8"/>
      <name val="Calibri"/>
      <family val="2"/>
      <scheme val="minor"/>
    </font>
    <font>
      <b/>
      <sz val="12"/>
      <color rgb="FF3762AF"/>
      <name val="Calibri"/>
      <family val="2"/>
      <scheme val="minor"/>
    </font>
    <font>
      <b/>
      <sz val="22"/>
      <color theme="8"/>
      <name val="Calibri"/>
      <family val="2"/>
      <scheme val="minor"/>
    </font>
    <font>
      <b/>
      <sz val="14"/>
      <color rgb="FF0070C0"/>
      <name val="Calibri"/>
      <family val="2"/>
      <scheme val="minor"/>
    </font>
    <font>
      <sz val="9"/>
      <color rgb="FF8C1737"/>
      <name val="Calibri"/>
      <family val="2"/>
      <scheme val="minor"/>
    </font>
    <font>
      <b/>
      <sz val="16"/>
      <color rgb="FF8C1737"/>
      <name val="Arial"/>
      <family val="2"/>
    </font>
    <font>
      <sz val="24"/>
      <color rgb="FF8C1737"/>
      <name val="Arial Black"/>
      <family val="2"/>
    </font>
    <font>
      <sz val="12"/>
      <color theme="1"/>
      <name val="Calibri"/>
      <family val="2"/>
      <scheme val="minor"/>
    </font>
    <font>
      <sz val="9"/>
      <color theme="1" tint="0.34998626667073579"/>
      <name val="Calibri"/>
      <family val="2"/>
      <scheme val="minor"/>
    </font>
    <font>
      <b/>
      <sz val="24"/>
      <color theme="0"/>
      <name val="Calibri"/>
      <family val="2"/>
      <scheme val="minor"/>
    </font>
    <font>
      <b/>
      <sz val="11"/>
      <color rgb="FF3762AF"/>
      <name val="Calibri"/>
      <family val="2"/>
      <scheme val="minor"/>
    </font>
    <font>
      <sz val="11"/>
      <name val="Calibri"/>
      <family val="2"/>
      <scheme val="minor"/>
    </font>
    <font>
      <sz val="11"/>
      <color rgb="FF3762AF"/>
      <name val="Calibri"/>
      <family val="2"/>
      <scheme val="minor"/>
    </font>
    <font>
      <sz val="8"/>
      <color rgb="FF928E8E"/>
      <name val="Calibri"/>
      <family val="2"/>
      <scheme val="minor"/>
    </font>
    <font>
      <sz val="11"/>
      <color theme="0" tint="-0.34998626667073579"/>
      <name val="Calibri"/>
      <family val="2"/>
      <scheme val="minor"/>
    </font>
    <font>
      <sz val="10"/>
      <color theme="8"/>
      <name val="Calibri"/>
      <family val="2"/>
      <scheme val="minor"/>
    </font>
    <font>
      <b/>
      <sz val="18"/>
      <color rgb="FF4472C4"/>
      <name val="Calibri"/>
      <family val="2"/>
      <scheme val="minor"/>
    </font>
    <font>
      <sz val="7"/>
      <color theme="1"/>
      <name val="Calibri"/>
      <family val="2"/>
      <scheme val="minor"/>
    </font>
    <font>
      <sz val="12"/>
      <name val="Calibri"/>
      <family val="2"/>
      <scheme val="minor"/>
    </font>
    <font>
      <b/>
      <sz val="14"/>
      <color rgb="FFC00000"/>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4"/>
      <color rgb="FFC00000"/>
      <name val="Calibri"/>
      <family val="2"/>
      <scheme val="minor"/>
    </font>
    <font>
      <b/>
      <sz val="12"/>
      <name val="Calibri"/>
      <family val="2"/>
      <scheme val="minor"/>
    </font>
    <font>
      <b/>
      <sz val="18"/>
      <color rgb="FF0070C0"/>
      <name val="Calibri"/>
      <family val="2"/>
      <scheme val="minor"/>
    </font>
    <font>
      <sz val="18"/>
      <color theme="1"/>
      <name val="Calibri"/>
      <family val="2"/>
      <scheme val="minor"/>
    </font>
    <font>
      <b/>
      <sz val="44"/>
      <color rgb="FF99223F"/>
      <name val="Arial"/>
      <family val="2"/>
    </font>
  </fonts>
  <fills count="2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bgColor indexed="64"/>
      </patternFill>
    </fill>
    <fill>
      <patternFill patternType="solid">
        <fgColor rgb="FF8C1737"/>
        <bgColor indexed="64"/>
      </patternFill>
    </fill>
    <fill>
      <patternFill patternType="solid">
        <fgColor rgb="FF329A8B"/>
        <bgColor indexed="64"/>
      </patternFill>
    </fill>
    <fill>
      <patternFill patternType="solid">
        <fgColor rgb="FFFBF7C9"/>
        <bgColor indexed="64"/>
      </patternFill>
    </fill>
    <fill>
      <patternFill patternType="solid">
        <fgColor rgb="FFF6E6EB"/>
        <bgColor indexed="64"/>
      </patternFill>
    </fill>
    <fill>
      <patternFill patternType="solid">
        <fgColor rgb="FFF9F9F9"/>
        <bgColor indexed="64"/>
      </patternFill>
    </fill>
    <fill>
      <patternFill patternType="solid">
        <fgColor rgb="FFE8FFEC"/>
        <bgColor indexed="64"/>
      </patternFill>
    </fill>
    <fill>
      <patternFill patternType="solid">
        <fgColor rgb="FFFFF5F8"/>
        <bgColor indexed="64"/>
      </patternFill>
    </fill>
    <fill>
      <patternFill patternType="solid">
        <fgColor rgb="FFECECEC"/>
        <bgColor indexed="64"/>
      </patternFill>
    </fill>
    <fill>
      <patternFill patternType="solid">
        <fgColor rgb="FFEDFBC1"/>
        <bgColor indexed="64"/>
      </patternFill>
    </fill>
    <fill>
      <patternFill patternType="solid">
        <fgColor rgb="FFFEF6E8"/>
        <bgColor indexed="64"/>
      </patternFill>
    </fill>
    <fill>
      <patternFill patternType="solid">
        <fgColor rgb="FFFDEFE7"/>
        <bgColor indexed="64"/>
      </patternFill>
    </fill>
  </fills>
  <borders count="276">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n">
        <color theme="0" tint="-0.24994659260841701"/>
      </left>
      <right style="thin">
        <color theme="0" tint="-0.24994659260841701"/>
      </right>
      <top style="thin">
        <color theme="0" tint="-0.24994659260841701"/>
      </top>
      <bottom style="thick">
        <color theme="0" tint="-0.14996795556505021"/>
      </bottom>
      <diagonal/>
    </border>
    <border>
      <left style="thick">
        <color theme="0" tint="-0.14993743705557422"/>
      </left>
      <right/>
      <top/>
      <bottom/>
      <diagonal/>
    </border>
    <border>
      <left style="thin">
        <color rgb="FFF6CAD6"/>
      </left>
      <right/>
      <top style="thin">
        <color rgb="FFF6CAD6"/>
      </top>
      <bottom/>
      <diagonal/>
    </border>
    <border>
      <left/>
      <right style="thin">
        <color rgb="FFF6CAD6"/>
      </right>
      <top style="thin">
        <color rgb="FFF6CAD6"/>
      </top>
      <bottom/>
      <diagonal/>
    </border>
    <border>
      <left style="thin">
        <color rgb="FFF6CAD6"/>
      </left>
      <right/>
      <top/>
      <bottom/>
      <diagonal/>
    </border>
    <border>
      <left/>
      <right style="thin">
        <color rgb="FFF6CAD6"/>
      </right>
      <top/>
      <bottom/>
      <diagonal/>
    </border>
    <border>
      <left style="thin">
        <color rgb="FFF6CAD6"/>
      </left>
      <right/>
      <top/>
      <bottom style="thin">
        <color rgb="FFF6CAD6"/>
      </bottom>
      <diagonal/>
    </border>
    <border>
      <left/>
      <right style="thin">
        <color rgb="FFF6CAD6"/>
      </right>
      <top/>
      <bottom style="thin">
        <color rgb="FFF6CAD6"/>
      </bottom>
      <diagonal/>
    </border>
    <border>
      <left style="medium">
        <color rgb="FF8C1737"/>
      </left>
      <right/>
      <top style="medium">
        <color rgb="FF8C1737"/>
      </top>
      <bottom style="medium">
        <color rgb="FF8C1737"/>
      </bottom>
      <diagonal/>
    </border>
    <border>
      <left/>
      <right/>
      <top style="medium">
        <color rgb="FF8C1737"/>
      </top>
      <bottom style="medium">
        <color rgb="FF8C1737"/>
      </bottom>
      <diagonal/>
    </border>
    <border>
      <left/>
      <right style="medium">
        <color rgb="FF8C1737"/>
      </right>
      <top style="medium">
        <color rgb="FF8C1737"/>
      </top>
      <bottom style="medium">
        <color rgb="FF8C1737"/>
      </bottom>
      <diagonal/>
    </border>
    <border>
      <left/>
      <right/>
      <top style="medium">
        <color rgb="FF8C1737"/>
      </top>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medium">
        <color rgb="FF329A8B"/>
      </left>
      <right style="thin">
        <color rgb="FF329A8B"/>
      </right>
      <top style="medium">
        <color rgb="FF329A8B"/>
      </top>
      <bottom style="thin">
        <color theme="0" tint="-0.34998626667073579"/>
      </bottom>
      <diagonal/>
    </border>
    <border>
      <left style="thin">
        <color rgb="FF329A8B"/>
      </left>
      <right style="thin">
        <color rgb="FF329A8B"/>
      </right>
      <top style="medium">
        <color rgb="FF329A8B"/>
      </top>
      <bottom style="thin">
        <color theme="0" tint="-0.34998626667073579"/>
      </bottom>
      <diagonal/>
    </border>
    <border>
      <left style="thin">
        <color rgb="FF329A8B"/>
      </left>
      <right/>
      <top style="medium">
        <color rgb="FF329A8B"/>
      </top>
      <bottom style="thin">
        <color theme="0" tint="-0.34998626667073579"/>
      </bottom>
      <diagonal/>
    </border>
    <border>
      <left/>
      <right/>
      <top style="medium">
        <color rgb="FF329A8B"/>
      </top>
      <bottom style="thin">
        <color theme="0" tint="-0.34998626667073579"/>
      </bottom>
      <diagonal/>
    </border>
    <border>
      <left/>
      <right style="medium">
        <color rgb="FF329A8B"/>
      </right>
      <top style="medium">
        <color rgb="FF329A8B"/>
      </top>
      <bottom style="thin">
        <color theme="0" tint="-0.34998626667073579"/>
      </bottom>
      <diagonal/>
    </border>
    <border>
      <left style="medium">
        <color rgb="FF329A8B"/>
      </left>
      <right style="thin">
        <color rgb="FF329A8B"/>
      </right>
      <top style="thin">
        <color theme="0" tint="-0.34998626667073579"/>
      </top>
      <bottom style="thin">
        <color theme="0" tint="-0.34998626667073579"/>
      </bottom>
      <diagonal/>
    </border>
    <border>
      <left style="thin">
        <color rgb="FF329A8B"/>
      </left>
      <right style="thin">
        <color rgb="FF329A8B"/>
      </right>
      <top style="thin">
        <color theme="0" tint="-0.34998626667073579"/>
      </top>
      <bottom style="thin">
        <color theme="0" tint="-0.34998626667073579"/>
      </bottom>
      <diagonal/>
    </border>
    <border>
      <left style="thin">
        <color rgb="FF329A8B"/>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medium">
        <color rgb="FF329A8B"/>
      </left>
      <right style="thin">
        <color rgb="FF329A8B"/>
      </right>
      <top style="thin">
        <color theme="0" tint="-0.34998626667073579"/>
      </top>
      <bottom style="medium">
        <color rgb="FF329A8B"/>
      </bottom>
      <diagonal/>
    </border>
    <border>
      <left style="thin">
        <color rgb="FF329A8B"/>
      </left>
      <right style="thin">
        <color rgb="FF329A8B"/>
      </right>
      <top style="thin">
        <color theme="0" tint="-0.34998626667073579"/>
      </top>
      <bottom style="medium">
        <color rgb="FF329A8B"/>
      </bottom>
      <diagonal/>
    </border>
    <border>
      <left style="thin">
        <color rgb="FF329A8B"/>
      </left>
      <right/>
      <top style="thin">
        <color theme="0" tint="-0.34998626667073579"/>
      </top>
      <bottom style="medium">
        <color rgb="FF329A8B"/>
      </bottom>
      <diagonal/>
    </border>
    <border>
      <left/>
      <right/>
      <top style="thin">
        <color theme="0" tint="-0.34998626667073579"/>
      </top>
      <bottom style="medium">
        <color rgb="FF329A8B"/>
      </bottom>
      <diagonal/>
    </border>
    <border>
      <left/>
      <right style="medium">
        <color rgb="FF329A8B"/>
      </right>
      <top style="thin">
        <color theme="0" tint="-0.34998626667073579"/>
      </top>
      <bottom style="medium">
        <color rgb="FF329A8B"/>
      </bottom>
      <diagonal/>
    </border>
    <border>
      <left style="medium">
        <color rgb="FF329A8B"/>
      </left>
      <right style="medium">
        <color rgb="FF329A8B"/>
      </right>
      <top style="medium">
        <color rgb="FF329A8B"/>
      </top>
      <bottom style="thin">
        <color theme="0" tint="-0.34998626667073579"/>
      </bottom>
      <diagonal/>
    </border>
    <border>
      <left style="medium">
        <color rgb="FF329A8B"/>
      </left>
      <right style="medium">
        <color rgb="FF329A8B"/>
      </right>
      <top style="thin">
        <color theme="0" tint="-0.34998626667073579"/>
      </top>
      <bottom style="thin">
        <color theme="0" tint="-0.34998626667073579"/>
      </bottom>
      <diagonal/>
    </border>
    <border>
      <left style="medium">
        <color rgb="FF329A8B"/>
      </left>
      <right style="medium">
        <color rgb="FF329A8B"/>
      </right>
      <top style="thin">
        <color theme="0" tint="-0.34998626667073579"/>
      </top>
      <bottom style="medium">
        <color rgb="FF329A8B"/>
      </bottom>
      <diagonal/>
    </border>
    <border>
      <left style="thin">
        <color rgb="FF329A8B"/>
      </left>
      <right style="medium">
        <color rgb="FF329A8B"/>
      </right>
      <top style="medium">
        <color rgb="FF329A8B"/>
      </top>
      <bottom style="thin">
        <color theme="0" tint="-0.34998626667073579"/>
      </bottom>
      <diagonal/>
    </border>
    <border>
      <left style="thin">
        <color rgb="FF329A8B"/>
      </left>
      <right style="medium">
        <color rgb="FF329A8B"/>
      </right>
      <top style="thin">
        <color theme="0" tint="-0.34998626667073579"/>
      </top>
      <bottom style="thin">
        <color theme="0" tint="-0.34998626667073579"/>
      </bottom>
      <diagonal/>
    </border>
    <border>
      <left style="thin">
        <color rgb="FF329A8B"/>
      </left>
      <right style="medium">
        <color rgb="FF329A8B"/>
      </right>
      <top style="thin">
        <color theme="0" tint="-0.34998626667073579"/>
      </top>
      <bottom style="medium">
        <color rgb="FF329A8B"/>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ck">
        <color theme="0" tint="-0.1499679555650502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medium">
        <color theme="0" tint="-0.14990691854609822"/>
      </left>
      <right style="thin">
        <color theme="0" tint="-0.24994659260841701"/>
      </right>
      <top style="thin">
        <color theme="0" tint="-0.24994659260841701"/>
      </top>
      <bottom style="thick">
        <color theme="0" tint="-0.1499679555650502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0" tint="-0.24994659260841701"/>
      </left>
      <right/>
      <top style="thin">
        <color theme="0" tint="-0.24994659260841701"/>
      </top>
      <bottom style="thick">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medium">
        <color theme="0" tint="-0.14993743705557422"/>
      </left>
      <right style="thick">
        <color theme="4"/>
      </right>
      <top style="thin">
        <color theme="0" tint="-0.14996795556505021"/>
      </top>
      <bottom style="thick">
        <color theme="4"/>
      </bottom>
      <diagonal/>
    </border>
    <border>
      <left style="medium">
        <color theme="0" tint="-0.14993743705557422"/>
      </left>
      <right style="thick">
        <color theme="4"/>
      </right>
      <top style="thin">
        <color theme="0" tint="-0.14996795556505021"/>
      </top>
      <bottom style="thin">
        <color theme="0" tint="-0.14996795556505021"/>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9.9948118533890809E-2"/>
      </bottom>
      <diagonal/>
    </border>
    <border>
      <left style="thin">
        <color theme="2" tint="-0.499984740745262"/>
      </left>
      <right style="medium">
        <color theme="2" tint="-0.499984740745262"/>
      </right>
      <top style="thin">
        <color theme="2" tint="-0.499984740745262"/>
      </top>
      <bottom style="thin">
        <color theme="2" tint="-9.9948118533890809E-2"/>
      </bottom>
      <diagonal/>
    </border>
    <border>
      <left style="medium">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medium">
        <color theme="2" tint="-0.499984740745262"/>
      </right>
      <top style="thin">
        <color theme="2" tint="-9.9948118533890809E-2"/>
      </top>
      <bottom style="thin">
        <color theme="2" tint="-9.9948118533890809E-2"/>
      </bottom>
      <diagonal/>
    </border>
    <border>
      <left style="medium">
        <color theme="2" tint="-0.499984740745262"/>
      </left>
      <right style="thin">
        <color theme="2" tint="-0.499984740745262"/>
      </right>
      <top style="thin">
        <color theme="2" tint="-9.9948118533890809E-2"/>
      </top>
      <bottom style="medium">
        <color theme="2" tint="-0.499984740745262"/>
      </bottom>
      <diagonal/>
    </border>
    <border>
      <left style="thin">
        <color theme="2" tint="-0.499984740745262"/>
      </left>
      <right style="medium">
        <color theme="2" tint="-0.499984740745262"/>
      </right>
      <top style="thin">
        <color theme="2" tint="-9.9948118533890809E-2"/>
      </top>
      <bottom style="medium">
        <color theme="2" tint="-0.499984740745262"/>
      </bottom>
      <diagonal/>
    </border>
    <border>
      <left style="thin">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thin">
        <color theme="2" tint="-0.499984740745262"/>
      </right>
      <top style="thin">
        <color theme="2" tint="-9.9948118533890809E-2"/>
      </top>
      <bottom style="medium">
        <color theme="2" tint="-0.499984740745262"/>
      </bottom>
      <diagonal/>
    </border>
    <border>
      <left style="medium">
        <color theme="2" tint="-0.499984740745262"/>
      </left>
      <right style="thin">
        <color theme="2" tint="-0.499984740745262"/>
      </right>
      <top/>
      <bottom style="thin">
        <color theme="2" tint="-9.9948118533890809E-2"/>
      </bottom>
      <diagonal/>
    </border>
    <border>
      <left style="thin">
        <color theme="2" tint="-0.499984740745262"/>
      </left>
      <right style="thin">
        <color theme="2" tint="-0.499984740745262"/>
      </right>
      <top/>
      <bottom style="thin">
        <color theme="2" tint="-9.9948118533890809E-2"/>
      </bottom>
      <diagonal/>
    </border>
    <border>
      <left style="thin">
        <color theme="2" tint="-0.499984740745262"/>
      </left>
      <right style="medium">
        <color theme="2" tint="-0.499984740745262"/>
      </right>
      <top/>
      <bottom style="thin">
        <color theme="2" tint="-9.9948118533890809E-2"/>
      </bottom>
      <diagonal/>
    </border>
    <border>
      <left style="medium">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medium">
        <color theme="2" tint="-0.499984740745262"/>
      </right>
      <top style="medium">
        <color theme="2" tint="-0.499984740745262"/>
      </top>
      <bottom style="medium">
        <color theme="2" tint="-0.499984740745262"/>
      </bottom>
      <diagonal/>
    </border>
    <border>
      <left style="thick">
        <color theme="7"/>
      </left>
      <right/>
      <top style="thick">
        <color theme="7"/>
      </top>
      <bottom style="thick">
        <color theme="7"/>
      </bottom>
      <diagonal/>
    </border>
    <border>
      <left style="thin">
        <color theme="2" tint="-0.499984740745262"/>
      </left>
      <right style="thin">
        <color theme="2" tint="-9.9948118533890809E-2"/>
      </right>
      <top style="thin">
        <color theme="2" tint="-0.499984740745262"/>
      </top>
      <bottom style="thin">
        <color theme="2" tint="-9.9948118533890809E-2"/>
      </bottom>
      <diagonal/>
    </border>
    <border>
      <left style="thin">
        <color theme="2" tint="-9.9948118533890809E-2"/>
      </left>
      <right style="thin">
        <color theme="2" tint="-0.499984740745262"/>
      </right>
      <top style="thin">
        <color theme="2" tint="-0.499984740745262"/>
      </top>
      <bottom style="thin">
        <color theme="2" tint="-9.9948118533890809E-2"/>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right/>
      <top/>
      <bottom style="thick">
        <color theme="2" tint="-0.24994659260841701"/>
      </bottom>
      <diagonal/>
    </border>
    <border>
      <left/>
      <right/>
      <top style="thin">
        <color theme="2" tint="-9.9948118533890809E-2"/>
      </top>
      <bottom style="thin">
        <color theme="2" tint="-9.9948118533890809E-2"/>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style="thick">
        <color theme="2" tint="-0.24994659260841701"/>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ck">
        <color theme="2" tint="-0.24994659260841701"/>
      </right>
      <top/>
      <bottom style="thin">
        <color theme="2" tint="-9.9948118533890809E-2"/>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style="thin">
        <color theme="2" tint="-9.9948118533890809E-2"/>
      </top>
      <bottom/>
      <diagonal/>
    </border>
    <border>
      <left/>
      <right/>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style="thin">
        <color theme="2" tint="-9.9948118533890809E-2"/>
      </right>
      <top style="thin">
        <color theme="2" tint="-9.9948118533890809E-2"/>
      </top>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n">
        <color theme="2" tint="-9.9948118533890809E-2"/>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bottom style="thin">
        <color theme="2" tint="-9.9948118533890809E-2"/>
      </bottom>
      <diagonal/>
    </border>
    <border>
      <left style="thick">
        <color theme="2" tint="-0.24994659260841701"/>
      </left>
      <right/>
      <top/>
      <bottom/>
      <diagonal/>
    </border>
    <border>
      <left/>
      <right style="thick">
        <color theme="2" tint="-0.24994659260841701"/>
      </right>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theme="0" tint="-0.14996795556505021"/>
      </right>
      <top style="thick">
        <color theme="2" tint="-0.24994659260841701"/>
      </top>
      <bottom style="thin">
        <color theme="2" tint="-0.24994659260841701"/>
      </bottom>
      <diagonal/>
    </border>
    <border>
      <left style="thick">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top/>
      <bottom style="thin">
        <color theme="2" tint="-0.24994659260841701"/>
      </bottom>
      <diagonal/>
    </border>
    <border>
      <left/>
      <right/>
      <top/>
      <bottom style="thin">
        <color theme="2" tint="-0.24994659260841701"/>
      </bottom>
      <diagonal/>
    </border>
    <border>
      <left/>
      <right style="thick">
        <color theme="2" tint="-0.24994659260841701"/>
      </right>
      <top/>
      <bottom style="thin">
        <color theme="2" tint="-0.24994659260841701"/>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n">
        <color theme="2" tint="-0.24994659260841701"/>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style="medium">
        <color theme="0" tint="-0.14996795556505021"/>
      </left>
      <right style="medium">
        <color theme="0" tint="-0.14996795556505021"/>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style="thick">
        <color theme="2" tint="-0.24994659260841701"/>
      </left>
      <right style="thin">
        <color theme="2" tint="-9.9948118533890809E-2"/>
      </right>
      <top/>
      <bottom style="thick">
        <color theme="2" tint="-0.24994659260841701"/>
      </bottom>
      <diagonal/>
    </border>
    <border>
      <left style="thin">
        <color theme="2" tint="-9.9948118533890809E-2"/>
      </left>
      <right style="thin">
        <color theme="2" tint="-9.9948118533890809E-2"/>
      </right>
      <top/>
      <bottom style="thick">
        <color theme="2" tint="-0.24994659260841701"/>
      </bottom>
      <diagonal/>
    </border>
    <border>
      <left style="thin">
        <color theme="2" tint="-9.9948118533890809E-2"/>
      </left>
      <right style="thick">
        <color theme="2" tint="-0.24994659260841701"/>
      </right>
      <top/>
      <bottom style="thick">
        <color theme="2" tint="-0.24994659260841701"/>
      </bottom>
      <diagonal/>
    </border>
    <border>
      <left/>
      <right/>
      <top style="thin">
        <color theme="0" tint="-0.14996795556505021"/>
      </top>
      <bottom/>
      <diagonal/>
    </border>
  </borders>
  <cellStyleXfs count="2">
    <xf numFmtId="0" fontId="0" fillId="0" borderId="0"/>
    <xf numFmtId="0" fontId="37" fillId="0" borderId="0" applyNumberFormat="0" applyFill="0" applyBorder="0" applyAlignment="0" applyProtection="0"/>
  </cellStyleXfs>
  <cellXfs count="783">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3" fillId="0" borderId="0" xfId="0" applyFont="1" applyAlignment="1" applyProtection="1">
      <alignment horizontal="center" vertical="center"/>
    </xf>
    <xf numFmtId="0" fontId="0" fillId="0" borderId="0" xfId="0" applyFill="1" applyAlignment="1" applyProtection="1">
      <alignment horizontal="left"/>
    </xf>
    <xf numFmtId="164" fontId="7" fillId="0" borderId="5" xfId="0" applyNumberFormat="1" applyFont="1" applyFill="1" applyBorder="1" applyAlignment="1" applyProtection="1">
      <alignment horizontal="center"/>
    </xf>
    <xf numFmtId="0" fontId="8" fillId="0" borderId="5"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10" fillId="0" borderId="0" xfId="0" applyFont="1" applyProtection="1"/>
    <xf numFmtId="0" fontId="11"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1" fillId="0" borderId="0" xfId="0" applyFont="1" applyProtection="1"/>
    <xf numFmtId="0" fontId="12" fillId="0" borderId="0" xfId="0" applyFont="1" applyProtection="1"/>
    <xf numFmtId="0" fontId="7" fillId="0" borderId="0" xfId="0" applyFont="1" applyProtection="1"/>
    <xf numFmtId="0" fontId="0" fillId="0" borderId="0" xfId="0" applyFill="1" applyBorder="1" applyProtection="1"/>
    <xf numFmtId="164" fontId="7"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12" fillId="0" borderId="0" xfId="0" applyFont="1" applyAlignment="1" applyProtection="1">
      <alignment horizontal="center" vertical="center"/>
    </xf>
    <xf numFmtId="0" fontId="18" fillId="0" borderId="0" xfId="0" applyFont="1" applyAlignment="1" applyProtection="1">
      <alignment horizontal="center" vertical="center"/>
    </xf>
    <xf numFmtId="0" fontId="19"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1"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7" fillId="0" borderId="19" xfId="0" applyFont="1" applyBorder="1"/>
    <xf numFmtId="0" fontId="9"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25" fillId="0" borderId="0" xfId="0" applyFont="1"/>
    <xf numFmtId="0" fontId="0" fillId="0" borderId="0" xfId="0" applyAlignment="1">
      <alignment horizontal="left"/>
    </xf>
    <xf numFmtId="0" fontId="26" fillId="0" borderId="0" xfId="0" applyFont="1"/>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0"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0" xfId="0" applyBorder="1" applyAlignment="1">
      <alignment horizontal="right" indent="1"/>
    </xf>
    <xf numFmtId="0" fontId="0" fillId="0" borderId="29" xfId="0" applyBorder="1"/>
    <xf numFmtId="0" fontId="0" fillId="0" borderId="29" xfId="0" applyBorder="1" applyAlignment="1">
      <alignment horizontal="center"/>
    </xf>
    <xf numFmtId="0" fontId="22" fillId="0" borderId="29" xfId="0" applyFont="1" applyBorder="1" applyAlignment="1">
      <alignment horizontal="center"/>
    </xf>
    <xf numFmtId="0" fontId="29" fillId="0" borderId="0" xfId="0" applyFont="1" applyAlignment="1">
      <alignment horizontal="center"/>
    </xf>
    <xf numFmtId="0" fontId="30"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Border="1"/>
    <xf numFmtId="0" fontId="0" fillId="0" borderId="17" xfId="0" applyBorder="1" applyAlignment="1">
      <alignment horizontal="right" indent="1"/>
    </xf>
    <xf numFmtId="0" fontId="27" fillId="0" borderId="17" xfId="0" applyFont="1" applyBorder="1"/>
    <xf numFmtId="0" fontId="0" fillId="0" borderId="19" xfId="0" applyBorder="1" applyAlignment="1">
      <alignment horizontal="right" indent="1"/>
    </xf>
    <xf numFmtId="0" fontId="27" fillId="0" borderId="19" xfId="0" applyFont="1" applyBorder="1"/>
    <xf numFmtId="0" fontId="22" fillId="0" borderId="30" xfId="0" applyFont="1" applyBorder="1" applyAlignment="1">
      <alignment horizontal="center"/>
    </xf>
    <xf numFmtId="0" fontId="0" fillId="0" borderId="0" xfId="0" applyAlignment="1">
      <alignment horizontal="right" indent="1"/>
    </xf>
    <xf numFmtId="0" fontId="26"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6"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0" fillId="0" borderId="0" xfId="0" applyFill="1" applyAlignment="1">
      <alignment horizontal="left"/>
    </xf>
    <xf numFmtId="0" fontId="12" fillId="0" borderId="0" xfId="0" applyFont="1" applyAlignment="1">
      <alignment horizontal="right"/>
    </xf>
    <xf numFmtId="0" fontId="6" fillId="0" borderId="0" xfId="0" applyFont="1" applyFill="1" applyBorder="1" applyAlignment="1" applyProtection="1">
      <alignment horizontal="center"/>
    </xf>
    <xf numFmtId="0" fontId="0" fillId="0" borderId="0" xfId="0" applyFill="1" applyBorder="1" applyAlignment="1" applyProtection="1">
      <alignment horizontal="left"/>
    </xf>
    <xf numFmtId="0" fontId="8" fillId="12" borderId="5" xfId="0" applyFont="1" applyFill="1" applyBorder="1" applyAlignment="1" applyProtection="1">
      <alignment horizontal="center" vertical="center"/>
    </xf>
    <xf numFmtId="0" fontId="8" fillId="12" borderId="6" xfId="0" applyFont="1" applyFill="1" applyBorder="1" applyAlignment="1" applyProtection="1">
      <alignment horizontal="center" vertical="center"/>
    </xf>
    <xf numFmtId="0" fontId="26"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5" fillId="0" borderId="0" xfId="0" applyFont="1" applyAlignment="1" applyProtection="1">
      <alignment horizontal="center"/>
    </xf>
    <xf numFmtId="0" fontId="16" fillId="0" borderId="0" xfId="0" applyFont="1" applyFill="1" applyBorder="1" applyAlignment="1" applyProtection="1">
      <alignment horizontal="center"/>
    </xf>
    <xf numFmtId="0" fontId="39" fillId="0" borderId="0" xfId="0" applyFont="1" applyFill="1" applyBorder="1"/>
    <xf numFmtId="0" fontId="3" fillId="5" borderId="43" xfId="0" applyFont="1" applyFill="1" applyBorder="1" applyAlignment="1" applyProtection="1">
      <alignment horizontal="center" vertical="center"/>
      <protection locked="0"/>
    </xf>
    <xf numFmtId="0" fontId="0" fillId="0" borderId="0" xfId="0" applyFill="1" applyBorder="1" applyAlignment="1">
      <alignment horizontal="left" indent="1"/>
    </xf>
    <xf numFmtId="0" fontId="0" fillId="0" borderId="51" xfId="0" applyFill="1" applyBorder="1" applyAlignment="1">
      <alignment horizontal="left" indent="1"/>
    </xf>
    <xf numFmtId="0" fontId="0" fillId="7" borderId="0" xfId="0" applyFill="1" applyBorder="1" applyAlignment="1">
      <alignment horizontal="right" indent="2"/>
    </xf>
    <xf numFmtId="0" fontId="0" fillId="7" borderId="52" xfId="0" applyFill="1" applyBorder="1" applyAlignment="1">
      <alignment horizontal="left" indent="1"/>
    </xf>
    <xf numFmtId="0" fontId="0" fillId="0" borderId="0" xfId="0" applyBorder="1" applyAlignment="1">
      <alignment horizontal="center"/>
    </xf>
    <xf numFmtId="0" fontId="12" fillId="0" borderId="29" xfId="0" applyFont="1" applyBorder="1" applyAlignment="1"/>
    <xf numFmtId="0" fontId="26" fillId="0" borderId="0" xfId="0" applyFont="1" applyBorder="1"/>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40" fillId="0" borderId="0" xfId="0" applyFont="1" applyAlignment="1">
      <alignment horizontal="center"/>
    </xf>
    <xf numFmtId="0" fontId="0" fillId="0" borderId="0" xfId="0" applyFont="1" applyBorder="1" applyAlignment="1">
      <alignment horizontal="right" indent="1"/>
    </xf>
    <xf numFmtId="0" fontId="0" fillId="6" borderId="56" xfId="0" applyNumberFormat="1" applyFill="1" applyBorder="1" applyAlignment="1">
      <alignment horizontal="center"/>
    </xf>
    <xf numFmtId="0" fontId="0" fillId="0" borderId="0" xfId="0" applyBorder="1" applyAlignment="1">
      <alignment horizontal="left"/>
    </xf>
    <xf numFmtId="0" fontId="0" fillId="3" borderId="0" xfId="0" applyFill="1" applyBorder="1" applyAlignment="1">
      <alignment horizontal="left"/>
    </xf>
    <xf numFmtId="0" fontId="0" fillId="3" borderId="20" xfId="0" applyFill="1" applyBorder="1"/>
    <xf numFmtId="0" fontId="26" fillId="0" borderId="0" xfId="0" quotePrefix="1" applyFont="1" applyAlignment="1">
      <alignment horizontal="left"/>
    </xf>
    <xf numFmtId="0" fontId="26" fillId="0" borderId="0" xfId="0" applyFont="1" applyBorder="1" applyAlignment="1">
      <alignment horizontal="center"/>
    </xf>
    <xf numFmtId="0" fontId="26" fillId="0" borderId="0" xfId="0" quotePrefix="1" applyFont="1" applyBorder="1" applyAlignment="1">
      <alignment horizontal="center"/>
    </xf>
    <xf numFmtId="0" fontId="22" fillId="0" borderId="0" xfId="0" applyFont="1" applyBorder="1" applyAlignment="1"/>
    <xf numFmtId="0" fontId="31" fillId="0" borderId="0" xfId="0" applyFont="1" applyBorder="1" applyAlignment="1"/>
    <xf numFmtId="0" fontId="34" fillId="0" borderId="0" xfId="0" applyFont="1" applyBorder="1" applyAlignment="1" applyProtection="1"/>
    <xf numFmtId="0" fontId="34" fillId="0" borderId="0" xfId="0" applyFont="1" applyBorder="1" applyAlignment="1"/>
    <xf numFmtId="0" fontId="22" fillId="0" borderId="0" xfId="0" applyFont="1" applyAlignment="1">
      <alignment horizontal="center"/>
    </xf>
    <xf numFmtId="0" fontId="22" fillId="0" borderId="0" xfId="0" applyFont="1" applyBorder="1" applyAlignment="1">
      <alignment horizontal="center"/>
    </xf>
    <xf numFmtId="0" fontId="0" fillId="0" borderId="0" xfId="0" applyFont="1" applyBorder="1" applyAlignment="1">
      <alignment horizontal="center"/>
    </xf>
    <xf numFmtId="167" fontId="0" fillId="0" borderId="0" xfId="0" applyNumberFormat="1"/>
    <xf numFmtId="167" fontId="0" fillId="0" borderId="25" xfId="0" applyNumberFormat="1" applyBorder="1"/>
    <xf numFmtId="167" fontId="0" fillId="0" borderId="23" xfId="0" applyNumberFormat="1" applyBorder="1"/>
    <xf numFmtId="167" fontId="0" fillId="0" borderId="20" xfId="0" applyNumberFormat="1" applyBorder="1"/>
    <xf numFmtId="0" fontId="17" fillId="0" borderId="0" xfId="0" applyFont="1" applyFill="1" applyBorder="1" applyAlignment="1">
      <alignment vertical="center"/>
    </xf>
    <xf numFmtId="0" fontId="20" fillId="0" borderId="0" xfId="0" applyFont="1" applyBorder="1" applyAlignment="1">
      <alignment vertical="center"/>
    </xf>
    <xf numFmtId="0" fontId="32" fillId="0" borderId="0" xfId="0" applyFont="1" applyAlignment="1"/>
    <xf numFmtId="0" fontId="28" fillId="0" borderId="0" xfId="0" applyFont="1" applyAlignment="1"/>
    <xf numFmtId="0" fontId="5" fillId="0" borderId="0" xfId="0" applyFont="1" applyAlignment="1" applyProtection="1"/>
    <xf numFmtId="0" fontId="38" fillId="0" borderId="0" xfId="0" applyFont="1" applyAlignment="1">
      <alignment horizontal="center"/>
    </xf>
    <xf numFmtId="0" fontId="41" fillId="0" borderId="0" xfId="0" applyFont="1" applyAlignment="1" applyProtection="1">
      <alignment horizontal="left" vertical="center"/>
    </xf>
    <xf numFmtId="0" fontId="13" fillId="0" borderId="0" xfId="0" applyFont="1" applyAlignment="1" applyProtection="1">
      <alignment horizontal="center" vertical="top"/>
    </xf>
    <xf numFmtId="0" fontId="0" fillId="0" borderId="0" xfId="0" applyAlignment="1" applyProtection="1">
      <alignment vertical="top"/>
    </xf>
    <xf numFmtId="0" fontId="12" fillId="0" borderId="0" xfId="0" applyFont="1" applyAlignment="1"/>
    <xf numFmtId="0" fontId="33" fillId="0" borderId="0" xfId="0" applyFont="1" applyAlignment="1"/>
    <xf numFmtId="0" fontId="12" fillId="0" borderId="0" xfId="0" applyFont="1" applyAlignment="1">
      <alignment vertical="top"/>
    </xf>
    <xf numFmtId="0" fontId="42" fillId="13" borderId="18" xfId="0" applyFont="1" applyFill="1" applyBorder="1" applyAlignment="1">
      <alignment horizontal="center" vertical="center"/>
    </xf>
    <xf numFmtId="0" fontId="44" fillId="5" borderId="19" xfId="0" applyFont="1" applyFill="1" applyBorder="1" applyAlignment="1" applyProtection="1">
      <alignment horizontal="center"/>
      <protection locked="0"/>
    </xf>
    <xf numFmtId="0" fontId="44" fillId="5" borderId="17" xfId="0" applyFont="1" applyFill="1" applyBorder="1" applyAlignment="1" applyProtection="1">
      <alignment horizontal="center"/>
      <protection locked="0"/>
    </xf>
    <xf numFmtId="165" fontId="0" fillId="0" borderId="0" xfId="0" applyNumberFormat="1" applyBorder="1" applyAlignment="1">
      <alignment horizontal="right" indent="2"/>
    </xf>
    <xf numFmtId="0" fontId="4" fillId="7" borderId="61" xfId="0" applyFont="1" applyFill="1" applyBorder="1"/>
    <xf numFmtId="0" fontId="45" fillId="0" borderId="0" xfId="0" applyFont="1" applyFill="1" applyBorder="1"/>
    <xf numFmtId="0" fontId="0" fillId="5" borderId="46" xfId="0" applyFill="1" applyBorder="1" applyAlignment="1" applyProtection="1">
      <alignment horizontal="left" indent="1"/>
      <protection locked="0"/>
    </xf>
    <xf numFmtId="0" fontId="0" fillId="5" borderId="48" xfId="0" applyFill="1" applyBorder="1" applyAlignment="1" applyProtection="1">
      <alignment horizontal="left" indent="1"/>
      <protection locked="0"/>
    </xf>
    <xf numFmtId="0" fontId="0" fillId="0" borderId="0" xfId="0" applyAlignment="1">
      <alignment horizontal="left" indent="1"/>
    </xf>
    <xf numFmtId="0" fontId="38" fillId="0" borderId="34" xfId="0" applyFont="1" applyFill="1" applyBorder="1" applyAlignment="1">
      <alignment horizontal="left" indent="1"/>
    </xf>
    <xf numFmtId="0" fontId="0" fillId="0" borderId="35" xfId="0" applyBorder="1" applyAlignment="1">
      <alignment horizontal="left" indent="1"/>
    </xf>
    <xf numFmtId="0" fontId="0" fillId="0" borderId="57" xfId="0" applyBorder="1" applyAlignment="1">
      <alignment horizontal="left" indent="1"/>
    </xf>
    <xf numFmtId="0" fontId="38" fillId="0" borderId="36" xfId="0" applyFont="1" applyFill="1" applyBorder="1" applyAlignment="1">
      <alignment horizontal="left" indent="1"/>
    </xf>
    <xf numFmtId="0" fontId="0" fillId="0" borderId="0" xfId="0" applyBorder="1" applyAlignment="1">
      <alignment horizontal="left" indent="1"/>
    </xf>
    <xf numFmtId="0" fontId="0" fillId="0" borderId="58" xfId="0" applyBorder="1" applyAlignment="1">
      <alignment horizontal="left" indent="1"/>
    </xf>
    <xf numFmtId="0" fontId="0" fillId="5" borderId="46" xfId="0" applyFill="1" applyBorder="1" applyAlignment="1" applyProtection="1">
      <alignment horizontal="left" vertical="center" wrapText="1" indent="1"/>
      <protection locked="0"/>
    </xf>
    <xf numFmtId="0" fontId="0" fillId="5" borderId="45" xfId="0" applyFill="1" applyBorder="1" applyAlignment="1" applyProtection="1">
      <alignment horizontal="left" vertical="center" indent="1"/>
      <protection locked="0"/>
    </xf>
    <xf numFmtId="0" fontId="14" fillId="0" borderId="0" xfId="0" applyFont="1" applyBorder="1" applyAlignment="1" applyProtection="1">
      <alignment horizontal="center" vertical="center"/>
    </xf>
    <xf numFmtId="0" fontId="14" fillId="0" borderId="0" xfId="0" applyFont="1" applyBorder="1" applyAlignment="1" applyProtection="1">
      <alignment horizontal="center" vertical="top"/>
    </xf>
    <xf numFmtId="0" fontId="13" fillId="0" borderId="0" xfId="0" applyFont="1" applyBorder="1" applyAlignment="1" applyProtection="1">
      <alignment horizontal="center" vertical="center"/>
    </xf>
    <xf numFmtId="0" fontId="13" fillId="0" borderId="0" xfId="0" applyFont="1" applyBorder="1" applyAlignment="1" applyProtection="1">
      <alignment horizontal="center" vertical="top"/>
    </xf>
    <xf numFmtId="0" fontId="48" fillId="0" borderId="0" xfId="0" applyFont="1" applyAlignment="1" applyProtection="1">
      <alignment horizontal="right"/>
    </xf>
    <xf numFmtId="0" fontId="49" fillId="0" borderId="0" xfId="0" applyFont="1" applyAlignment="1" applyProtection="1">
      <alignment horizontal="right"/>
    </xf>
    <xf numFmtId="0" fontId="42" fillId="14" borderId="18" xfId="0" applyFont="1" applyFill="1" applyBorder="1"/>
    <xf numFmtId="0" fontId="0" fillId="0" borderId="0" xfId="0" applyAlignment="1">
      <alignment horizontal="center"/>
    </xf>
    <xf numFmtId="0" fontId="4" fillId="0" borderId="0" xfId="0" applyFont="1" applyAlignment="1">
      <alignment horizontal="center"/>
    </xf>
    <xf numFmtId="0" fontId="0" fillId="0" borderId="73" xfId="0" applyBorder="1"/>
    <xf numFmtId="0" fontId="0" fillId="0" borderId="74" xfId="0" applyBorder="1" applyAlignment="1">
      <alignment horizontal="right" indent="1"/>
    </xf>
    <xf numFmtId="0" fontId="4" fillId="0" borderId="75" xfId="0" applyFont="1" applyBorder="1" applyAlignment="1">
      <alignment horizontal="center"/>
    </xf>
    <xf numFmtId="0" fontId="0" fillId="0" borderId="76" xfId="0" applyBorder="1" applyAlignment="1">
      <alignment horizontal="center"/>
    </xf>
    <xf numFmtId="0" fontId="0" fillId="0" borderId="77" xfId="0" applyBorder="1"/>
    <xf numFmtId="0" fontId="0" fillId="0" borderId="78" xfId="0" applyBorder="1" applyAlignment="1">
      <alignment horizontal="center"/>
    </xf>
    <xf numFmtId="0" fontId="0" fillId="0" borderId="79" xfId="0" applyBorder="1" applyAlignment="1">
      <alignment horizontal="left"/>
    </xf>
    <xf numFmtId="0" fontId="4" fillId="0" borderId="80" xfId="0" applyFont="1" applyBorder="1" applyAlignment="1">
      <alignment horizontal="center"/>
    </xf>
    <xf numFmtId="0" fontId="0" fillId="0" borderId="81" xfId="0" applyBorder="1" applyAlignment="1">
      <alignment horizontal="center"/>
    </xf>
    <xf numFmtId="0" fontId="0" fillId="0" borderId="82" xfId="0" applyBorder="1"/>
    <xf numFmtId="0" fontId="0" fillId="0" borderId="83" xfId="0" applyBorder="1" applyAlignment="1">
      <alignment horizontal="center"/>
    </xf>
    <xf numFmtId="0" fontId="0" fillId="0" borderId="73" xfId="0" applyBorder="1" applyAlignment="1">
      <alignment horizontal="left"/>
    </xf>
    <xf numFmtId="0" fontId="4" fillId="0" borderId="84" xfId="0" applyFont="1" applyBorder="1" applyAlignment="1">
      <alignment horizontal="center"/>
    </xf>
    <xf numFmtId="0" fontId="0" fillId="0" borderId="85" xfId="0" applyBorder="1" applyAlignment="1">
      <alignment horizontal="center"/>
    </xf>
    <xf numFmtId="0" fontId="0" fillId="0" borderId="86" xfId="0" applyBorder="1"/>
    <xf numFmtId="0" fontId="0" fillId="0" borderId="87" xfId="0" applyBorder="1" applyAlignment="1">
      <alignment horizontal="center"/>
    </xf>
    <xf numFmtId="0" fontId="0" fillId="0" borderId="88" xfId="0" applyBorder="1" applyAlignment="1">
      <alignment horizontal="left"/>
    </xf>
    <xf numFmtId="0" fontId="0" fillId="0" borderId="72" xfId="0" applyBorder="1" applyAlignment="1">
      <alignment horizontal="center"/>
    </xf>
    <xf numFmtId="0" fontId="42" fillId="14" borderId="68" xfId="0" applyFont="1" applyFill="1" applyBorder="1"/>
    <xf numFmtId="0" fontId="0" fillId="17" borderId="69" xfId="0" applyFill="1" applyBorder="1" applyAlignment="1">
      <alignment horizontal="center"/>
    </xf>
    <xf numFmtId="0" fontId="0" fillId="17" borderId="70" xfId="0" applyFill="1" applyBorder="1" applyAlignment="1">
      <alignment horizontal="center"/>
    </xf>
    <xf numFmtId="0" fontId="0" fillId="3" borderId="27" xfId="0" applyFill="1" applyBorder="1"/>
    <xf numFmtId="0" fontId="0" fillId="0" borderId="25" xfId="0" applyBorder="1" applyAlignment="1">
      <alignment horizontal="center"/>
    </xf>
    <xf numFmtId="0" fontId="55" fillId="0" borderId="0" xfId="0" applyFont="1"/>
    <xf numFmtId="0" fontId="56" fillId="0" borderId="0" xfId="0" applyFont="1" applyAlignment="1">
      <alignment horizontal="right" vertical="center" indent="1"/>
    </xf>
    <xf numFmtId="0" fontId="57" fillId="0" borderId="75" xfId="0" applyFont="1" applyBorder="1" applyAlignment="1">
      <alignment horizontal="center"/>
    </xf>
    <xf numFmtId="0" fontId="57" fillId="0" borderId="76" xfId="0" applyFont="1" applyBorder="1" applyAlignment="1">
      <alignment horizontal="center"/>
    </xf>
    <xf numFmtId="0" fontId="57" fillId="0" borderId="77" xfId="0" applyFont="1" applyBorder="1"/>
    <xf numFmtId="0" fontId="57" fillId="0" borderId="78" xfId="0" applyFont="1" applyBorder="1" applyAlignment="1">
      <alignment horizontal="center"/>
    </xf>
    <xf numFmtId="0" fontId="57" fillId="0" borderId="79" xfId="0" applyFont="1" applyBorder="1" applyAlignment="1">
      <alignment horizontal="left"/>
    </xf>
    <xf numFmtId="0" fontId="57" fillId="0" borderId="80" xfId="0" applyFont="1" applyBorder="1" applyAlignment="1">
      <alignment horizontal="center"/>
    </xf>
    <xf numFmtId="0" fontId="57" fillId="0" borderId="81" xfId="0" applyFont="1" applyBorder="1" applyAlignment="1">
      <alignment horizontal="center"/>
    </xf>
    <xf numFmtId="0" fontId="57" fillId="0" borderId="82" xfId="0" applyFont="1" applyBorder="1"/>
    <xf numFmtId="0" fontId="57" fillId="0" borderId="83" xfId="0" applyFont="1" applyBorder="1" applyAlignment="1">
      <alignment horizontal="center"/>
    </xf>
    <xf numFmtId="0" fontId="57" fillId="0" borderId="73" xfId="0" applyFont="1" applyBorder="1" applyAlignment="1">
      <alignment horizontal="left"/>
    </xf>
    <xf numFmtId="0" fontId="57" fillId="0" borderId="84" xfId="0" applyFont="1" applyBorder="1" applyAlignment="1">
      <alignment horizontal="center"/>
    </xf>
    <xf numFmtId="0" fontId="57" fillId="0" borderId="85" xfId="0" applyFont="1" applyBorder="1" applyAlignment="1">
      <alignment horizontal="center"/>
    </xf>
    <xf numFmtId="0" fontId="57" fillId="0" borderId="86" xfId="0" applyFont="1" applyBorder="1"/>
    <xf numFmtId="0" fontId="57" fillId="0" borderId="87" xfId="0" applyFont="1" applyBorder="1" applyAlignment="1">
      <alignment horizontal="center"/>
    </xf>
    <xf numFmtId="0" fontId="57" fillId="0" borderId="88" xfId="0" applyFont="1" applyBorder="1" applyAlignment="1">
      <alignment horizontal="left"/>
    </xf>
    <xf numFmtId="0" fontId="58" fillId="0" borderId="89" xfId="0" applyFont="1" applyBorder="1" applyAlignment="1">
      <alignment horizontal="center"/>
    </xf>
    <xf numFmtId="0" fontId="58" fillId="0" borderId="90" xfId="0" applyFont="1" applyBorder="1" applyAlignment="1">
      <alignment horizontal="center"/>
    </xf>
    <xf numFmtId="0" fontId="58" fillId="0" borderId="91" xfId="0" applyFont="1" applyBorder="1" applyAlignment="1">
      <alignment horizontal="center"/>
    </xf>
    <xf numFmtId="0" fontId="58" fillId="0" borderId="75" xfId="0" applyFont="1" applyBorder="1" applyAlignment="1">
      <alignment horizontal="center"/>
    </xf>
    <xf numFmtId="0" fontId="58" fillId="0" borderId="76" xfId="0" applyFont="1" applyBorder="1" applyAlignment="1">
      <alignment horizontal="center"/>
    </xf>
    <xf numFmtId="0" fontId="58" fillId="0" borderId="77" xfId="0" applyFont="1" applyBorder="1"/>
    <xf numFmtId="0" fontId="58" fillId="0" borderId="78" xfId="0" applyFont="1" applyBorder="1" applyAlignment="1">
      <alignment horizontal="center"/>
    </xf>
    <xf numFmtId="0" fontId="58" fillId="0" borderId="79" xfId="0" applyFont="1" applyBorder="1" applyAlignment="1">
      <alignment horizontal="left"/>
    </xf>
    <xf numFmtId="0" fontId="58" fillId="0" borderId="80" xfId="0" applyFont="1" applyBorder="1" applyAlignment="1">
      <alignment horizontal="center"/>
    </xf>
    <xf numFmtId="0" fontId="58" fillId="0" borderId="81" xfId="0" applyFont="1" applyBorder="1" applyAlignment="1">
      <alignment horizontal="center"/>
    </xf>
    <xf numFmtId="0" fontId="58" fillId="0" borderId="82" xfId="0" applyFont="1" applyBorder="1"/>
    <xf numFmtId="0" fontId="58" fillId="0" borderId="83" xfId="0" applyFont="1" applyBorder="1" applyAlignment="1">
      <alignment horizontal="center"/>
    </xf>
    <xf numFmtId="0" fontId="58" fillId="0" borderId="73" xfId="0" applyFont="1" applyBorder="1" applyAlignment="1">
      <alignment horizontal="left"/>
    </xf>
    <xf numFmtId="0" fontId="58" fillId="0" borderId="84" xfId="0" applyFont="1" applyBorder="1" applyAlignment="1">
      <alignment horizontal="center"/>
    </xf>
    <xf numFmtId="0" fontId="58" fillId="0" borderId="85" xfId="0" applyFont="1" applyBorder="1" applyAlignment="1">
      <alignment horizontal="center"/>
    </xf>
    <xf numFmtId="0" fontId="58" fillId="0" borderId="86" xfId="0" applyFont="1" applyBorder="1"/>
    <xf numFmtId="0" fontId="58" fillId="0" borderId="87" xfId="0" applyFont="1" applyBorder="1" applyAlignment="1">
      <alignment horizontal="center"/>
    </xf>
    <xf numFmtId="0" fontId="58" fillId="0" borderId="88" xfId="0" applyFont="1" applyBorder="1" applyAlignment="1">
      <alignment horizontal="left"/>
    </xf>
    <xf numFmtId="0" fontId="4" fillId="0" borderId="0" xfId="0" applyFont="1" applyAlignment="1">
      <alignment horizontal="center" wrapText="1"/>
    </xf>
    <xf numFmtId="0" fontId="0" fillId="0" borderId="75" xfId="0" applyBorder="1" applyAlignment="1">
      <alignment horizontal="center"/>
    </xf>
    <xf numFmtId="0" fontId="0" fillId="0" borderId="80" xfId="0" applyBorder="1" applyAlignment="1">
      <alignment horizontal="center"/>
    </xf>
    <xf numFmtId="0" fontId="0" fillId="0" borderId="84" xfId="0" applyBorder="1" applyAlignment="1">
      <alignment horizontal="center"/>
    </xf>
    <xf numFmtId="0" fontId="4" fillId="0" borderId="0" xfId="0" applyFont="1"/>
    <xf numFmtId="0" fontId="20" fillId="0" borderId="92" xfId="0" applyFont="1" applyBorder="1" applyAlignment="1">
      <alignment horizontal="center"/>
    </xf>
    <xf numFmtId="0" fontId="20" fillId="0" borderId="93" xfId="0" applyFont="1" applyBorder="1" applyAlignment="1">
      <alignment horizontal="center"/>
    </xf>
    <xf numFmtId="0" fontId="20" fillId="0" borderId="94" xfId="0" applyFont="1" applyBorder="1" applyAlignment="1">
      <alignment horizontal="center"/>
    </xf>
    <xf numFmtId="0" fontId="0" fillId="17" borderId="69" xfId="0" applyFill="1" applyBorder="1"/>
    <xf numFmtId="0" fontId="4" fillId="7" borderId="0" xfId="0" applyFont="1" applyFill="1" applyBorder="1" applyAlignment="1">
      <alignment horizontal="center"/>
    </xf>
    <xf numFmtId="0" fontId="0" fillId="0" borderId="0" xfId="0" quotePrefix="1" applyAlignment="1">
      <alignment horizontal="center"/>
    </xf>
    <xf numFmtId="0" fontId="61" fillId="0" borderId="0" xfId="0" applyFont="1" applyProtection="1"/>
    <xf numFmtId="0" fontId="0" fillId="0" borderId="14" xfId="0" applyFill="1" applyBorder="1" applyProtection="1"/>
    <xf numFmtId="0" fontId="0" fillId="0" borderId="0" xfId="0" applyFill="1" applyAlignment="1">
      <alignment horizontal="center"/>
    </xf>
    <xf numFmtId="0" fontId="20" fillId="0" borderId="0" xfId="0" applyFont="1" applyAlignment="1">
      <alignment horizontal="center" vertical="center" wrapText="1"/>
    </xf>
    <xf numFmtId="0" fontId="13" fillId="19" borderId="62" xfId="0" applyFont="1" applyFill="1" applyBorder="1" applyAlignment="1" applyProtection="1">
      <alignment horizontal="center" vertical="center"/>
    </xf>
    <xf numFmtId="0" fontId="13" fillId="19" borderId="63" xfId="0" applyFont="1" applyFill="1" applyBorder="1" applyAlignment="1" applyProtection="1">
      <alignment horizontal="left" vertical="center"/>
    </xf>
    <xf numFmtId="0" fontId="13" fillId="19" borderId="64" xfId="0" applyFont="1" applyFill="1" applyBorder="1" applyAlignment="1" applyProtection="1">
      <alignment horizontal="center" vertical="center"/>
    </xf>
    <xf numFmtId="0" fontId="13" fillId="19" borderId="65" xfId="0" applyFont="1" applyFill="1" applyBorder="1" applyAlignment="1" applyProtection="1">
      <alignment horizontal="left" vertical="center"/>
    </xf>
    <xf numFmtId="0" fontId="13" fillId="20" borderId="64" xfId="0" applyFont="1" applyFill="1" applyBorder="1" applyAlignment="1" applyProtection="1">
      <alignment horizontal="center" vertical="center"/>
    </xf>
    <xf numFmtId="0" fontId="13" fillId="20" borderId="65" xfId="0" applyFont="1" applyFill="1" applyBorder="1" applyAlignment="1" applyProtection="1">
      <alignment horizontal="left" vertical="center"/>
    </xf>
    <xf numFmtId="0" fontId="13" fillId="20" borderId="66" xfId="0" applyFont="1" applyFill="1" applyBorder="1" applyAlignment="1" applyProtection="1">
      <alignment horizontal="center" vertical="center"/>
    </xf>
    <xf numFmtId="0" fontId="13" fillId="20" borderId="67" xfId="0" applyFont="1" applyFill="1" applyBorder="1" applyAlignment="1" applyProtection="1">
      <alignment horizontal="left" vertical="top"/>
    </xf>
    <xf numFmtId="0" fontId="2" fillId="0" borderId="0" xfId="0" applyFont="1" applyFill="1" applyBorder="1" applyAlignment="1" applyProtection="1">
      <alignment horizontal="center" vertical="center"/>
    </xf>
    <xf numFmtId="0" fontId="26" fillId="0" borderId="0" xfId="0" applyFont="1" applyFill="1" applyAlignment="1">
      <alignment horizontal="right"/>
    </xf>
    <xf numFmtId="0" fontId="0" fillId="0" borderId="0" xfId="0" applyFill="1" applyAlignment="1">
      <alignment horizontal="left" indent="1"/>
    </xf>
    <xf numFmtId="0" fontId="4" fillId="0" borderId="103" xfId="0" applyFont="1" applyBorder="1" applyAlignment="1">
      <alignment horizontal="center"/>
    </xf>
    <xf numFmtId="0" fontId="22" fillId="0" borderId="104" xfId="0" applyFont="1" applyBorder="1" applyAlignment="1">
      <alignment horizontal="center" wrapText="1"/>
    </xf>
    <xf numFmtId="0" fontId="0" fillId="0" borderId="105" xfId="0" applyBorder="1"/>
    <xf numFmtId="0" fontId="0" fillId="7" borderId="106" xfId="0" applyFill="1" applyBorder="1" applyAlignment="1">
      <alignment horizontal="center" vertical="center"/>
    </xf>
    <xf numFmtId="0" fontId="0" fillId="7" borderId="108" xfId="0" applyFill="1" applyBorder="1" applyAlignment="1">
      <alignment horizontal="center" vertical="center"/>
    </xf>
    <xf numFmtId="0" fontId="12" fillId="0" borderId="0" xfId="0" applyFont="1" applyAlignment="1" applyProtection="1">
      <alignment vertical="center"/>
    </xf>
    <xf numFmtId="0" fontId="0" fillId="0" borderId="0" xfId="0" applyAlignment="1" applyProtection="1">
      <alignment vertical="center"/>
    </xf>
    <xf numFmtId="0" fontId="0" fillId="0" borderId="0" xfId="0" applyAlignment="1">
      <alignment horizontal="center"/>
    </xf>
    <xf numFmtId="0" fontId="0" fillId="5" borderId="111" xfId="0" applyFill="1" applyBorder="1" applyAlignment="1" applyProtection="1">
      <alignment horizontal="left" vertical="center" wrapText="1" indent="1"/>
      <protection locked="0"/>
    </xf>
    <xf numFmtId="0" fontId="0" fillId="0" borderId="0" xfId="0" applyAlignment="1">
      <alignment horizontal="center"/>
    </xf>
    <xf numFmtId="0" fontId="22" fillId="0" borderId="29"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65" fillId="0" borderId="0" xfId="0" applyFont="1" applyProtection="1"/>
    <xf numFmtId="0" fontId="0" fillId="0" borderId="50" xfId="0" applyFill="1" applyBorder="1" applyAlignment="1">
      <alignment horizontal="left" indent="1"/>
    </xf>
    <xf numFmtId="0" fontId="0" fillId="0" borderId="107" xfId="0" applyFill="1" applyBorder="1" applyAlignment="1">
      <alignment horizontal="left" indent="1"/>
    </xf>
    <xf numFmtId="0" fontId="0" fillId="0" borderId="109" xfId="0" applyFill="1" applyBorder="1" applyAlignment="1">
      <alignment horizontal="left" indent="1"/>
    </xf>
    <xf numFmtId="0" fontId="22" fillId="0" borderId="114" xfId="0" applyFont="1" applyBorder="1" applyAlignment="1">
      <alignment horizontal="center" wrapText="1"/>
    </xf>
    <xf numFmtId="0" fontId="31" fillId="0" borderId="0" xfId="0" applyFont="1" applyAlignment="1">
      <alignment vertical="top" wrapText="1"/>
    </xf>
    <xf numFmtId="0" fontId="64" fillId="0" borderId="0" xfId="0" applyFont="1" applyFill="1" applyAlignment="1">
      <alignment horizontal="center" vertical="center"/>
    </xf>
    <xf numFmtId="0" fontId="0" fillId="18" borderId="0" xfId="0" applyFill="1" applyBorder="1" applyAlignment="1">
      <alignment vertical="center"/>
    </xf>
    <xf numFmtId="0" fontId="0" fillId="18" borderId="115" xfId="0" applyFill="1" applyBorder="1"/>
    <xf numFmtId="0" fontId="0" fillId="18" borderId="117" xfId="0" applyFill="1" applyBorder="1"/>
    <xf numFmtId="0" fontId="0" fillId="18" borderId="118" xfId="0" applyFill="1" applyBorder="1"/>
    <xf numFmtId="0" fontId="0" fillId="18" borderId="0" xfId="0" applyFill="1" applyBorder="1"/>
    <xf numFmtId="0" fontId="0" fillId="18" borderId="119" xfId="0" applyFill="1" applyBorder="1"/>
    <xf numFmtId="0" fontId="60" fillId="18" borderId="0" xfId="0" applyFont="1" applyFill="1" applyBorder="1"/>
    <xf numFmtId="0" fontId="4" fillId="18" borderId="0" xfId="0" applyFont="1" applyFill="1" applyBorder="1"/>
    <xf numFmtId="0" fontId="0" fillId="18" borderId="120" xfId="0" applyFill="1" applyBorder="1"/>
    <xf numFmtId="0" fontId="0" fillId="18" borderId="121" xfId="0" applyFill="1" applyBorder="1"/>
    <xf numFmtId="0" fontId="0" fillId="18" borderId="122" xfId="0" applyFill="1" applyBorder="1"/>
    <xf numFmtId="0" fontId="0" fillId="18" borderId="116" xfId="0" applyFill="1" applyBorder="1"/>
    <xf numFmtId="0" fontId="0" fillId="5" borderId="47" xfId="0" applyFill="1" applyBorder="1" applyAlignment="1" applyProtection="1">
      <alignment horizontal="left" vertical="top" wrapText="1" indent="1"/>
      <protection locked="0"/>
    </xf>
    <xf numFmtId="0" fontId="0" fillId="5" borderId="48" xfId="0" applyFill="1" applyBorder="1" applyAlignment="1" applyProtection="1">
      <alignment horizontal="left" vertical="center" wrapText="1" indent="1"/>
      <protection locked="0"/>
    </xf>
    <xf numFmtId="0" fontId="0" fillId="0" borderId="0" xfId="0" applyAlignment="1">
      <alignment horizontal="center"/>
    </xf>
    <xf numFmtId="0" fontId="0" fillId="0" borderId="0" xfId="0" applyBorder="1" applyAlignment="1">
      <alignment horizontal="center"/>
    </xf>
    <xf numFmtId="0" fontId="36" fillId="4" borderId="99" xfId="0" applyFont="1" applyFill="1" applyBorder="1" applyAlignment="1" applyProtection="1">
      <alignment horizontal="center"/>
    </xf>
    <xf numFmtId="0" fontId="0" fillId="18" borderId="100" xfId="0" applyFill="1" applyBorder="1" applyAlignment="1" applyProtection="1">
      <alignment horizontal="center"/>
    </xf>
    <xf numFmtId="0" fontId="0" fillId="18" borderId="101" xfId="0" applyFill="1" applyBorder="1" applyAlignment="1" applyProtection="1">
      <alignment horizontal="center"/>
    </xf>
    <xf numFmtId="0" fontId="36" fillId="4" borderId="100" xfId="0" applyFont="1" applyFill="1" applyBorder="1" applyAlignment="1" applyProtection="1">
      <alignment horizontal="center"/>
    </xf>
    <xf numFmtId="0" fontId="0" fillId="18" borderId="102" xfId="0" applyFill="1" applyBorder="1" applyAlignment="1" applyProtection="1">
      <alignment horizontal="center"/>
    </xf>
    <xf numFmtId="0" fontId="0" fillId="6" borderId="40" xfId="0" applyFill="1" applyBorder="1" applyAlignment="1" applyProtection="1">
      <alignment horizontal="left" indent="1"/>
      <protection locked="0"/>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7"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indent="1"/>
      <protection locked="0"/>
    </xf>
    <xf numFmtId="0" fontId="0" fillId="10" borderId="38" xfId="0" applyFont="1" applyFill="1" applyBorder="1" applyAlignment="1" applyProtection="1">
      <alignment horizontal="left" vertical="center" indent="1"/>
      <protection locked="0"/>
    </xf>
    <xf numFmtId="0" fontId="0" fillId="11" borderId="38" xfId="0" applyFont="1" applyFill="1" applyBorder="1" applyAlignment="1" applyProtection="1">
      <alignment horizontal="left" vertical="center" indent="1"/>
      <protection locked="0"/>
    </xf>
    <xf numFmtId="0" fontId="0" fillId="2" borderId="37" xfId="0" applyFill="1" applyBorder="1" applyAlignment="1" applyProtection="1">
      <alignment horizontal="left" vertical="center" wrapText="1" indent="1"/>
      <protection locked="0"/>
    </xf>
    <xf numFmtId="0" fontId="0" fillId="6" borderId="38" xfId="0" applyFill="1" applyBorder="1" applyAlignment="1" applyProtection="1">
      <alignment horizontal="left" vertical="center" wrapText="1" indent="1"/>
      <protection locked="0"/>
    </xf>
    <xf numFmtId="0" fontId="0" fillId="10" borderId="38" xfId="0" applyFill="1" applyBorder="1" applyAlignment="1" applyProtection="1">
      <alignment horizontal="left" vertical="center" wrapText="1" indent="1"/>
      <protection locked="0"/>
    </xf>
    <xf numFmtId="0" fontId="0" fillId="11" borderId="38"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center" indent="1"/>
      <protection locked="0"/>
    </xf>
    <xf numFmtId="0" fontId="0" fillId="6" borderId="38" xfId="0" applyFill="1" applyBorder="1" applyAlignment="1" applyProtection="1">
      <alignment horizontal="left" vertical="center" indent="1"/>
      <protection locked="0"/>
    </xf>
    <xf numFmtId="0" fontId="0" fillId="10" borderId="38" xfId="0" applyFill="1" applyBorder="1" applyAlignment="1" applyProtection="1">
      <alignment horizontal="left" vertical="center" indent="1"/>
      <protection locked="0"/>
    </xf>
    <xf numFmtId="0" fontId="0" fillId="11" borderId="38" xfId="0" applyFill="1" applyBorder="1" applyAlignment="1" applyProtection="1">
      <alignment horizontal="left" vertical="center" indent="1"/>
      <protection locked="0"/>
    </xf>
    <xf numFmtId="0" fontId="0" fillId="10" borderId="110" xfId="0" applyFill="1" applyBorder="1" applyAlignment="1" applyProtection="1">
      <alignment horizontal="left" vertical="center" indent="1"/>
      <protection locked="0"/>
    </xf>
    <xf numFmtId="0" fontId="0" fillId="2" borderId="36" xfId="0" applyFill="1" applyBorder="1" applyAlignment="1" applyProtection="1">
      <alignment horizontal="left" vertical="center" indent="1"/>
      <protection locked="0"/>
    </xf>
    <xf numFmtId="0" fontId="0" fillId="6" borderId="59" xfId="0" applyFill="1" applyBorder="1" applyAlignment="1" applyProtection="1">
      <alignment horizontal="left" vertical="center" indent="1"/>
      <protection locked="0"/>
    </xf>
    <xf numFmtId="0" fontId="0" fillId="10" borderId="59" xfId="0" applyFill="1" applyBorder="1" applyAlignment="1" applyProtection="1">
      <alignment horizontal="left" vertical="center" indent="1"/>
      <protection locked="0"/>
    </xf>
    <xf numFmtId="0" fontId="0" fillId="11" borderId="59" xfId="0" applyFill="1" applyBorder="1" applyAlignment="1" applyProtection="1">
      <alignment horizontal="left" vertical="center"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2" borderId="41" xfId="0" applyFill="1" applyBorder="1" applyAlignment="1" applyProtection="1">
      <alignment horizontal="left" vertical="center" indent="1"/>
      <protection locked="0"/>
    </xf>
    <xf numFmtId="0" fontId="0" fillId="6" borderId="42" xfId="0" applyFill="1" applyBorder="1" applyAlignment="1" applyProtection="1">
      <alignment horizontal="left" vertical="center" indent="1"/>
      <protection locked="0"/>
    </xf>
    <xf numFmtId="0" fontId="0" fillId="10" borderId="42" xfId="0" applyFill="1" applyBorder="1" applyAlignment="1" applyProtection="1">
      <alignment horizontal="left" vertical="center" indent="1"/>
      <protection locked="0"/>
    </xf>
    <xf numFmtId="0" fontId="0" fillId="11" borderId="42" xfId="0" applyFill="1" applyBorder="1" applyAlignment="1" applyProtection="1">
      <alignment horizontal="left" vertical="center" indent="1"/>
      <protection locked="0"/>
    </xf>
    <xf numFmtId="0" fontId="0" fillId="10" borderId="123" xfId="0" applyFill="1" applyBorder="1" applyAlignment="1" applyProtection="1">
      <alignment horizontal="left" vertical="center" indent="1"/>
      <protection locked="0"/>
    </xf>
    <xf numFmtId="0" fontId="54" fillId="0" borderId="0" xfId="0" applyFont="1" applyAlignment="1" applyProtection="1">
      <alignment horizontal="left" indent="2"/>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4"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0" fontId="4" fillId="0" borderId="0" xfId="0" applyFont="1" applyFill="1" applyBorder="1" applyProtection="1"/>
    <xf numFmtId="165" fontId="0" fillId="6" borderId="50" xfId="0" applyNumberFormat="1" applyFill="1" applyBorder="1" applyAlignment="1" applyProtection="1">
      <alignment horizontal="right" indent="2"/>
      <protection locked="0"/>
    </xf>
    <xf numFmtId="165" fontId="0" fillId="6" borderId="60" xfId="0" applyNumberFormat="1" applyFill="1" applyBorder="1" applyAlignment="1" applyProtection="1">
      <alignment horizontal="right" indent="2"/>
      <protection locked="0"/>
    </xf>
    <xf numFmtId="0" fontId="0" fillId="6" borderId="107" xfId="0" applyFill="1" applyBorder="1" applyAlignment="1" applyProtection="1">
      <alignment horizontal="left" indent="1"/>
      <protection locked="0"/>
    </xf>
    <xf numFmtId="0" fontId="0" fillId="0" borderId="0" xfId="0" applyAlignment="1">
      <alignment horizontal="center"/>
    </xf>
    <xf numFmtId="0" fontId="26" fillId="0" borderId="0" xfId="0" applyFont="1" applyAlignment="1">
      <alignment horizontal="left"/>
    </xf>
    <xf numFmtId="0" fontId="0" fillId="2" borderId="37" xfId="0" applyFill="1" applyBorder="1" applyAlignment="1">
      <alignment horizontal="left" indent="1"/>
    </xf>
    <xf numFmtId="0" fontId="0" fillId="0" borderId="0" xfId="0" applyAlignment="1" applyProtection="1">
      <alignment vertical="center" wrapText="1"/>
    </xf>
    <xf numFmtId="0" fontId="0" fillId="0" borderId="0" xfId="0" applyFill="1" applyAlignment="1" applyProtection="1">
      <alignment horizontal="right"/>
    </xf>
    <xf numFmtId="0" fontId="0" fillId="0" borderId="0" xfId="0" applyAlignment="1">
      <alignment horizontal="center"/>
    </xf>
    <xf numFmtId="0" fontId="50" fillId="0" borderId="0" xfId="0" applyFont="1" applyAlignment="1" applyProtection="1">
      <alignment horizontal="right" vertical="center" wrapText="1" indent="1"/>
    </xf>
    <xf numFmtId="0" fontId="28" fillId="0" borderId="0" xfId="0" applyFont="1" applyAlignment="1">
      <alignment horizontal="right"/>
    </xf>
    <xf numFmtId="0" fontId="28" fillId="0" borderId="0" xfId="0" applyFont="1" applyAlignment="1">
      <alignment horizontal="left" indent="1"/>
    </xf>
    <xf numFmtId="0" fontId="0" fillId="10" borderId="126" xfId="0" applyFill="1" applyBorder="1" applyAlignment="1" applyProtection="1">
      <alignment horizontal="left" vertical="top" wrapText="1" indent="1"/>
      <protection locked="0"/>
    </xf>
    <xf numFmtId="0" fontId="4" fillId="4" borderId="127" xfId="0" applyFont="1" applyFill="1" applyBorder="1" applyAlignment="1" applyProtection="1">
      <alignment horizontal="center" vertical="center" wrapText="1"/>
    </xf>
    <xf numFmtId="0" fontId="0" fillId="18" borderId="99" xfId="0" applyFill="1" applyBorder="1" applyAlignment="1" applyProtection="1">
      <alignment horizontal="center"/>
    </xf>
    <xf numFmtId="0" fontId="4" fillId="0" borderId="103" xfId="0" applyFont="1" applyBorder="1" applyAlignment="1">
      <alignment horizontal="center" vertical="center" wrapText="1"/>
    </xf>
    <xf numFmtId="0" fontId="0" fillId="7" borderId="52" xfId="0" applyNumberFormat="1" applyFill="1" applyBorder="1" applyAlignment="1">
      <alignment horizontal="center" vertical="center"/>
    </xf>
    <xf numFmtId="0" fontId="0" fillId="0" borderId="50" xfId="0" applyFill="1" applyBorder="1" applyAlignment="1" applyProtection="1">
      <alignment horizontal="left" indent="1"/>
    </xf>
    <xf numFmtId="0" fontId="0" fillId="6" borderId="130" xfId="0" applyNumberFormat="1" applyFill="1" applyBorder="1" applyAlignment="1" applyProtection="1">
      <alignment horizontal="center" vertical="center"/>
      <protection locked="0"/>
    </xf>
    <xf numFmtId="0" fontId="0" fillId="6" borderId="128" xfId="0" applyNumberFormat="1" applyFill="1" applyBorder="1" applyAlignment="1" applyProtection="1">
      <alignment horizontal="center" vertical="center"/>
      <protection locked="0"/>
    </xf>
    <xf numFmtId="0" fontId="0" fillId="6" borderId="129" xfId="0" applyNumberFormat="1" applyFill="1" applyBorder="1" applyAlignment="1" applyProtection="1">
      <alignment horizontal="center" vertical="center"/>
      <protection locked="0"/>
    </xf>
    <xf numFmtId="0" fontId="0" fillId="6" borderId="50" xfId="0" applyNumberFormat="1" applyFill="1" applyBorder="1" applyAlignment="1" applyProtection="1">
      <alignment horizontal="center" vertical="center"/>
      <protection locked="0"/>
    </xf>
    <xf numFmtId="0" fontId="38" fillId="0" borderId="131" xfId="0" applyFont="1" applyFill="1" applyBorder="1" applyAlignment="1">
      <alignment horizontal="left" indent="1"/>
    </xf>
    <xf numFmtId="0" fontId="0" fillId="0" borderId="132" xfId="0" applyBorder="1" applyAlignment="1">
      <alignment horizontal="left" indent="1"/>
    </xf>
    <xf numFmtId="0" fontId="0" fillId="0" borderId="133" xfId="0" applyBorder="1" applyAlignment="1">
      <alignment horizontal="left" indent="1"/>
    </xf>
    <xf numFmtId="0" fontId="0" fillId="0" borderId="33" xfId="0" applyFill="1" applyBorder="1" applyAlignment="1" applyProtection="1">
      <alignment horizontal="left" indent="1"/>
    </xf>
    <xf numFmtId="0" fontId="0" fillId="2" borderId="112"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2" borderId="113" xfId="0" applyFill="1" applyBorder="1" applyAlignment="1" applyProtection="1">
      <alignment horizontal="center"/>
      <protection locked="0"/>
    </xf>
    <xf numFmtId="0" fontId="0" fillId="2" borderId="60" xfId="0" applyFill="1" applyBorder="1" applyAlignment="1" applyProtection="1">
      <alignment horizontal="center"/>
      <protection locked="0"/>
    </xf>
    <xf numFmtId="0" fontId="0" fillId="0" borderId="95" xfId="0" applyFill="1" applyBorder="1" applyAlignment="1">
      <alignment horizontal="right" indent="2"/>
    </xf>
    <xf numFmtId="0" fontId="0" fillId="0" borderId="96" xfId="0" applyFill="1" applyBorder="1" applyAlignment="1">
      <alignment horizontal="right" indent="2"/>
    </xf>
    <xf numFmtId="165" fontId="0" fillId="0" borderId="134" xfId="0" applyNumberFormat="1" applyBorder="1" applyAlignment="1">
      <alignment horizontal="right" indent="2"/>
    </xf>
    <xf numFmtId="0" fontId="0" fillId="6" borderId="60" xfId="0" applyNumberFormat="1" applyFill="1" applyBorder="1" applyAlignment="1" applyProtection="1">
      <alignment horizontal="center" vertical="center"/>
      <protection locked="0"/>
    </xf>
    <xf numFmtId="0" fontId="0" fillId="0" borderId="135" xfId="0" applyFill="1" applyBorder="1" applyAlignment="1">
      <alignment horizontal="center"/>
    </xf>
    <xf numFmtId="0" fontId="0" fillId="0" borderId="136" xfId="0" applyFill="1" applyBorder="1" applyAlignment="1">
      <alignment horizontal="left" indent="1"/>
    </xf>
    <xf numFmtId="0" fontId="0" fillId="0" borderId="137" xfId="0" applyFill="1" applyBorder="1" applyAlignment="1">
      <alignment horizontal="center"/>
    </xf>
    <xf numFmtId="0" fontId="0" fillId="0" borderId="138" xfId="0" applyFill="1" applyBorder="1" applyAlignment="1">
      <alignment horizontal="left" indent="1"/>
    </xf>
    <xf numFmtId="0" fontId="0" fillId="0" borderId="139" xfId="0" applyFill="1" applyBorder="1" applyAlignment="1">
      <alignment horizontal="center"/>
    </xf>
    <xf numFmtId="0" fontId="0" fillId="0" borderId="140" xfId="0" applyFill="1" applyBorder="1" applyAlignment="1">
      <alignment horizontal="left" indent="1"/>
    </xf>
    <xf numFmtId="0" fontId="0" fillId="0" borderId="141" xfId="0" applyBorder="1" applyProtection="1"/>
    <xf numFmtId="0" fontId="0" fillId="0" borderId="142" xfId="0" applyBorder="1" applyProtection="1"/>
    <xf numFmtId="0" fontId="0" fillId="0" borderId="0" xfId="0" applyAlignment="1">
      <alignment horizontal="center"/>
    </xf>
    <xf numFmtId="0" fontId="0" fillId="18" borderId="143" xfId="0" applyFill="1" applyBorder="1" applyAlignment="1" applyProtection="1">
      <alignment horizontal="center"/>
    </xf>
    <xf numFmtId="0" fontId="0" fillId="6" borderId="107" xfId="0" applyFill="1" applyBorder="1" applyAlignment="1" applyProtection="1">
      <alignment horizontal="left" indent="3"/>
      <protection locked="0"/>
    </xf>
    <xf numFmtId="0" fontId="0" fillId="0" borderId="0" xfId="0" applyFill="1" applyBorder="1" applyAlignment="1">
      <alignment vertical="center"/>
    </xf>
    <xf numFmtId="0" fontId="4" fillId="0" borderId="0" xfId="0" applyFont="1" applyFill="1" applyBorder="1"/>
    <xf numFmtId="0" fontId="68" fillId="0" borderId="0" xfId="0" applyFont="1" applyFill="1" applyBorder="1"/>
    <xf numFmtId="0" fontId="0" fillId="0" borderId="0" xfId="0" applyBorder="1" applyAlignment="1">
      <alignment horizontal="center"/>
    </xf>
    <xf numFmtId="0" fontId="0" fillId="5" borderId="46" xfId="0" applyFill="1" applyBorder="1" applyAlignment="1" applyProtection="1">
      <alignment horizontal="left" indent="1"/>
    </xf>
    <xf numFmtId="0" fontId="0" fillId="0" borderId="0" xfId="0" applyBorder="1" applyProtection="1">
      <protection locked="0"/>
    </xf>
    <xf numFmtId="0" fontId="0" fillId="0" borderId="98" xfId="0" applyBorder="1" applyProtection="1">
      <protection locked="0"/>
    </xf>
    <xf numFmtId="0" fontId="0" fillId="5" borderId="154" xfId="0" applyFill="1" applyBorder="1" applyAlignment="1" applyProtection="1">
      <alignment horizontal="left" indent="1"/>
    </xf>
    <xf numFmtId="0" fontId="0" fillId="5" borderId="153" xfId="0" applyFill="1" applyBorder="1" applyAlignment="1" applyProtection="1">
      <alignment horizontal="left" indent="1"/>
    </xf>
    <xf numFmtId="0" fontId="0" fillId="18" borderId="155" xfId="0" applyFill="1" applyBorder="1" applyAlignment="1" applyProtection="1">
      <alignment horizontal="center"/>
    </xf>
    <xf numFmtId="0" fontId="0" fillId="2" borderId="39" xfId="0" applyFill="1" applyBorder="1" applyAlignment="1" applyProtection="1">
      <alignment horizontal="left" indent="1"/>
      <protection locked="0"/>
    </xf>
    <xf numFmtId="0" fontId="0" fillId="10" borderId="40" xfId="0" applyFill="1" applyBorder="1" applyAlignment="1" applyProtection="1">
      <alignment horizontal="left" indent="1"/>
      <protection locked="0"/>
    </xf>
    <xf numFmtId="0" fontId="0" fillId="11" borderId="40" xfId="0" applyFill="1" applyBorder="1" applyAlignment="1" applyProtection="1">
      <alignment horizontal="left" indent="1"/>
      <protection locked="0"/>
    </xf>
    <xf numFmtId="0" fontId="0" fillId="5" borderId="47" xfId="0" applyFill="1" applyBorder="1" applyAlignment="1" applyProtection="1">
      <alignment horizontal="left" indent="1"/>
      <protection locked="0"/>
    </xf>
    <xf numFmtId="0" fontId="36" fillId="4" borderId="144" xfId="0" applyFont="1" applyFill="1" applyBorder="1" applyAlignment="1" applyProtection="1"/>
    <xf numFmtId="0" fontId="36" fillId="4" borderId="49" xfId="0" applyFont="1" applyFill="1" applyBorder="1" applyAlignment="1" applyProtection="1">
      <alignment horizontal="left" indent="1"/>
    </xf>
    <xf numFmtId="0" fontId="4" fillId="0" borderId="26" xfId="0" applyFont="1" applyBorder="1" applyAlignment="1">
      <alignment horizontal="center"/>
    </xf>
    <xf numFmtId="0" fontId="4" fillId="0" borderId="0" xfId="0" applyFont="1" applyBorder="1" applyAlignment="1">
      <alignment horizontal="center"/>
    </xf>
    <xf numFmtId="0" fontId="4" fillId="0" borderId="21" xfId="0" applyFont="1" applyBorder="1" applyAlignment="1">
      <alignment horizontal="center"/>
    </xf>
    <xf numFmtId="168" fontId="0" fillId="0" borderId="0" xfId="0" applyNumberFormat="1" applyAlignment="1">
      <alignment horizontal="right"/>
    </xf>
    <xf numFmtId="0" fontId="0" fillId="0" borderId="0" xfId="0" applyAlignment="1">
      <alignment horizontal="center"/>
    </xf>
    <xf numFmtId="0" fontId="0" fillId="0" borderId="0" xfId="0" applyBorder="1" applyAlignment="1">
      <alignment horizontal="center"/>
    </xf>
    <xf numFmtId="0" fontId="0" fillId="2" borderId="156" xfId="0" applyFill="1" applyBorder="1"/>
    <xf numFmtId="0" fontId="0" fillId="2" borderId="157" xfId="0" applyFill="1" applyBorder="1" applyAlignment="1">
      <alignment horizontal="center"/>
    </xf>
    <xf numFmtId="0" fontId="0" fillId="2" borderId="158" xfId="0" applyFill="1" applyBorder="1"/>
    <xf numFmtId="0" fontId="0" fillId="2" borderId="159" xfId="0" applyFill="1" applyBorder="1"/>
    <xf numFmtId="0" fontId="0" fillId="2" borderId="160" xfId="0" applyFill="1" applyBorder="1" applyAlignment="1">
      <alignment horizontal="center"/>
    </xf>
    <xf numFmtId="0" fontId="0" fillId="2" borderId="161" xfId="0" applyFill="1" applyBorder="1"/>
    <xf numFmtId="0" fontId="0" fillId="2" borderId="158" xfId="0" applyFill="1" applyBorder="1" applyAlignment="1">
      <alignment horizontal="left"/>
    </xf>
    <xf numFmtId="0" fontId="0" fillId="2" borderId="161" xfId="0" applyFill="1" applyBorder="1" applyAlignment="1">
      <alignment horizontal="left"/>
    </xf>
    <xf numFmtId="0" fontId="71" fillId="21" borderId="162" xfId="0" applyFont="1" applyFill="1" applyBorder="1" applyAlignment="1" applyProtection="1">
      <alignment horizontal="center" vertical="center"/>
      <protection locked="0"/>
    </xf>
    <xf numFmtId="0" fontId="71" fillId="21" borderId="8" xfId="0" applyFont="1" applyFill="1" applyBorder="1" applyAlignment="1" applyProtection="1">
      <alignment horizontal="center" vertical="center"/>
      <protection locked="0"/>
    </xf>
    <xf numFmtId="0" fontId="63" fillId="0" borderId="0" xfId="0" applyFont="1" applyFill="1" applyAlignment="1" applyProtection="1">
      <alignment horizontal="center" vertical="center"/>
    </xf>
    <xf numFmtId="0" fontId="71" fillId="21" borderId="7" xfId="0" applyFont="1" applyFill="1" applyBorder="1" applyAlignment="1" applyProtection="1">
      <alignment horizontal="center" vertical="center"/>
      <protection locked="0"/>
    </xf>
    <xf numFmtId="0" fontId="71" fillId="21" borderId="16" xfId="0" applyFont="1" applyFill="1" applyBorder="1" applyAlignment="1" applyProtection="1">
      <alignment horizontal="center" vertical="center"/>
      <protection locked="0"/>
    </xf>
    <xf numFmtId="0" fontId="71" fillId="0" borderId="15" xfId="0" applyFont="1" applyFill="1" applyBorder="1" applyProtection="1"/>
    <xf numFmtId="49" fontId="10" fillId="12" borderId="164" xfId="0" applyNumberFormat="1" applyFont="1" applyFill="1" applyBorder="1" applyAlignment="1" applyProtection="1">
      <alignment horizontal="left"/>
      <protection locked="0"/>
    </xf>
    <xf numFmtId="49" fontId="10" fillId="12" borderId="5" xfId="0" applyNumberFormat="1" applyFont="1" applyFill="1" applyBorder="1" applyAlignment="1" applyProtection="1">
      <alignment horizontal="left"/>
      <protection locked="0"/>
    </xf>
    <xf numFmtId="0" fontId="0" fillId="0" borderId="0" xfId="0" applyAlignment="1">
      <alignment horizontal="center"/>
    </xf>
    <xf numFmtId="0" fontId="0" fillId="0" borderId="22" xfId="0" applyBorder="1" applyAlignment="1">
      <alignment horizontal="right"/>
    </xf>
    <xf numFmtId="0" fontId="0" fillId="0" borderId="0" xfId="0" applyBorder="1" applyAlignment="1">
      <alignment horizontal="center"/>
    </xf>
    <xf numFmtId="0" fontId="0" fillId="0" borderId="27" xfId="0" applyBorder="1" applyAlignment="1">
      <alignment horizontal="right"/>
    </xf>
    <xf numFmtId="0" fontId="0" fillId="0" borderId="24" xfId="0" applyBorder="1" applyAlignment="1">
      <alignment horizontal="right"/>
    </xf>
    <xf numFmtId="0" fontId="0" fillId="0" borderId="0" xfId="0" applyAlignment="1">
      <alignment horizontal="center"/>
    </xf>
    <xf numFmtId="0" fontId="0" fillId="0" borderId="0" xfId="0" applyAlignment="1">
      <alignment vertical="center"/>
    </xf>
    <xf numFmtId="0" fontId="0" fillId="0" borderId="167" xfId="0" applyBorder="1" applyAlignment="1">
      <alignment horizontal="center" vertical="center"/>
    </xf>
    <xf numFmtId="0" fontId="0" fillId="0" borderId="168" xfId="0" applyBorder="1" applyAlignment="1">
      <alignment horizontal="center" vertical="center"/>
    </xf>
    <xf numFmtId="0" fontId="0" fillId="0" borderId="169" xfId="0" applyBorder="1" applyAlignment="1">
      <alignment horizontal="center" vertical="center"/>
    </xf>
    <xf numFmtId="0" fontId="0" fillId="0" borderId="170" xfId="0" applyBorder="1" applyAlignment="1" applyProtection="1">
      <alignment horizontal="center" vertical="center"/>
      <protection locked="0"/>
    </xf>
    <xf numFmtId="0" fontId="0" fillId="0" borderId="170" xfId="0" applyFont="1" applyBorder="1" applyAlignment="1">
      <alignment horizontal="center" vertical="center"/>
    </xf>
    <xf numFmtId="0" fontId="22" fillId="0" borderId="170" xfId="0" applyFont="1" applyBorder="1" applyAlignment="1">
      <alignment horizontal="center" vertical="center"/>
    </xf>
    <xf numFmtId="0" fontId="0" fillId="0" borderId="171" xfId="0" applyBorder="1" applyAlignment="1">
      <alignment horizontal="center" vertical="center"/>
    </xf>
    <xf numFmtId="0" fontId="0" fillId="0" borderId="172" xfId="0" applyBorder="1" applyAlignment="1">
      <alignment horizontal="center" vertical="center"/>
    </xf>
    <xf numFmtId="0" fontId="67" fillId="0" borderId="169" xfId="0" applyFont="1" applyBorder="1" applyAlignment="1">
      <alignment horizontal="center" vertical="center"/>
    </xf>
    <xf numFmtId="0" fontId="0" fillId="0" borderId="173" xfId="0" applyBorder="1" applyAlignment="1">
      <alignment horizontal="center" vertical="center"/>
    </xf>
    <xf numFmtId="0" fontId="0" fillId="0" borderId="170" xfId="0" applyBorder="1" applyAlignment="1">
      <alignment horizontal="center" vertical="center"/>
    </xf>
    <xf numFmtId="0" fontId="67" fillId="0" borderId="171" xfId="0" applyFont="1" applyBorder="1" applyAlignment="1">
      <alignment horizontal="center" vertical="center"/>
    </xf>
    <xf numFmtId="0" fontId="0" fillId="0" borderId="174" xfId="0" applyBorder="1" applyAlignment="1">
      <alignment horizontal="center" vertical="center"/>
    </xf>
    <xf numFmtId="0" fontId="67" fillId="0" borderId="175" xfId="0" applyFont="1" applyBorder="1" applyAlignment="1">
      <alignment horizontal="center" vertical="center"/>
    </xf>
    <xf numFmtId="0" fontId="0" fillId="0" borderId="176" xfId="0" applyBorder="1" applyAlignment="1">
      <alignment horizontal="center" vertical="center"/>
    </xf>
    <xf numFmtId="0" fontId="0" fillId="0" borderId="177" xfId="0" applyBorder="1" applyAlignment="1">
      <alignment horizontal="center" vertical="center"/>
    </xf>
    <xf numFmtId="0" fontId="0" fillId="22" borderId="178" xfId="0" applyFill="1" applyBorder="1" applyAlignment="1">
      <alignment horizontal="center" vertical="center"/>
    </xf>
    <xf numFmtId="0" fontId="0" fillId="22" borderId="165" xfId="0" applyFont="1" applyFill="1" applyBorder="1" applyAlignment="1">
      <alignment horizontal="center" vertical="center"/>
    </xf>
    <xf numFmtId="0" fontId="0" fillId="22" borderId="166" xfId="0" applyFont="1" applyFill="1" applyBorder="1" applyAlignment="1">
      <alignment horizontal="center" vertical="center"/>
    </xf>
    <xf numFmtId="0" fontId="0" fillId="0" borderId="22" xfId="0" applyBorder="1" applyAlignment="1"/>
    <xf numFmtId="0" fontId="0" fillId="0" borderId="27" xfId="0" applyBorder="1" applyAlignment="1"/>
    <xf numFmtId="0" fontId="0" fillId="0" borderId="24" xfId="0" applyBorder="1" applyAlignment="1"/>
    <xf numFmtId="0" fontId="0" fillId="0" borderId="181" xfId="0" applyBorder="1" applyAlignment="1">
      <alignment horizontal="center"/>
    </xf>
    <xf numFmtId="0" fontId="0" fillId="0" borderId="0" xfId="0" applyFill="1" applyAlignment="1">
      <alignment vertical="center"/>
    </xf>
    <xf numFmtId="0" fontId="0" fillId="6" borderId="0" xfId="0" applyFill="1"/>
    <xf numFmtId="0" fontId="72" fillId="0" borderId="17" xfId="0" applyFont="1" applyBorder="1"/>
    <xf numFmtId="0" fontId="0" fillId="0" borderId="60" xfId="0" applyFill="1" applyBorder="1" applyAlignment="1">
      <alignment horizontal="left" indent="1"/>
    </xf>
    <xf numFmtId="0" fontId="0" fillId="0" borderId="60" xfId="0" applyFill="1" applyBorder="1" applyAlignment="1">
      <alignment horizontal="center" vertical="center"/>
    </xf>
    <xf numFmtId="0" fontId="0" fillId="0" borderId="182" xfId="0" applyBorder="1" applyProtection="1"/>
    <xf numFmtId="0" fontId="0" fillId="0" borderId="183" xfId="0" applyBorder="1" applyProtection="1"/>
    <xf numFmtId="0" fontId="0" fillId="0" borderId="185" xfId="0" applyBorder="1" applyProtection="1"/>
    <xf numFmtId="0" fontId="46" fillId="0" borderId="0" xfId="0" applyFont="1" applyAlignment="1" applyProtection="1">
      <alignment horizontal="right" vertical="top" wrapText="1"/>
    </xf>
    <xf numFmtId="14" fontId="74" fillId="0" borderId="0" xfId="0" applyNumberFormat="1" applyFont="1" applyAlignment="1" applyProtection="1">
      <alignment horizontal="center" vertical="center"/>
    </xf>
    <xf numFmtId="0" fontId="12" fillId="0" borderId="0" xfId="0" applyFont="1" applyAlignment="1" applyProtection="1">
      <alignment horizontal="center" vertical="center" wrapText="1"/>
    </xf>
    <xf numFmtId="0" fontId="75" fillId="0" borderId="0" xfId="0" applyNumberFormat="1"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xf>
    <xf numFmtId="0" fontId="75" fillId="0" borderId="0" xfId="0" applyNumberFormat="1" applyFont="1" applyAlignment="1" applyProtection="1">
      <alignment horizontal="center" vertical="center" wrapText="1"/>
    </xf>
    <xf numFmtId="0" fontId="38" fillId="0" borderId="0" xfId="0" applyFont="1" applyAlignment="1" applyProtection="1">
      <alignment horizontal="center"/>
    </xf>
    <xf numFmtId="0" fontId="68" fillId="0" borderId="0" xfId="0" applyNumberFormat="1" applyFont="1" applyAlignment="1" applyProtection="1">
      <alignment horizontal="center" vertical="center" wrapText="1"/>
    </xf>
    <xf numFmtId="0" fontId="75" fillId="0" borderId="0" xfId="0" applyNumberFormat="1" applyFont="1" applyAlignment="1" applyProtection="1">
      <alignment horizontal="center" vertical="center"/>
    </xf>
    <xf numFmtId="0" fontId="0" fillId="0" borderId="0" xfId="0" applyFill="1" applyAlignment="1" applyProtection="1">
      <alignment horizontal="center"/>
    </xf>
    <xf numFmtId="0" fontId="0" fillId="0" borderId="0" xfId="0" applyBorder="1" applyAlignment="1" applyProtection="1">
      <alignment vertical="center" wrapText="1"/>
    </xf>
    <xf numFmtId="0" fontId="0" fillId="0" borderId="191" xfId="0" applyBorder="1" applyAlignment="1" applyProtection="1">
      <alignment horizontal="center"/>
    </xf>
    <xf numFmtId="0" fontId="0" fillId="0" borderId="192" xfId="0" applyBorder="1" applyAlignment="1" applyProtection="1">
      <alignment horizontal="left" indent="1"/>
    </xf>
    <xf numFmtId="0" fontId="0" fillId="0" borderId="192" xfId="0" applyBorder="1" applyAlignment="1" applyProtection="1">
      <alignment horizontal="center"/>
    </xf>
    <xf numFmtId="0" fontId="77" fillId="0" borderId="192" xfId="0" applyFont="1" applyBorder="1" applyAlignment="1" applyProtection="1">
      <alignment horizontal="center" vertical="center"/>
    </xf>
    <xf numFmtId="0" fontId="77" fillId="0" borderId="193" xfId="0" applyFont="1" applyBorder="1" applyAlignment="1" applyProtection="1">
      <alignment horizontal="center" vertical="center"/>
    </xf>
    <xf numFmtId="0" fontId="0" fillId="0" borderId="194" xfId="0" applyBorder="1" applyAlignment="1" applyProtection="1">
      <alignment horizontal="center"/>
    </xf>
    <xf numFmtId="0" fontId="0" fillId="0" borderId="195" xfId="0" applyFill="1" applyBorder="1" applyAlignment="1" applyProtection="1">
      <alignment horizontal="left" indent="1"/>
    </xf>
    <xf numFmtId="0" fontId="0" fillId="0" borderId="195" xfId="0" applyBorder="1" applyAlignment="1" applyProtection="1">
      <alignment horizontal="center"/>
    </xf>
    <xf numFmtId="0" fontId="0" fillId="0" borderId="195" xfId="0" applyFill="1" applyBorder="1" applyAlignment="1" applyProtection="1">
      <alignment horizontal="left" vertical="center" indent="1"/>
    </xf>
    <xf numFmtId="0" fontId="77" fillId="0" borderId="195" xfId="0" applyFont="1" applyFill="1" applyBorder="1" applyAlignment="1" applyProtection="1">
      <alignment horizontal="center" vertical="center"/>
    </xf>
    <xf numFmtId="0" fontId="77" fillId="0" borderId="196" xfId="0" applyFont="1" applyFill="1" applyBorder="1" applyAlignment="1" applyProtection="1">
      <alignment horizontal="center" vertical="center"/>
    </xf>
    <xf numFmtId="0" fontId="6" fillId="7" borderId="197" xfId="0" applyFont="1" applyFill="1" applyBorder="1" applyAlignment="1" applyProtection="1">
      <alignment horizontal="left" vertical="center" indent="1"/>
    </xf>
    <xf numFmtId="0" fontId="0" fillId="7" borderId="187" xfId="0" applyFill="1" applyBorder="1" applyProtection="1"/>
    <xf numFmtId="0" fontId="6" fillId="7" borderId="187" xfId="0" applyFont="1" applyFill="1" applyBorder="1" applyAlignment="1" applyProtection="1">
      <alignment horizontal="left" vertical="center" indent="1"/>
    </xf>
    <xf numFmtId="0" fontId="0" fillId="7" borderId="187" xfId="0" applyFill="1" applyBorder="1" applyAlignment="1" applyProtection="1">
      <alignment horizontal="left" indent="1"/>
    </xf>
    <xf numFmtId="0" fontId="0" fillId="7" borderId="187" xfId="0" applyFill="1" applyBorder="1" applyAlignment="1" applyProtection="1">
      <alignment horizontal="center" vertical="center"/>
    </xf>
    <xf numFmtId="0" fontId="0" fillId="7" borderId="198" xfId="0" applyFill="1" applyBorder="1" applyAlignment="1" applyProtection="1">
      <alignment horizontal="left" vertical="center"/>
    </xf>
    <xf numFmtId="0" fontId="0" fillId="7" borderId="187" xfId="0" applyFill="1" applyBorder="1" applyAlignment="1" applyProtection="1">
      <alignment horizontal="center"/>
    </xf>
    <xf numFmtId="0" fontId="77" fillId="7" borderId="187" xfId="0" applyFont="1" applyFill="1" applyBorder="1" applyAlignment="1" applyProtection="1">
      <alignment horizontal="center" vertical="center"/>
    </xf>
    <xf numFmtId="0" fontId="77" fillId="7" borderId="198" xfId="0" applyFont="1" applyFill="1" applyBorder="1" applyAlignment="1" applyProtection="1">
      <alignment horizontal="left" vertical="center"/>
    </xf>
    <xf numFmtId="0" fontId="75" fillId="0" borderId="199" xfId="0" applyNumberFormat="1" applyFont="1" applyBorder="1" applyAlignment="1" applyProtection="1">
      <alignment horizontal="center" vertical="center" wrapText="1"/>
    </xf>
    <xf numFmtId="0" fontId="4" fillId="0" borderId="200" xfId="0" applyFont="1" applyBorder="1" applyAlignment="1" applyProtection="1">
      <alignment horizontal="left" vertical="center" indent="1"/>
    </xf>
    <xf numFmtId="0" fontId="4" fillId="0" borderId="201" xfId="0" applyFont="1" applyBorder="1" applyAlignment="1" applyProtection="1">
      <alignment horizontal="left" vertical="center" indent="1"/>
    </xf>
    <xf numFmtId="0" fontId="0" fillId="0" borderId="189" xfId="0" applyFont="1" applyBorder="1" applyAlignment="1" applyProtection="1">
      <alignment horizontal="center" vertical="center" textRotation="90"/>
    </xf>
    <xf numFmtId="0" fontId="0" fillId="0" borderId="190" xfId="0" applyFont="1" applyBorder="1" applyAlignment="1" applyProtection="1">
      <alignment horizontal="center" vertical="center" textRotation="90"/>
    </xf>
    <xf numFmtId="0" fontId="0" fillId="0" borderId="193" xfId="0" applyBorder="1" applyAlignment="1" applyProtection="1">
      <alignment horizontal="center"/>
    </xf>
    <xf numFmtId="0" fontId="0" fillId="0" borderId="195" xfId="0" applyBorder="1" applyAlignment="1" applyProtection="1">
      <alignment horizontal="left" indent="1"/>
    </xf>
    <xf numFmtId="0" fontId="0" fillId="7" borderId="187" xfId="0" applyFill="1" applyBorder="1" applyAlignment="1" applyProtection="1">
      <alignment horizontal="left" vertical="center"/>
    </xf>
    <xf numFmtId="0" fontId="0" fillId="7" borderId="198" xfId="0" applyFill="1" applyBorder="1" applyAlignment="1" applyProtection="1">
      <alignment horizontal="left" indent="1"/>
    </xf>
    <xf numFmtId="0" fontId="0" fillId="0" borderId="199" xfId="0" applyBorder="1" applyAlignment="1" applyProtection="1">
      <alignment horizontal="center"/>
    </xf>
    <xf numFmtId="0" fontId="0" fillId="0" borderId="35" xfId="0" applyBorder="1"/>
    <xf numFmtId="0" fontId="0" fillId="0" borderId="57" xfId="0" applyBorder="1"/>
    <xf numFmtId="0" fontId="0" fillId="0" borderId="206" xfId="0" applyBorder="1" applyAlignment="1" applyProtection="1">
      <alignment horizontal="center"/>
    </xf>
    <xf numFmtId="0" fontId="0" fillId="0" borderId="205" xfId="0" applyBorder="1" applyAlignment="1" applyProtection="1">
      <alignment horizontal="center"/>
    </xf>
    <xf numFmtId="0" fontId="0" fillId="12" borderId="207" xfId="0" applyFill="1" applyBorder="1" applyAlignment="1" applyProtection="1">
      <alignment horizontal="center"/>
    </xf>
    <xf numFmtId="0" fontId="0" fillId="12" borderId="202" xfId="0" applyFill="1" applyBorder="1" applyAlignment="1" applyProtection="1">
      <alignment horizontal="center"/>
    </xf>
    <xf numFmtId="0" fontId="0" fillId="12" borderId="208" xfId="0" applyFill="1" applyBorder="1" applyAlignment="1" applyProtection="1">
      <alignment horizontal="center"/>
    </xf>
    <xf numFmtId="0" fontId="0" fillId="12" borderId="209" xfId="0" applyFill="1" applyBorder="1" applyAlignment="1" applyProtection="1">
      <alignment horizontal="center"/>
    </xf>
    <xf numFmtId="0" fontId="0" fillId="12" borderId="203" xfId="0" applyFill="1" applyBorder="1" applyAlignment="1" applyProtection="1">
      <alignment horizontal="center"/>
    </xf>
    <xf numFmtId="0" fontId="0" fillId="12" borderId="210" xfId="0" applyFill="1" applyBorder="1" applyAlignment="1" applyProtection="1">
      <alignment horizontal="center"/>
    </xf>
    <xf numFmtId="0" fontId="78" fillId="11" borderId="191" xfId="0" applyFont="1" applyFill="1" applyBorder="1" applyAlignment="1" applyProtection="1">
      <alignment horizontal="center"/>
      <protection locked="0"/>
    </xf>
    <xf numFmtId="0" fontId="78" fillId="11" borderId="192" xfId="0" applyFont="1" applyFill="1" applyBorder="1" applyAlignment="1" applyProtection="1">
      <alignment horizontal="center"/>
      <protection locked="0"/>
    </xf>
    <xf numFmtId="0" fontId="78" fillId="11" borderId="192" xfId="0" applyFont="1" applyFill="1" applyBorder="1" applyAlignment="1" applyProtection="1">
      <alignment horizontal="left" indent="1"/>
      <protection locked="0"/>
    </xf>
    <xf numFmtId="0" fontId="78" fillId="11" borderId="194" xfId="0" applyFont="1" applyFill="1" applyBorder="1" applyAlignment="1" applyProtection="1">
      <alignment horizontal="center"/>
      <protection locked="0"/>
    </xf>
    <xf numFmtId="0" fontId="78" fillId="11" borderId="195" xfId="0" applyFont="1" applyFill="1" applyBorder="1" applyAlignment="1" applyProtection="1">
      <alignment horizontal="left" indent="1"/>
      <protection locked="0"/>
    </xf>
    <xf numFmtId="0" fontId="60" fillId="7" borderId="187" xfId="0" applyFont="1" applyFill="1" applyBorder="1" applyAlignment="1" applyProtection="1">
      <alignment horizontal="left" vertical="center" indent="1"/>
    </xf>
    <xf numFmtId="0" fontId="79" fillId="7" borderId="187" xfId="0" applyFont="1" applyFill="1" applyBorder="1" applyAlignment="1" applyProtection="1">
      <alignment horizontal="left" indent="1"/>
    </xf>
    <xf numFmtId="0" fontId="78" fillId="11" borderId="195" xfId="0" applyFont="1" applyFill="1" applyBorder="1" applyAlignment="1" applyProtection="1">
      <alignment horizontal="center"/>
      <protection locked="0"/>
    </xf>
    <xf numFmtId="0" fontId="0" fillId="2" borderId="41" xfId="0" applyFill="1" applyBorder="1" applyAlignment="1" applyProtection="1">
      <alignment horizontal="left" vertical="top" wrapText="1" indent="1"/>
      <protection locked="0"/>
    </xf>
    <xf numFmtId="0" fontId="0" fillId="6" borderId="42" xfId="0" applyFill="1" applyBorder="1" applyAlignment="1" applyProtection="1">
      <alignment horizontal="left" vertical="top" wrapText="1" indent="1"/>
      <protection locked="0"/>
    </xf>
    <xf numFmtId="0" fontId="0" fillId="10" borderId="42" xfId="0" applyFill="1" applyBorder="1" applyAlignment="1" applyProtection="1">
      <alignment horizontal="left" vertical="top" wrapText="1" indent="1"/>
      <protection locked="0"/>
    </xf>
    <xf numFmtId="0" fontId="0" fillId="11" borderId="42" xfId="0" applyFill="1" applyBorder="1" applyAlignment="1" applyProtection="1">
      <alignment horizontal="left" vertical="top" wrapText="1" indent="1"/>
      <protection locked="0"/>
    </xf>
    <xf numFmtId="0" fontId="0" fillId="5" borderId="48" xfId="0" applyFill="1" applyBorder="1" applyAlignment="1" applyProtection="1">
      <alignment horizontal="left" vertical="top" wrapText="1" indent="1"/>
      <protection locked="0"/>
    </xf>
    <xf numFmtId="0" fontId="0" fillId="5" borderId="47"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top" wrapText="1" indent="1"/>
      <protection locked="0"/>
    </xf>
    <xf numFmtId="0" fontId="0" fillId="6" borderId="38" xfId="0" applyFill="1" applyBorder="1" applyAlignment="1" applyProtection="1">
      <alignment horizontal="left" vertical="top" wrapText="1" indent="1"/>
      <protection locked="0"/>
    </xf>
    <xf numFmtId="0" fontId="0" fillId="10" borderId="38" xfId="0" applyFill="1" applyBorder="1" applyAlignment="1" applyProtection="1">
      <alignment horizontal="left" vertical="top" wrapText="1" indent="1"/>
      <protection locked="0"/>
    </xf>
    <xf numFmtId="0" fontId="0" fillId="11" borderId="38" xfId="0" applyFill="1" applyBorder="1" applyAlignment="1" applyProtection="1">
      <alignment horizontal="left" vertical="top" wrapText="1" indent="1"/>
      <protection locked="0"/>
    </xf>
    <xf numFmtId="0" fontId="0" fillId="5" borderId="46" xfId="0" applyFill="1" applyBorder="1" applyAlignment="1" applyProtection="1">
      <alignment horizontal="left" vertical="top" wrapText="1" indent="1"/>
      <protection locked="0"/>
    </xf>
    <xf numFmtId="0" fontId="0" fillId="12" borderId="217" xfId="0" applyFill="1" applyBorder="1" applyAlignment="1" applyProtection="1">
      <alignment horizontal="center"/>
    </xf>
    <xf numFmtId="168" fontId="0" fillId="12" borderId="217" xfId="0" applyNumberFormat="1" applyFill="1" applyBorder="1" applyAlignment="1" applyProtection="1">
      <alignment horizontal="center"/>
    </xf>
    <xf numFmtId="0" fontId="0" fillId="12" borderId="0" xfId="0" applyFill="1" applyBorder="1" applyAlignment="1" applyProtection="1">
      <alignment horizontal="center"/>
    </xf>
    <xf numFmtId="168" fontId="0" fillId="12" borderId="0" xfId="0" applyNumberFormat="1" applyFill="1" applyBorder="1" applyAlignment="1" applyProtection="1">
      <alignment horizontal="center"/>
    </xf>
    <xf numFmtId="0" fontId="0" fillId="12" borderId="218" xfId="0" applyFill="1" applyBorder="1" applyAlignment="1" applyProtection="1">
      <alignment horizontal="center"/>
    </xf>
    <xf numFmtId="168" fontId="0" fillId="12" borderId="218" xfId="0" applyNumberFormat="1" applyFill="1" applyBorder="1" applyAlignment="1" applyProtection="1">
      <alignment horizontal="center"/>
    </xf>
    <xf numFmtId="0" fontId="0" fillId="12" borderId="219" xfId="0" applyFill="1" applyBorder="1" applyAlignment="1" applyProtection="1">
      <alignment horizontal="center"/>
    </xf>
    <xf numFmtId="0" fontId="0" fillId="0" borderId="192" xfId="0" applyFill="1" applyBorder="1" applyAlignment="1" applyProtection="1">
      <alignment horizontal="center"/>
    </xf>
    <xf numFmtId="168" fontId="0" fillId="12" borderId="187" xfId="0" applyNumberFormat="1" applyFill="1" applyBorder="1" applyAlignment="1" applyProtection="1">
      <alignment horizontal="center"/>
    </xf>
    <xf numFmtId="0" fontId="0" fillId="2" borderId="223" xfId="0" applyFill="1" applyBorder="1" applyAlignment="1" applyProtection="1">
      <alignment horizontal="left" vertical="top" wrapText="1" indent="1"/>
      <protection locked="0"/>
    </xf>
    <xf numFmtId="0" fontId="0" fillId="6" borderId="224" xfId="0" applyFill="1" applyBorder="1" applyAlignment="1" applyProtection="1">
      <alignment horizontal="left" vertical="top" wrapText="1" indent="1"/>
      <protection locked="0"/>
    </xf>
    <xf numFmtId="0" fontId="0" fillId="10" borderId="224" xfId="0" applyFill="1" applyBorder="1" applyAlignment="1" applyProtection="1">
      <alignment horizontal="left" vertical="top" wrapText="1" indent="1"/>
      <protection locked="0"/>
    </xf>
    <xf numFmtId="0" fontId="0" fillId="11" borderId="224" xfId="0" applyFill="1" applyBorder="1" applyAlignment="1" applyProtection="1">
      <alignment horizontal="left" vertical="top" wrapText="1" indent="1"/>
      <protection locked="0"/>
    </xf>
    <xf numFmtId="0" fontId="0" fillId="5" borderId="225" xfId="0" applyFill="1" applyBorder="1" applyAlignment="1" applyProtection="1">
      <alignment horizontal="left" vertical="top" wrapText="1" indent="1"/>
      <protection locked="0"/>
    </xf>
    <xf numFmtId="0" fontId="0" fillId="0" borderId="233" xfId="0" applyBorder="1" applyAlignment="1" applyProtection="1">
      <alignment horizontal="center"/>
    </xf>
    <xf numFmtId="0" fontId="0" fillId="0" borderId="218" xfId="0" applyBorder="1" applyAlignment="1" applyProtection="1">
      <alignment horizontal="center"/>
    </xf>
    <xf numFmtId="0" fontId="78" fillId="12" borderId="214" xfId="0" applyFont="1" applyFill="1" applyBorder="1" applyAlignment="1" applyProtection="1">
      <alignment horizontal="center"/>
    </xf>
    <xf numFmtId="0" fontId="78" fillId="12" borderId="217" xfId="0" applyFont="1" applyFill="1" applyBorder="1" applyAlignment="1" applyProtection="1">
      <alignment horizontal="center"/>
    </xf>
    <xf numFmtId="0" fontId="78" fillId="12" borderId="215" xfId="0" applyFont="1" applyFill="1" applyBorder="1" applyAlignment="1" applyProtection="1">
      <alignment horizontal="center"/>
    </xf>
    <xf numFmtId="0" fontId="78" fillId="12" borderId="0" xfId="0" applyFont="1" applyFill="1" applyBorder="1" applyAlignment="1" applyProtection="1">
      <alignment horizontal="center"/>
    </xf>
    <xf numFmtId="0" fontId="78" fillId="12" borderId="216" xfId="0" applyFont="1" applyFill="1" applyBorder="1" applyAlignment="1" applyProtection="1">
      <alignment horizontal="center"/>
    </xf>
    <xf numFmtId="0" fontId="78" fillId="12" borderId="218" xfId="0" applyFont="1" applyFill="1" applyBorder="1" applyAlignment="1" applyProtection="1">
      <alignment horizontal="center"/>
    </xf>
    <xf numFmtId="168" fontId="0" fillId="12" borderId="198" xfId="0" applyNumberFormat="1" applyFill="1" applyBorder="1" applyAlignment="1" applyProtection="1">
      <alignment horizontal="center"/>
    </xf>
    <xf numFmtId="0" fontId="0" fillId="0" borderId="238" xfId="0" applyBorder="1" applyAlignment="1">
      <alignment horizontal="right" indent="1"/>
    </xf>
    <xf numFmtId="0" fontId="4" fillId="0" borderId="239" xfId="0" applyFont="1" applyBorder="1" applyAlignment="1">
      <alignment horizontal="left" vertical="center" indent="1"/>
    </xf>
    <xf numFmtId="0" fontId="4" fillId="0" borderId="240" xfId="0" applyFont="1" applyBorder="1" applyAlignment="1">
      <alignment horizontal="center" vertical="center"/>
    </xf>
    <xf numFmtId="0" fontId="4" fillId="0" borderId="0" xfId="0" applyFont="1" applyBorder="1" applyAlignment="1">
      <alignment horizontal="center" vertical="center"/>
    </xf>
    <xf numFmtId="0" fontId="4" fillId="0" borderId="238" xfId="0" applyFont="1" applyBorder="1" applyAlignment="1">
      <alignment horizontal="center" vertical="center"/>
    </xf>
    <xf numFmtId="0" fontId="4" fillId="0" borderId="238" xfId="0" applyFont="1" applyBorder="1" applyAlignment="1">
      <alignment horizontal="left" vertical="center" indent="1"/>
    </xf>
    <xf numFmtId="0" fontId="4" fillId="0" borderId="241" xfId="0" applyFont="1" applyBorder="1" applyAlignment="1">
      <alignment horizontal="center" vertical="center"/>
    </xf>
    <xf numFmtId="0" fontId="0" fillId="0" borderId="242" xfId="0" applyBorder="1" applyAlignment="1">
      <alignment horizontal="right" indent="1"/>
    </xf>
    <xf numFmtId="0" fontId="0" fillId="0" borderId="208" xfId="0" applyBorder="1" applyAlignment="1">
      <alignment horizontal="left" indent="1"/>
    </xf>
    <xf numFmtId="0" fontId="0" fillId="0" borderId="210" xfId="0" applyBorder="1" applyAlignment="1">
      <alignment horizontal="right" indent="1"/>
    </xf>
    <xf numFmtId="0" fontId="0" fillId="0" borderId="243" xfId="0" applyBorder="1" applyAlignment="1">
      <alignment horizontal="center"/>
    </xf>
    <xf numFmtId="0" fontId="0" fillId="0" borderId="191" xfId="0" applyBorder="1" applyAlignment="1">
      <alignment horizontal="right" indent="1"/>
    </xf>
    <xf numFmtId="0" fontId="0" fillId="0" borderId="244" xfId="0" applyBorder="1" applyAlignment="1">
      <alignment horizontal="center"/>
    </xf>
    <xf numFmtId="0" fontId="0" fillId="0" borderId="191" xfId="0" applyBorder="1" applyAlignment="1">
      <alignment horizontal="left" indent="1"/>
    </xf>
    <xf numFmtId="0" fontId="0" fillId="0" borderId="193" xfId="0" applyBorder="1" applyAlignment="1">
      <alignment horizontal="right" indent="1"/>
    </xf>
    <xf numFmtId="0" fontId="0" fillId="0" borderId="196" xfId="0" applyBorder="1" applyAlignment="1">
      <alignment horizontal="right" indent="1"/>
    </xf>
    <xf numFmtId="0" fontId="0" fillId="0" borderId="245" xfId="0" applyBorder="1" applyAlignment="1">
      <alignment horizontal="center"/>
    </xf>
    <xf numFmtId="0" fontId="0" fillId="0" borderId="194" xfId="0" applyBorder="1" applyAlignment="1">
      <alignment horizontal="left" indent="1"/>
    </xf>
    <xf numFmtId="0" fontId="0" fillId="0" borderId="235" xfId="0" applyBorder="1" applyAlignment="1" applyProtection="1">
      <alignment horizontal="center"/>
    </xf>
    <xf numFmtId="0" fontId="0" fillId="0" borderId="237" xfId="0" applyBorder="1" applyAlignment="1" applyProtection="1">
      <alignment horizontal="center"/>
    </xf>
    <xf numFmtId="0" fontId="0" fillId="0" borderId="248" xfId="0" applyBorder="1" applyAlignment="1" applyProtection="1">
      <alignment horizontal="center"/>
    </xf>
    <xf numFmtId="0" fontId="0" fillId="0" borderId="250" xfId="0" applyBorder="1" applyAlignment="1" applyProtection="1">
      <alignment horizontal="center" vertical="center"/>
    </xf>
    <xf numFmtId="0" fontId="0" fillId="0" borderId="0" xfId="0" applyFont="1" applyFill="1" applyBorder="1" applyAlignment="1">
      <alignment horizontal="center" vertical="center"/>
    </xf>
    <xf numFmtId="0" fontId="83" fillId="11" borderId="249" xfId="0" applyFont="1" applyFill="1" applyBorder="1" applyAlignment="1" applyProtection="1">
      <alignment horizontal="center" vertical="center"/>
      <protection locked="0"/>
    </xf>
    <xf numFmtId="0" fontId="0" fillId="11" borderId="251" xfId="0" applyFill="1" applyBorder="1" applyAlignment="1" applyProtection="1">
      <alignment horizontal="center" vertical="center"/>
      <protection locked="0"/>
    </xf>
    <xf numFmtId="0" fontId="0" fillId="0" borderId="234" xfId="0" applyBorder="1" applyAlignment="1" applyProtection="1">
      <alignment vertical="center" wrapText="1"/>
    </xf>
    <xf numFmtId="0" fontId="4" fillId="0" borderId="0" xfId="0" applyFont="1" applyBorder="1" applyAlignment="1" applyProtection="1"/>
    <xf numFmtId="0" fontId="0" fillId="0" borderId="256" xfId="0" applyFill="1" applyBorder="1" applyAlignment="1" applyProtection="1">
      <alignment vertical="center"/>
    </xf>
    <xf numFmtId="0" fontId="0" fillId="0" borderId="256" xfId="0" applyFill="1" applyBorder="1" applyAlignment="1" applyProtection="1"/>
    <xf numFmtId="0" fontId="0" fillId="11" borderId="190" xfId="0" applyFill="1" applyBorder="1" applyAlignment="1" applyProtection="1">
      <alignment horizontal="center" vertical="center"/>
      <protection locked="0"/>
    </xf>
    <xf numFmtId="0" fontId="0" fillId="11" borderId="193" xfId="0" applyFill="1" applyBorder="1" applyAlignment="1" applyProtection="1">
      <alignment horizontal="center" vertical="center"/>
      <protection locked="0"/>
    </xf>
    <xf numFmtId="0" fontId="0" fillId="11" borderId="209" xfId="0" applyFill="1" applyBorder="1" applyAlignment="1" applyProtection="1">
      <alignment horizontal="center" vertical="center"/>
      <protection locked="0"/>
    </xf>
    <xf numFmtId="0" fontId="0" fillId="11" borderId="196" xfId="0" applyFill="1" applyBorder="1" applyAlignment="1" applyProtection="1">
      <alignment horizontal="center" vertical="center"/>
      <protection locked="0"/>
    </xf>
    <xf numFmtId="168" fontId="0" fillId="12" borderId="209" xfId="0" applyNumberFormat="1" applyFill="1" applyBorder="1" applyAlignment="1" applyProtection="1">
      <alignment horizontal="center"/>
    </xf>
    <xf numFmtId="168" fontId="0" fillId="12" borderId="203" xfId="0" applyNumberFormat="1" applyFill="1" applyBorder="1" applyAlignment="1" applyProtection="1">
      <alignment horizontal="center"/>
    </xf>
    <xf numFmtId="168" fontId="0" fillId="12" borderId="210" xfId="0" applyNumberFormat="1" applyFill="1" applyBorder="1" applyAlignment="1" applyProtection="1">
      <alignment horizontal="center"/>
    </xf>
    <xf numFmtId="0" fontId="0" fillId="0" borderId="0" xfId="0" applyBorder="1" applyAlignment="1" applyProtection="1"/>
    <xf numFmtId="0" fontId="0" fillId="0" borderId="186" xfId="0" applyBorder="1" applyAlignment="1" applyProtection="1"/>
    <xf numFmtId="0" fontId="77" fillId="0" borderId="195" xfId="0" applyFont="1" applyBorder="1" applyAlignment="1" applyProtection="1">
      <alignment horizontal="center" vertical="center"/>
    </xf>
    <xf numFmtId="0" fontId="77" fillId="0" borderId="196" xfId="0" applyFont="1" applyBorder="1" applyAlignment="1" applyProtection="1">
      <alignment horizontal="center" vertical="center"/>
    </xf>
    <xf numFmtId="0" fontId="0" fillId="0" borderId="264" xfId="0" applyBorder="1" applyAlignment="1">
      <alignment horizontal="left" indent="1"/>
    </xf>
    <xf numFmtId="0" fontId="0" fillId="0" borderId="265" xfId="0" applyBorder="1" applyAlignment="1">
      <alignment horizontal="right" indent="1"/>
    </xf>
    <xf numFmtId="0" fontId="0" fillId="0" borderId="234" xfId="0" applyBorder="1" applyAlignment="1" applyProtection="1">
      <alignment horizontal="center"/>
    </xf>
    <xf numFmtId="0" fontId="0" fillId="0" borderId="0" xfId="0" applyBorder="1" applyAlignment="1" applyProtection="1">
      <alignment horizontal="center"/>
    </xf>
    <xf numFmtId="0" fontId="0" fillId="0" borderId="208" xfId="0" applyFont="1" applyBorder="1" applyAlignment="1" applyProtection="1">
      <alignment horizontal="center" vertical="center" textRotation="90"/>
    </xf>
    <xf numFmtId="0" fontId="0" fillId="0" borderId="210" xfId="0" applyFont="1" applyBorder="1" applyAlignment="1" applyProtection="1">
      <alignment horizontal="center" vertical="center" textRotation="90"/>
    </xf>
    <xf numFmtId="0" fontId="0" fillId="0" borderId="196" xfId="0" applyFill="1" applyBorder="1" applyAlignment="1" applyProtection="1">
      <alignment horizontal="center"/>
    </xf>
    <xf numFmtId="168" fontId="0" fillId="12" borderId="202" xfId="0" applyNumberFormat="1" applyFill="1" applyBorder="1" applyAlignment="1" applyProtection="1">
      <alignment horizontal="center"/>
    </xf>
    <xf numFmtId="168" fontId="0" fillId="12" borderId="207" xfId="0" applyNumberFormat="1" applyFill="1" applyBorder="1" applyAlignment="1" applyProtection="1">
      <alignment horizontal="center"/>
    </xf>
    <xf numFmtId="168" fontId="0" fillId="12" borderId="193" xfId="0" applyNumberFormat="1" applyFill="1" applyBorder="1" applyAlignment="1" applyProtection="1">
      <alignment horizontal="center"/>
    </xf>
    <xf numFmtId="168" fontId="0" fillId="12" borderId="0" xfId="0" applyNumberFormat="1" applyFill="1" applyAlignment="1" applyProtection="1">
      <alignment horizontal="center"/>
    </xf>
    <xf numFmtId="168" fontId="0" fillId="12" borderId="195" xfId="0" applyNumberFormat="1" applyFill="1" applyBorder="1" applyAlignment="1" applyProtection="1">
      <alignment horizontal="center"/>
    </xf>
    <xf numFmtId="0" fontId="0" fillId="0" borderId="0" xfId="0" applyAlignment="1">
      <alignment horizontal="center"/>
    </xf>
    <xf numFmtId="0" fontId="52" fillId="0" borderId="0" xfId="0" applyFont="1" applyAlignment="1">
      <alignment horizontal="center"/>
    </xf>
    <xf numFmtId="0" fontId="20" fillId="0" borderId="0" xfId="0" applyFont="1" applyBorder="1" applyAlignment="1">
      <alignment horizontal="center" vertical="top"/>
    </xf>
    <xf numFmtId="0" fontId="0" fillId="10" borderId="271" xfId="0" applyFill="1" applyBorder="1" applyAlignment="1" applyProtection="1">
      <alignment horizontal="left" indent="1"/>
      <protection locked="0"/>
    </xf>
    <xf numFmtId="0" fontId="0" fillId="23" borderId="268" xfId="0" applyFill="1" applyBorder="1" applyAlignment="1" applyProtection="1">
      <alignment horizontal="left" wrapText="1"/>
      <protection locked="0"/>
    </xf>
    <xf numFmtId="0" fontId="0" fillId="23" borderId="270" xfId="0" applyFill="1" applyBorder="1" applyAlignment="1" applyProtection="1">
      <alignment horizontal="left" wrapText="1"/>
      <protection locked="0"/>
    </xf>
    <xf numFmtId="0" fontId="0" fillId="0" borderId="0" xfId="0" applyAlignment="1">
      <alignment horizontal="left" wrapText="1"/>
    </xf>
    <xf numFmtId="0" fontId="0" fillId="0" borderId="132" xfId="0" applyBorder="1" applyAlignment="1">
      <alignment horizontal="left" wrapText="1"/>
    </xf>
    <xf numFmtId="0" fontId="0" fillId="0" borderId="33" xfId="0" applyFill="1" applyBorder="1" applyAlignment="1" applyProtection="1">
      <alignment horizontal="left" wrapText="1"/>
    </xf>
    <xf numFmtId="0" fontId="0" fillId="0" borderId="35" xfId="0" applyBorder="1" applyAlignment="1">
      <alignment horizontal="left" wrapText="1"/>
    </xf>
    <xf numFmtId="0" fontId="0" fillId="0" borderId="0" xfId="0" applyBorder="1" applyAlignment="1">
      <alignment horizontal="left" wrapText="1"/>
    </xf>
    <xf numFmtId="0" fontId="0" fillId="0" borderId="0" xfId="0" applyAlignment="1">
      <alignment wrapText="1"/>
    </xf>
    <xf numFmtId="0" fontId="0" fillId="0" borderId="35" xfId="0" applyBorder="1" applyAlignment="1">
      <alignment wrapText="1"/>
    </xf>
    <xf numFmtId="0" fontId="0" fillId="23" borderId="269" xfId="0" applyFill="1" applyBorder="1" applyAlignment="1" applyProtection="1">
      <alignment horizontal="left" wrapText="1"/>
      <protection locked="0"/>
    </xf>
    <xf numFmtId="0" fontId="0" fillId="23" borderId="268" xfId="0" applyFill="1" applyBorder="1" applyAlignment="1" applyProtection="1">
      <alignment horizontal="left" vertical="center" wrapText="1"/>
      <protection locked="0"/>
    </xf>
    <xf numFmtId="0" fontId="0" fillId="23" borderId="268" xfId="0" applyFill="1" applyBorder="1" applyAlignment="1" applyProtection="1">
      <alignment horizontal="left" vertical="top" wrapText="1"/>
      <protection locked="0"/>
    </xf>
    <xf numFmtId="0" fontId="0" fillId="0" borderId="272" xfId="0" applyBorder="1" applyAlignment="1">
      <alignment horizontal="right" indent="1"/>
    </xf>
    <xf numFmtId="0" fontId="0" fillId="0" borderId="273" xfId="0" applyBorder="1" applyAlignment="1">
      <alignment horizontal="left" indent="1"/>
    </xf>
    <xf numFmtId="0" fontId="0" fillId="0" borderId="274" xfId="0" applyBorder="1" applyAlignment="1">
      <alignment horizontal="right" indent="1"/>
    </xf>
    <xf numFmtId="0" fontId="0" fillId="0" borderId="234" xfId="0" applyBorder="1" applyAlignment="1">
      <alignment horizontal="right" indent="1"/>
    </xf>
    <xf numFmtId="0" fontId="0" fillId="0" borderId="235" xfId="0" applyBorder="1" applyAlignment="1">
      <alignment horizontal="right" indent="1"/>
    </xf>
    <xf numFmtId="0" fontId="1" fillId="5" borderId="43" xfId="0" applyFont="1" applyFill="1" applyBorder="1" applyAlignment="1" applyProtection="1">
      <alignment horizontal="center" vertical="center"/>
      <protection locked="0"/>
    </xf>
    <xf numFmtId="0" fontId="0" fillId="0" borderId="0" xfId="0" applyBorder="1" applyAlignment="1" applyProtection="1">
      <alignment vertical="top" wrapText="1"/>
      <protection locked="0"/>
    </xf>
    <xf numFmtId="0" fontId="0" fillId="23" borderId="268" xfId="0" applyFill="1" applyBorder="1" applyAlignment="1" applyProtection="1">
      <alignment horizontal="left" vertical="top" wrapText="1" indent="1"/>
      <protection locked="0"/>
    </xf>
    <xf numFmtId="168" fontId="0" fillId="0" borderId="0" xfId="0" applyNumberFormat="1" applyAlignment="1" applyProtection="1">
      <alignment horizontal="center"/>
    </xf>
    <xf numFmtId="168" fontId="0" fillId="0" borderId="0" xfId="0" applyNumberFormat="1" applyBorder="1" applyAlignment="1" applyProtection="1">
      <alignment horizontal="center" vertical="center" wrapText="1"/>
    </xf>
    <xf numFmtId="0" fontId="0" fillId="0" borderId="0" xfId="0" applyAlignment="1">
      <alignment horizontal="center"/>
    </xf>
    <xf numFmtId="0" fontId="0" fillId="0" borderId="0" xfId="0" applyAlignment="1">
      <alignment horizontal="center"/>
    </xf>
    <xf numFmtId="0" fontId="0" fillId="0" borderId="0" xfId="0" applyFill="1" applyBorder="1" applyAlignment="1" applyProtection="1">
      <alignment horizontal="left" vertical="center" indent="1"/>
    </xf>
    <xf numFmtId="0" fontId="77" fillId="0" borderId="0" xfId="0" applyFont="1" applyBorder="1" applyAlignment="1" applyProtection="1">
      <alignment horizontal="center" vertical="center"/>
    </xf>
    <xf numFmtId="0" fontId="0" fillId="0" borderId="208" xfId="0" applyFill="1" applyBorder="1" applyAlignment="1" applyProtection="1">
      <alignment horizontal="center"/>
    </xf>
    <xf numFmtId="0" fontId="0" fillId="12" borderId="216" xfId="0" applyFill="1" applyBorder="1" applyAlignment="1" applyProtection="1">
      <alignment horizontal="center"/>
    </xf>
    <xf numFmtId="168" fontId="0" fillId="0" borderId="0" xfId="0" applyNumberFormat="1" applyBorder="1" applyAlignment="1" applyProtection="1">
      <alignment horizontal="left"/>
    </xf>
    <xf numFmtId="168" fontId="0" fillId="12" borderId="237" xfId="0" applyNumberFormat="1" applyFill="1" applyBorder="1" applyAlignment="1" applyProtection="1">
      <alignment horizontal="center"/>
    </xf>
    <xf numFmtId="0" fontId="0" fillId="12" borderId="187" xfId="0" applyFill="1" applyBorder="1" applyAlignment="1" applyProtection="1">
      <alignment horizontal="center"/>
    </xf>
    <xf numFmtId="0" fontId="0" fillId="12" borderId="220" xfId="0" applyFill="1" applyBorder="1" applyAlignment="1" applyProtection="1">
      <alignment horizontal="center"/>
    </xf>
    <xf numFmtId="168" fontId="0" fillId="12" borderId="204" xfId="0" applyNumberFormat="1" applyFill="1" applyBorder="1" applyAlignment="1" applyProtection="1">
      <alignment horizontal="center"/>
    </xf>
    <xf numFmtId="0" fontId="0" fillId="12" borderId="204" xfId="0" applyFill="1" applyBorder="1" applyAlignment="1" applyProtection="1">
      <alignment horizontal="center"/>
    </xf>
    <xf numFmtId="168" fontId="0" fillId="12" borderId="221" xfId="0" applyNumberFormat="1" applyFill="1" applyBorder="1" applyAlignment="1" applyProtection="1">
      <alignment horizontal="center"/>
    </xf>
    <xf numFmtId="0" fontId="0" fillId="0" borderId="0" xfId="0" applyAlignment="1">
      <alignment horizontal="center"/>
    </xf>
    <xf numFmtId="0" fontId="22" fillId="0" borderId="29" xfId="0" applyFont="1" applyBorder="1" applyAlignment="1">
      <alignment horizontal="center"/>
    </xf>
    <xf numFmtId="0" fontId="0" fillId="0" borderId="141" xfId="0" applyBorder="1"/>
    <xf numFmtId="0" fontId="0" fillId="0" borderId="184" xfId="0" applyBorder="1"/>
    <xf numFmtId="0" fontId="0" fillId="24" borderId="275" xfId="0" applyFill="1" applyBorder="1" applyAlignment="1" applyProtection="1">
      <alignment horizontal="left" vertical="top" wrapText="1" indent="1"/>
      <protection locked="0"/>
    </xf>
    <xf numFmtId="0" fontId="84" fillId="0" borderId="0" xfId="0" applyFont="1" applyAlignment="1" applyProtection="1">
      <alignment horizontal="center"/>
    </xf>
    <xf numFmtId="0" fontId="47" fillId="0" borderId="0" xfId="0" applyFont="1" applyBorder="1" applyAlignment="1" applyProtection="1">
      <alignment horizontal="center" vertical="center"/>
    </xf>
    <xf numFmtId="0" fontId="34" fillId="0" borderId="14" xfId="0" applyFont="1" applyBorder="1" applyAlignment="1" applyProtection="1">
      <alignment horizontal="center" vertical="center"/>
    </xf>
    <xf numFmtId="0" fontId="34" fillId="0" borderId="14" xfId="0" applyFont="1" applyBorder="1" applyAlignment="1">
      <alignment horizontal="center" vertical="center"/>
    </xf>
    <xf numFmtId="0" fontId="42" fillId="14" borderId="1" xfId="0" applyFont="1" applyFill="1" applyBorder="1" applyAlignment="1" applyProtection="1">
      <alignment horizontal="center"/>
    </xf>
    <xf numFmtId="0" fontId="42" fillId="14" borderId="2" xfId="0" applyFont="1" applyFill="1" applyBorder="1" applyAlignment="1" applyProtection="1">
      <alignment horizontal="center"/>
    </xf>
    <xf numFmtId="0" fontId="0" fillId="16" borderId="3" xfId="0" applyFill="1" applyBorder="1" applyAlignment="1" applyProtection="1">
      <alignment horizontal="center"/>
    </xf>
    <xf numFmtId="0" fontId="0" fillId="16" borderId="4" xfId="0" applyFill="1" applyBorder="1" applyAlignment="1" applyProtection="1">
      <alignment horizontal="center"/>
    </xf>
    <xf numFmtId="166" fontId="7" fillId="12" borderId="5" xfId="0" applyNumberFormat="1" applyFont="1" applyFill="1" applyBorder="1" applyAlignment="1" applyProtection="1">
      <alignment horizontal="center"/>
    </xf>
    <xf numFmtId="166" fontId="7" fillId="12" borderId="6" xfId="0" applyNumberFormat="1" applyFont="1" applyFill="1" applyBorder="1" applyAlignment="1" applyProtection="1">
      <alignment horizontal="center"/>
    </xf>
    <xf numFmtId="0" fontId="43" fillId="14" borderId="9" xfId="0" applyFont="1" applyFill="1" applyBorder="1" applyAlignment="1" applyProtection="1">
      <alignment horizontal="center"/>
    </xf>
    <xf numFmtId="0" fontId="43" fillId="14" borderId="10" xfId="0" applyFont="1" applyFill="1" applyBorder="1" applyAlignment="1" applyProtection="1">
      <alignment horizontal="center"/>
    </xf>
    <xf numFmtId="0" fontId="15" fillId="19" borderId="9" xfId="0" applyFont="1" applyFill="1" applyBorder="1" applyAlignment="1" applyProtection="1">
      <alignment horizontal="left" indent="1"/>
    </xf>
    <xf numFmtId="0" fontId="15" fillId="19" borderId="10" xfId="0" applyFont="1" applyFill="1" applyBorder="1" applyAlignment="1" applyProtection="1">
      <alignment horizontal="left" indent="1"/>
    </xf>
    <xf numFmtId="0" fontId="15" fillId="20" borderId="9" xfId="0" applyFont="1" applyFill="1" applyBorder="1" applyAlignment="1" applyProtection="1">
      <alignment horizontal="left" indent="1"/>
    </xf>
    <xf numFmtId="0" fontId="15" fillId="20" borderId="10" xfId="0" applyFont="1" applyFill="1" applyBorder="1" applyAlignment="1" applyProtection="1">
      <alignment horizontal="left" indent="1"/>
    </xf>
    <xf numFmtId="0" fontId="9" fillId="15" borderId="11" xfId="0" applyFont="1" applyFill="1" applyBorder="1" applyAlignment="1" applyProtection="1">
      <alignment horizontal="center" vertical="center"/>
    </xf>
    <xf numFmtId="0" fontId="9" fillId="15" borderId="12" xfId="0" applyFont="1" applyFill="1" applyBorder="1" applyAlignment="1" applyProtection="1">
      <alignment horizontal="center" vertical="center"/>
    </xf>
    <xf numFmtId="0" fontId="70" fillId="12" borderId="5" xfId="0" applyFont="1" applyFill="1" applyBorder="1" applyAlignment="1" applyProtection="1">
      <alignment horizontal="center" vertical="center"/>
    </xf>
    <xf numFmtId="0" fontId="70" fillId="12" borderId="6" xfId="0" applyFont="1" applyFill="1" applyBorder="1" applyAlignment="1" applyProtection="1">
      <alignment horizontal="center" vertical="center"/>
    </xf>
    <xf numFmtId="0" fontId="35" fillId="0" borderId="0" xfId="0" applyFont="1" applyBorder="1" applyAlignment="1" applyProtection="1">
      <alignment horizontal="center" vertical="center"/>
    </xf>
    <xf numFmtId="0" fontId="9" fillId="15" borderId="13" xfId="0" applyFont="1" applyFill="1" applyBorder="1" applyAlignment="1" applyProtection="1">
      <alignment horizontal="center" vertical="center"/>
    </xf>
    <xf numFmtId="0" fontId="70" fillId="12" borderId="3" xfId="0" applyFont="1" applyFill="1" applyBorder="1" applyAlignment="1" applyProtection="1">
      <alignment horizontal="center" vertical="center"/>
    </xf>
    <xf numFmtId="0" fontId="70" fillId="12" borderId="163" xfId="0" applyFont="1" applyFill="1" applyBorder="1" applyAlignment="1" applyProtection="1">
      <alignment horizontal="center" vertical="center"/>
    </xf>
    <xf numFmtId="0" fontId="70" fillId="12" borderId="4" xfId="0" applyFont="1" applyFill="1" applyBorder="1" applyAlignment="1" applyProtection="1">
      <alignment horizontal="center" vertical="center"/>
    </xf>
    <xf numFmtId="0" fontId="35" fillId="0" borderId="0" xfId="0" applyFont="1" applyAlignment="1" applyProtection="1">
      <alignment horizontal="center"/>
    </xf>
    <xf numFmtId="0" fontId="0" fillId="16" borderId="5" xfId="0" applyFill="1" applyBorder="1" applyAlignment="1" applyProtection="1">
      <alignment horizontal="center"/>
    </xf>
    <xf numFmtId="0" fontId="0" fillId="16" borderId="0" xfId="0" applyFill="1" applyBorder="1" applyAlignment="1" applyProtection="1">
      <alignment horizontal="center"/>
    </xf>
    <xf numFmtId="0" fontId="0" fillId="16" borderId="6" xfId="0" applyFill="1" applyBorder="1" applyAlignment="1" applyProtection="1">
      <alignment horizontal="center"/>
    </xf>
    <xf numFmtId="166" fontId="7" fillId="12" borderId="0" xfId="0" applyNumberFormat="1" applyFont="1" applyFill="1" applyBorder="1" applyAlignment="1" applyProtection="1">
      <alignment horizontal="center"/>
    </xf>
    <xf numFmtId="0" fontId="63" fillId="2" borderId="0" xfId="0" applyFont="1" applyFill="1" applyAlignment="1" applyProtection="1">
      <alignment horizontal="center" vertical="center"/>
    </xf>
    <xf numFmtId="0" fontId="7" fillId="0" borderId="0" xfId="0" applyFont="1" applyAlignment="1" applyProtection="1">
      <alignment horizontal="right"/>
    </xf>
    <xf numFmtId="0" fontId="7" fillId="0" borderId="0" xfId="0" applyFont="1" applyAlignment="1">
      <alignment horizontal="right"/>
    </xf>
    <xf numFmtId="0" fontId="24" fillId="0" borderId="0" xfId="0" applyFont="1" applyAlignment="1" applyProtection="1"/>
    <xf numFmtId="0" fontId="24" fillId="0" borderId="0" xfId="0" applyFont="1" applyAlignment="1"/>
    <xf numFmtId="0" fontId="37" fillId="0" borderId="0" xfId="1" applyAlignment="1" applyProtection="1">
      <alignment horizontal="right"/>
      <protection locked="0"/>
    </xf>
    <xf numFmtId="0" fontId="66" fillId="15" borderId="1" xfId="0" applyFont="1" applyFill="1" applyBorder="1" applyAlignment="1" applyProtection="1">
      <alignment horizontal="center" vertical="center"/>
    </xf>
    <xf numFmtId="0" fontId="66" fillId="15" borderId="13" xfId="0" applyFont="1" applyFill="1" applyBorder="1" applyAlignment="1" applyProtection="1">
      <alignment horizontal="center" vertical="center"/>
    </xf>
    <xf numFmtId="0" fontId="66" fillId="15" borderId="2" xfId="0" applyFont="1" applyFill="1" applyBorder="1" applyAlignment="1" applyProtection="1">
      <alignment horizontal="center" vertical="center"/>
    </xf>
    <xf numFmtId="0" fontId="62" fillId="2" borderId="0" xfId="0" applyFont="1" applyFill="1" applyAlignment="1" applyProtection="1">
      <alignment horizontal="center" vertical="center"/>
    </xf>
    <xf numFmtId="0" fontId="76" fillId="0" borderId="229" xfId="0" applyFont="1" applyBorder="1" applyAlignment="1" applyProtection="1">
      <alignment horizontal="right" vertical="center" indent="1"/>
    </xf>
    <xf numFmtId="0" fontId="76" fillId="0" borderId="227" xfId="0" applyFont="1" applyBorder="1" applyAlignment="1" applyProtection="1">
      <alignment horizontal="right" vertical="center" indent="1"/>
    </xf>
    <xf numFmtId="0" fontId="76" fillId="0" borderId="230" xfId="0" applyFont="1" applyBorder="1" applyAlignment="1" applyProtection="1">
      <alignment horizontal="right" vertical="center" indent="1"/>
    </xf>
    <xf numFmtId="0" fontId="76" fillId="0" borderId="226" xfId="0" applyFont="1" applyBorder="1" applyAlignment="1" applyProtection="1">
      <alignment horizontal="center" vertical="center"/>
    </xf>
    <xf numFmtId="0" fontId="76" fillId="0" borderId="227" xfId="0" applyFont="1" applyBorder="1" applyAlignment="1" applyProtection="1">
      <alignment horizontal="center" vertical="center"/>
    </xf>
    <xf numFmtId="0" fontId="76" fillId="0" borderId="228" xfId="0" applyFont="1" applyBorder="1" applyAlignment="1" applyProtection="1">
      <alignment horizontal="center" vertical="center"/>
    </xf>
    <xf numFmtId="0" fontId="78" fillId="0" borderId="189" xfId="0" applyFont="1" applyBorder="1" applyAlignment="1" applyProtection="1">
      <alignment horizontal="center" vertical="center" wrapText="1"/>
    </xf>
    <xf numFmtId="0" fontId="0" fillId="0" borderId="211" xfId="0" applyBorder="1" applyAlignment="1" applyProtection="1">
      <alignment horizontal="right" indent="1"/>
    </xf>
    <xf numFmtId="0" fontId="0" fillId="0" borderId="212" xfId="0" applyBorder="1" applyAlignment="1" applyProtection="1">
      <alignment horizontal="right" indent="1"/>
    </xf>
    <xf numFmtId="0" fontId="0" fillId="0" borderId="213" xfId="0" applyBorder="1" applyAlignment="1" applyProtection="1">
      <alignment horizontal="right" indent="1"/>
    </xf>
    <xf numFmtId="0" fontId="80" fillId="0" borderId="0" xfId="0" applyFont="1" applyBorder="1" applyAlignment="1" applyProtection="1">
      <alignment horizontal="center" vertical="center"/>
    </xf>
    <xf numFmtId="0" fontId="76" fillId="11" borderId="220" xfId="0" applyFont="1" applyFill="1" applyBorder="1" applyAlignment="1" applyProtection="1">
      <alignment horizontal="center" vertical="center"/>
      <protection locked="0"/>
    </xf>
    <xf numFmtId="0" fontId="76" fillId="11" borderId="204" xfId="0" applyFont="1" applyFill="1" applyBorder="1" applyAlignment="1" applyProtection="1">
      <alignment horizontal="center" vertical="center"/>
      <protection locked="0"/>
    </xf>
    <xf numFmtId="0" fontId="76" fillId="11" borderId="221" xfId="0" applyFont="1" applyFill="1" applyBorder="1" applyAlignment="1" applyProtection="1">
      <alignment horizontal="center" vertical="center"/>
      <protection locked="0"/>
    </xf>
    <xf numFmtId="0" fontId="4" fillId="0" borderId="186" xfId="0" applyFont="1" applyBorder="1" applyAlignment="1" applyProtection="1">
      <alignment horizontal="left" vertical="center"/>
    </xf>
    <xf numFmtId="0" fontId="0" fillId="0" borderId="247" xfId="0" applyBorder="1" applyAlignment="1" applyProtection="1">
      <alignment horizontal="left" vertical="center" wrapText="1" indent="1"/>
    </xf>
    <xf numFmtId="0" fontId="0" fillId="0" borderId="248" xfId="0" applyBorder="1" applyAlignment="1" applyProtection="1">
      <alignment horizontal="left" vertical="center" wrapText="1" indent="1"/>
    </xf>
    <xf numFmtId="0" fontId="0" fillId="0" borderId="250" xfId="0" applyBorder="1" applyAlignment="1" applyProtection="1">
      <alignment horizontal="left" vertical="center" wrapText="1" indent="1"/>
    </xf>
    <xf numFmtId="0" fontId="0" fillId="0" borderId="253" xfId="0" applyBorder="1" applyAlignment="1" applyProtection="1">
      <alignment horizontal="left" vertical="center" wrapText="1" indent="1"/>
    </xf>
    <xf numFmtId="0" fontId="0" fillId="0" borderId="254" xfId="0" applyBorder="1" applyAlignment="1" applyProtection="1">
      <alignment horizontal="left" vertical="center" wrapText="1" indent="1"/>
    </xf>
    <xf numFmtId="0" fontId="0" fillId="0" borderId="257" xfId="0" applyBorder="1" applyAlignment="1" applyProtection="1">
      <alignment horizontal="left" vertical="center" wrapText="1" indent="1"/>
    </xf>
    <xf numFmtId="0" fontId="0" fillId="0" borderId="258" xfId="0" applyBorder="1" applyAlignment="1" applyProtection="1">
      <alignment horizontal="left" vertical="center" wrapText="1" indent="1"/>
    </xf>
    <xf numFmtId="0" fontId="0" fillId="0" borderId="259" xfId="0" applyBorder="1" applyAlignment="1" applyProtection="1">
      <alignment horizontal="left" vertical="center" wrapText="1" indent="1"/>
    </xf>
    <xf numFmtId="0" fontId="0" fillId="0" borderId="260" xfId="0" applyBorder="1" applyAlignment="1" applyProtection="1">
      <alignment horizontal="left" vertical="center" wrapText="1" indent="1"/>
    </xf>
    <xf numFmtId="0" fontId="59" fillId="0" borderId="0" xfId="0" applyFont="1" applyAlignment="1" applyProtection="1">
      <alignment horizontal="center"/>
    </xf>
    <xf numFmtId="0" fontId="6" fillId="0" borderId="266" xfId="0" applyFont="1" applyBorder="1" applyAlignment="1" applyProtection="1">
      <alignment horizontal="center" vertical="center"/>
    </xf>
    <xf numFmtId="0" fontId="6" fillId="0" borderId="259" xfId="0" applyFont="1" applyBorder="1" applyAlignment="1" applyProtection="1">
      <alignment horizontal="center" vertical="center"/>
    </xf>
    <xf numFmtId="0" fontId="6" fillId="0" borderId="267" xfId="0" applyFont="1" applyBorder="1" applyAlignment="1" applyProtection="1">
      <alignment horizontal="center" vertical="center"/>
    </xf>
    <xf numFmtId="0" fontId="4" fillId="0" borderId="189" xfId="0" applyFont="1" applyBorder="1" applyAlignment="1" applyProtection="1">
      <alignment horizontal="center" vertical="center" wrapText="1"/>
    </xf>
    <xf numFmtId="0" fontId="4" fillId="0" borderId="190" xfId="0" applyFont="1" applyBorder="1" applyAlignment="1" applyProtection="1">
      <alignment horizontal="center" vertical="center" wrapText="1"/>
    </xf>
    <xf numFmtId="0" fontId="82" fillId="0" borderId="0" xfId="0" applyFont="1" applyAlignment="1">
      <alignment horizontal="center"/>
    </xf>
    <xf numFmtId="0" fontId="0" fillId="0" borderId="253" xfId="0" applyBorder="1" applyAlignment="1" applyProtection="1">
      <alignment horizontal="right" vertical="center" indent="1"/>
    </xf>
    <xf numFmtId="0" fontId="0" fillId="0" borderId="254" xfId="0" applyBorder="1" applyAlignment="1" applyProtection="1">
      <alignment horizontal="right" vertical="center" indent="1"/>
    </xf>
    <xf numFmtId="0" fontId="0" fillId="0" borderId="255" xfId="0" applyBorder="1" applyAlignment="1" applyProtection="1">
      <alignment horizontal="right" vertical="center" indent="1"/>
    </xf>
    <xf numFmtId="0" fontId="0" fillId="0" borderId="236" xfId="0" applyBorder="1" applyAlignment="1" applyProtection="1">
      <alignment horizontal="center"/>
    </xf>
    <xf numFmtId="0" fontId="0" fillId="0" borderId="186" xfId="0" applyBorder="1" applyAlignment="1" applyProtection="1">
      <alignment horizontal="center"/>
    </xf>
    <xf numFmtId="0" fontId="0" fillId="0" borderId="191" xfId="0" applyBorder="1" applyAlignment="1" applyProtection="1">
      <alignment horizontal="right" vertical="center" indent="1"/>
    </xf>
    <xf numFmtId="0" fontId="0" fillId="0" borderId="192" xfId="0" applyBorder="1" applyAlignment="1" applyProtection="1">
      <alignment horizontal="right" vertical="center" indent="1"/>
    </xf>
    <xf numFmtId="0" fontId="0" fillId="0" borderId="234" xfId="0" applyBorder="1" applyAlignment="1">
      <alignment horizontal="left" vertical="top" wrapText="1" indent="1"/>
    </xf>
    <xf numFmtId="0" fontId="0" fillId="0" borderId="0" xfId="0" applyBorder="1" applyAlignment="1">
      <alignment horizontal="left" vertical="top" wrapText="1" indent="1"/>
    </xf>
    <xf numFmtId="0" fontId="0" fillId="0" borderId="235" xfId="0" applyBorder="1" applyAlignment="1">
      <alignment horizontal="left" vertical="top" wrapText="1" indent="1"/>
    </xf>
    <xf numFmtId="0" fontId="0" fillId="0" borderId="236" xfId="0" applyBorder="1" applyAlignment="1">
      <alignment horizontal="left" vertical="top" wrapText="1" indent="1"/>
    </xf>
    <xf numFmtId="0" fontId="0" fillId="0" borderId="186" xfId="0" applyBorder="1" applyAlignment="1">
      <alignment horizontal="left" vertical="top" wrapText="1" indent="1"/>
    </xf>
    <xf numFmtId="0" fontId="0" fillId="0" borderId="237" xfId="0" applyBorder="1" applyAlignment="1">
      <alignment horizontal="left" vertical="top" wrapText="1" indent="1"/>
    </xf>
    <xf numFmtId="0" fontId="0" fillId="0" borderId="222" xfId="0" applyBorder="1" applyAlignment="1" applyProtection="1">
      <alignment horizontal="right" vertical="center" indent="1"/>
    </xf>
    <xf numFmtId="0" fontId="0" fillId="0" borderId="207" xfId="0" applyBorder="1" applyAlignment="1" applyProtection="1">
      <alignment horizontal="right" vertical="center" indent="1"/>
    </xf>
    <xf numFmtId="0" fontId="81" fillId="0" borderId="0" xfId="0" applyNumberFormat="1" applyFont="1" applyBorder="1" applyAlignment="1" applyProtection="1">
      <alignment horizontal="left" vertical="center"/>
    </xf>
    <xf numFmtId="0" fontId="0" fillId="0" borderId="261" xfId="0" applyBorder="1" applyAlignment="1">
      <alignment horizontal="left" vertical="top" wrapText="1" indent="1"/>
    </xf>
    <xf numFmtId="0" fontId="0" fillId="0" borderId="262" xfId="0" applyBorder="1" applyAlignment="1">
      <alignment horizontal="left" vertical="top" wrapText="1" indent="1"/>
    </xf>
    <xf numFmtId="0" fontId="0" fillId="0" borderId="263" xfId="0" applyBorder="1" applyAlignment="1">
      <alignment horizontal="left" vertical="top" wrapText="1" indent="1"/>
    </xf>
    <xf numFmtId="0" fontId="75" fillId="0" borderId="231" xfId="0" applyNumberFormat="1" applyFont="1" applyBorder="1" applyAlignment="1" applyProtection="1">
      <alignment horizontal="left" indent="1"/>
    </xf>
    <xf numFmtId="0" fontId="75" fillId="0" borderId="232" xfId="0" applyNumberFormat="1" applyFont="1" applyBorder="1" applyAlignment="1" applyProtection="1">
      <alignment horizontal="left" indent="1"/>
    </xf>
    <xf numFmtId="0" fontId="75" fillId="0" borderId="246" xfId="0" applyNumberFormat="1" applyFont="1" applyBorder="1" applyAlignment="1" applyProtection="1">
      <alignment horizontal="left" indent="1"/>
    </xf>
    <xf numFmtId="0" fontId="0" fillId="0" borderId="234" xfId="0" applyBorder="1" applyAlignment="1">
      <alignment horizontal="left" wrapText="1" indent="1"/>
    </xf>
    <xf numFmtId="0" fontId="0" fillId="0" borderId="0" xfId="0" applyBorder="1" applyAlignment="1">
      <alignment horizontal="left" wrapText="1" indent="1"/>
    </xf>
    <xf numFmtId="0" fontId="0" fillId="0" borderId="235" xfId="0" applyBorder="1" applyAlignment="1">
      <alignment horizontal="left" wrapText="1" indent="1"/>
    </xf>
    <xf numFmtId="0" fontId="0" fillId="0" borderId="194" xfId="0" applyBorder="1" applyAlignment="1" applyProtection="1">
      <alignment horizontal="right" vertical="center" indent="1"/>
    </xf>
    <xf numFmtId="0" fontId="0" fillId="0" borderId="195" xfId="0" applyBorder="1" applyAlignment="1" applyProtection="1">
      <alignment horizontal="right" vertical="center" indent="1"/>
    </xf>
    <xf numFmtId="0" fontId="59" fillId="0" borderId="0" xfId="0" applyFont="1" applyAlignment="1" applyProtection="1">
      <alignment horizontal="left"/>
    </xf>
    <xf numFmtId="0" fontId="75" fillId="0" borderId="247" xfId="0" applyNumberFormat="1" applyFont="1" applyBorder="1" applyAlignment="1" applyProtection="1">
      <alignment horizontal="right" vertical="center" indent="1"/>
    </xf>
    <xf numFmtId="0" fontId="75" fillId="0" borderId="248" xfId="0" applyNumberFormat="1" applyFont="1" applyBorder="1" applyAlignment="1" applyProtection="1">
      <alignment horizontal="right" vertical="center" indent="1"/>
    </xf>
    <xf numFmtId="0" fontId="75" fillId="0" borderId="252" xfId="0" applyNumberFormat="1" applyFont="1" applyBorder="1" applyAlignment="1" applyProtection="1">
      <alignment horizontal="right" vertical="center" indent="1"/>
    </xf>
    <xf numFmtId="0" fontId="81" fillId="0" borderId="186" xfId="0" applyNumberFormat="1" applyFont="1" applyBorder="1" applyAlignment="1" applyProtection="1">
      <alignment horizontal="left" vertical="center"/>
    </xf>
    <xf numFmtId="0" fontId="0" fillId="0" borderId="234" xfId="0" applyBorder="1" applyAlignment="1" applyProtection="1">
      <alignment horizontal="center" vertical="center"/>
    </xf>
    <xf numFmtId="0" fontId="0" fillId="0" borderId="0" xfId="0" applyBorder="1" applyAlignment="1" applyProtection="1">
      <alignment horizontal="center" vertical="center"/>
    </xf>
    <xf numFmtId="0" fontId="0" fillId="0" borderId="235" xfId="0" applyBorder="1" applyAlignment="1" applyProtection="1">
      <alignment horizontal="center" vertical="center"/>
    </xf>
    <xf numFmtId="0" fontId="0" fillId="0" borderId="188" xfId="0" applyBorder="1" applyAlignment="1" applyProtection="1">
      <alignment horizontal="right" vertical="center" indent="1"/>
    </xf>
    <xf numFmtId="0" fontId="0" fillId="0" borderId="189" xfId="0" applyBorder="1" applyAlignment="1" applyProtection="1">
      <alignment horizontal="right" vertical="center" indent="1"/>
    </xf>
    <xf numFmtId="0" fontId="51" fillId="0" borderId="0" xfId="0" applyFont="1" applyAlignment="1">
      <alignment horizontal="center" vertical="center"/>
    </xf>
    <xf numFmtId="0" fontId="50" fillId="0" borderId="0" xfId="0" applyFont="1" applyAlignment="1">
      <alignment vertical="center"/>
    </xf>
    <xf numFmtId="0" fontId="50" fillId="0" borderId="0" xfId="0" applyFont="1" applyAlignment="1">
      <alignment horizontal="center" vertical="center" wrapText="1"/>
    </xf>
    <xf numFmtId="0" fontId="59" fillId="0" borderId="0" xfId="0" applyFont="1" applyAlignment="1">
      <alignment horizontal="center"/>
    </xf>
    <xf numFmtId="0" fontId="0" fillId="0" borderId="71" xfId="0" applyBorder="1" applyAlignment="1">
      <alignment horizontal="center"/>
    </xf>
    <xf numFmtId="0" fontId="0" fillId="0" borderId="0" xfId="0" applyAlignment="1">
      <alignment horizontal="center"/>
    </xf>
    <xf numFmtId="0" fontId="0" fillId="17" borderId="69" xfId="0" applyFill="1" applyBorder="1" applyAlignment="1">
      <alignment horizontal="center"/>
    </xf>
    <xf numFmtId="0" fontId="50" fillId="0" borderId="0" xfId="0" applyFont="1" applyAlignment="1" applyProtection="1">
      <alignment horizontal="right" vertical="center" wrapText="1" indent="1"/>
    </xf>
    <xf numFmtId="0" fontId="3" fillId="5" borderId="124" xfId="0" applyFont="1" applyFill="1" applyBorder="1" applyAlignment="1" applyProtection="1">
      <alignment horizontal="center" vertical="center"/>
      <protection locked="0"/>
    </xf>
    <xf numFmtId="0" fontId="3" fillId="5" borderId="125" xfId="0" applyFont="1" applyFill="1" applyBorder="1" applyAlignment="1" applyProtection="1">
      <alignment horizontal="center" vertical="center"/>
      <protection locked="0"/>
    </xf>
    <xf numFmtId="0" fontId="52" fillId="0" borderId="0" xfId="0" applyFont="1" applyAlignment="1" applyProtection="1">
      <alignment horizontal="center"/>
    </xf>
    <xf numFmtId="0" fontId="69" fillId="0" borderId="0" xfId="0" applyFont="1" applyBorder="1" applyAlignment="1" applyProtection="1">
      <alignment horizontal="left" vertical="center" wrapText="1"/>
    </xf>
    <xf numFmtId="0" fontId="0" fillId="18" borderId="149" xfId="0" applyFont="1" applyFill="1" applyBorder="1" applyAlignment="1">
      <alignment horizontal="center" vertical="center" wrapText="1"/>
    </xf>
    <xf numFmtId="0" fontId="0" fillId="18" borderId="152" xfId="0" applyFont="1" applyFill="1" applyBorder="1" applyAlignment="1">
      <alignment horizontal="center" vertical="center"/>
    </xf>
    <xf numFmtId="0" fontId="52" fillId="0" borderId="0" xfId="0" applyFont="1" applyAlignment="1">
      <alignment horizontal="center"/>
    </xf>
    <xf numFmtId="0" fontId="50" fillId="0" borderId="0" xfId="0" applyFont="1" applyBorder="1" applyAlignment="1">
      <alignment horizontal="right" vertical="center" wrapText="1" indent="1"/>
    </xf>
    <xf numFmtId="0" fontId="50" fillId="0" borderId="44" xfId="0" applyFont="1" applyBorder="1" applyAlignment="1">
      <alignment horizontal="right" vertical="center" wrapText="1" indent="1"/>
    </xf>
    <xf numFmtId="0" fontId="20" fillId="0" borderId="0" xfId="0" applyFont="1" applyBorder="1" applyAlignment="1">
      <alignment horizontal="center" vertical="top"/>
    </xf>
    <xf numFmtId="0" fontId="4" fillId="18" borderId="97" xfId="0" applyFont="1" applyFill="1" applyBorder="1" applyAlignment="1" applyProtection="1">
      <alignment horizontal="center" vertical="center" wrapText="1"/>
    </xf>
    <xf numFmtId="0" fontId="4" fillId="18" borderId="147" xfId="0" applyFont="1" applyFill="1" applyBorder="1" applyAlignment="1" applyProtection="1">
      <alignment horizontal="center" vertical="center"/>
    </xf>
    <xf numFmtId="0" fontId="0" fillId="18" borderId="148" xfId="0" applyFill="1" applyBorder="1" applyAlignment="1">
      <alignment horizontal="center" vertical="center" wrapText="1"/>
    </xf>
    <xf numFmtId="0" fontId="0" fillId="18" borderId="151" xfId="0" applyFill="1" applyBorder="1" applyAlignment="1">
      <alignment horizontal="center" vertical="center"/>
    </xf>
    <xf numFmtId="0" fontId="0" fillId="0" borderId="98" xfId="0" applyBorder="1" applyAlignment="1" applyProtection="1">
      <alignment horizontal="center"/>
      <protection locked="0"/>
    </xf>
    <xf numFmtId="0" fontId="0" fillId="18" borderId="145" xfId="0" applyFill="1" applyBorder="1" applyAlignment="1">
      <alignment horizontal="center" vertical="center" wrapText="1"/>
    </xf>
    <xf numFmtId="0" fontId="0" fillId="18" borderId="150" xfId="0" applyFill="1" applyBorder="1" applyAlignment="1">
      <alignment horizontal="center" vertical="center"/>
    </xf>
    <xf numFmtId="0" fontId="0" fillId="18" borderId="148" xfId="0" applyFont="1" applyFill="1" applyBorder="1" applyAlignment="1">
      <alignment horizontal="center" vertical="center" wrapText="1"/>
    </xf>
    <xf numFmtId="0" fontId="0" fillId="18" borderId="151" xfId="0" applyFont="1" applyFill="1" applyBorder="1" applyAlignment="1">
      <alignment horizontal="center" vertical="center"/>
    </xf>
    <xf numFmtId="0" fontId="0" fillId="18" borderId="151" xfId="0" applyFill="1" applyBorder="1" applyAlignment="1">
      <alignment horizontal="center" vertical="center" wrapText="1"/>
    </xf>
    <xf numFmtId="0" fontId="4" fillId="18" borderId="98" xfId="0" applyFont="1" applyFill="1" applyBorder="1" applyAlignment="1" applyProtection="1">
      <alignment horizontal="center" vertical="center"/>
    </xf>
    <xf numFmtId="0" fontId="4" fillId="18" borderId="145" xfId="0" applyFont="1" applyFill="1" applyBorder="1" applyAlignment="1" applyProtection="1">
      <alignment horizontal="center" vertical="center" wrapText="1"/>
    </xf>
    <xf numFmtId="0" fontId="4" fillId="18" borderId="146" xfId="0" applyFont="1" applyFill="1" applyBorder="1" applyAlignment="1" applyProtection="1">
      <alignment horizontal="center" vertical="center"/>
    </xf>
    <xf numFmtId="0" fontId="4" fillId="18" borderId="57" xfId="0" applyFont="1" applyFill="1" applyBorder="1" applyAlignment="1" applyProtection="1">
      <alignment horizontal="center" vertical="center" wrapText="1"/>
    </xf>
    <xf numFmtId="0" fontId="4" fillId="18" borderId="58" xfId="0" applyFont="1" applyFill="1" applyBorder="1" applyAlignment="1" applyProtection="1">
      <alignment horizontal="center" vertical="center"/>
    </xf>
    <xf numFmtId="0" fontId="53" fillId="0" borderId="0" xfId="0" applyFont="1" applyAlignment="1">
      <alignment horizontal="center"/>
    </xf>
    <xf numFmtId="0" fontId="22" fillId="0" borderId="103" xfId="0" applyFont="1" applyBorder="1" applyAlignment="1">
      <alignment horizontal="center" wrapText="1"/>
    </xf>
    <xf numFmtId="0" fontId="23" fillId="18" borderId="116" xfId="0" applyFont="1" applyFill="1" applyBorder="1" applyAlignment="1">
      <alignment horizontal="center"/>
    </xf>
    <xf numFmtId="0" fontId="73" fillId="0" borderId="0" xfId="0" applyFont="1" applyAlignment="1">
      <alignment horizontal="left"/>
    </xf>
    <xf numFmtId="0" fontId="17" fillId="0" borderId="0" xfId="0" applyFont="1" applyFill="1" applyBorder="1" applyAlignment="1">
      <alignment horizontal="center" vertical="center"/>
    </xf>
    <xf numFmtId="0" fontId="20" fillId="0" borderId="0" xfId="0" applyFont="1" applyBorder="1" applyAlignment="1">
      <alignment horizontal="center" vertical="center"/>
    </xf>
    <xf numFmtId="0" fontId="32"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0" fillId="22" borderId="179" xfId="0" applyFill="1" applyBorder="1" applyAlignment="1">
      <alignment horizontal="center" vertical="center"/>
    </xf>
    <xf numFmtId="0" fontId="0" fillId="22" borderId="180" xfId="0" applyFill="1" applyBorder="1" applyAlignment="1">
      <alignment horizontal="center" vertical="center"/>
    </xf>
    <xf numFmtId="0" fontId="28" fillId="0" borderId="0" xfId="0" applyFont="1" applyAlignment="1">
      <alignment horizontal="center"/>
    </xf>
    <xf numFmtId="0" fontId="22" fillId="0" borderId="29" xfId="0" applyFont="1" applyBorder="1" applyAlignment="1">
      <alignment horizontal="center"/>
    </xf>
  </cellXfs>
  <cellStyles count="2">
    <cellStyle name="Link" xfId="1" builtinId="8"/>
    <cellStyle name="Standard" xfId="0" builtinId="0"/>
  </cellStyles>
  <dxfs count="923">
    <dxf>
      <font>
        <b/>
        <i val="0"/>
      </font>
    </dxf>
    <dxf>
      <font>
        <b/>
        <i val="0"/>
      </font>
    </dxf>
    <dxf>
      <font>
        <b/>
        <i val="0"/>
      </font>
    </dxf>
    <dxf>
      <fill>
        <patternFill>
          <bgColor rgb="FFFFFF66"/>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b val="0"/>
        <i val="0"/>
        <color rgb="FF99223F"/>
      </font>
    </dxf>
    <dxf>
      <font>
        <b/>
        <i val="0"/>
        <color theme="1"/>
      </font>
      <fill>
        <patternFill patternType="solid">
          <bgColor rgb="FFFFFF00"/>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rgb="FFC0000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rgb="FFC00000"/>
      </font>
    </dxf>
    <dxf>
      <font>
        <color theme="1"/>
      </font>
    </dxf>
    <dxf>
      <font>
        <color theme="1"/>
      </font>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ill>
        <patternFill>
          <bgColor theme="7" tint="0.39994506668294322"/>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ont>
        <b/>
        <i val="0"/>
        <color theme="1"/>
      </font>
      <fill>
        <patternFill patternType="solid">
          <bgColor rgb="FFFFFF00"/>
        </patternFill>
      </fill>
    </dxf>
  </dxfs>
  <tableStyles count="0" defaultTableStyle="TableStyleMedium2" defaultPivotStyle="PivotStyleLight16"/>
  <colors>
    <mruColors>
      <color rgb="FFFEF6E8"/>
      <color rgb="FFFFFF66"/>
      <color rgb="FFF8F8F8"/>
      <color rgb="FFFFFFCC"/>
      <color rgb="FFEDFBC1"/>
      <color rgb="FFECECEC"/>
      <color rgb="FF928E8E"/>
      <color rgb="FF8C1737"/>
      <color rgb="FFF9F9F9"/>
      <color rgb="FF2777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19050</xdr:rowOff>
    </xdr:from>
    <xdr:to>
      <xdr:col>2</xdr:col>
      <xdr:colOff>47625</xdr:colOff>
      <xdr:row>1</xdr:row>
      <xdr:rowOff>171450</xdr:rowOff>
    </xdr:to>
    <xdr:pic>
      <xdr:nvPicPr>
        <xdr:cNvPr id="2" name="Grafik 1">
          <a:extLst>
            <a:ext uri="{FF2B5EF4-FFF2-40B4-BE49-F238E27FC236}">
              <a16:creationId xmlns:a16="http://schemas.microsoft.com/office/drawing/2014/main" id="{250E8C8F-0A83-4549-9616-3508699EE9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9050"/>
          <a:ext cx="933450" cy="933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rmann-baum.de/excel/WorldCup/de" TargetMode="External"/><Relationship Id="rId1" Type="http://schemas.openxmlformats.org/officeDocument/2006/relationships/hyperlink" Target="https://hermann-baum.de/excel/WorldCup2022/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dimension ref="A1:Z97"/>
  <sheetViews>
    <sheetView showGridLines="0" showRowColHeaders="0" tabSelected="1" workbookViewId="0">
      <selection activeCell="B14" sqref="B14"/>
    </sheetView>
  </sheetViews>
  <sheetFormatPr baseColWidth="10" defaultColWidth="0" defaultRowHeight="15" zeroHeight="1" x14ac:dyDescent="0.25"/>
  <cols>
    <col min="1" max="1" width="3.140625" style="4" customWidth="1"/>
    <col min="2" max="3" width="13.140625" style="4" customWidth="1"/>
    <col min="4" max="4" width="5.7109375" style="4" customWidth="1"/>
    <col min="5" max="6" width="13.140625" style="4" customWidth="1"/>
    <col min="7" max="7" width="5.7109375" style="4" customWidth="1"/>
    <col min="8" max="9" width="13.140625" style="4" customWidth="1"/>
    <col min="10" max="10" width="5.7109375" style="4" customWidth="1"/>
    <col min="11" max="12" width="13.140625" style="4" customWidth="1"/>
    <col min="13" max="13" width="5.7109375" style="4" customWidth="1"/>
    <col min="14" max="15" width="13.140625" style="4" customWidth="1"/>
    <col min="16" max="16" width="5.7109375" style="4" customWidth="1"/>
    <col min="17" max="18" width="13.140625" style="4" customWidth="1"/>
    <col min="19" max="19" width="5.7109375" style="4" customWidth="1"/>
    <col min="20" max="21" width="13.140625" style="4" customWidth="1"/>
    <col min="22" max="22" width="5.7109375" style="4" customWidth="1"/>
    <col min="23" max="24" width="13.140625" style="4" customWidth="1"/>
    <col min="25" max="25" width="5.7109375" style="4" customWidth="1"/>
    <col min="26" max="26" width="0" hidden="1" customWidth="1"/>
    <col min="27" max="16384" width="11.42578125" hidden="1"/>
  </cols>
  <sheetData>
    <row r="1" spans="1:25" s="4" customFormat="1" ht="61.5" customHeight="1" x14ac:dyDescent="0.9">
      <c r="D1" s="114"/>
      <c r="E1" s="629" t="str">
        <f>Language!$E$115</f>
        <v>WM 2022 in Katar</v>
      </c>
      <c r="F1" s="629"/>
      <c r="G1" s="629"/>
      <c r="H1" s="629"/>
      <c r="I1" s="629"/>
      <c r="J1" s="629"/>
      <c r="K1" s="629"/>
      <c r="L1" s="629"/>
      <c r="M1" s="629"/>
      <c r="N1" s="629"/>
      <c r="O1" s="629"/>
      <c r="P1" s="629"/>
      <c r="Q1" s="629"/>
      <c r="R1" s="629"/>
      <c r="S1" s="629"/>
      <c r="T1" s="629"/>
      <c r="U1" s="629"/>
      <c r="V1" s="114"/>
      <c r="W1" s="114"/>
      <c r="X1" s="439" t="s">
        <v>1083</v>
      </c>
      <c r="Y1" s="26"/>
    </row>
    <row r="2" spans="1:25" s="4" customFormat="1" ht="14.25" customHeight="1" x14ac:dyDescent="0.9">
      <c r="B2" s="23"/>
      <c r="C2" s="116" t="str">
        <f>Language!$E$128</f>
        <v xml:space="preserve">  Pkt.     Tore</v>
      </c>
      <c r="D2" s="76"/>
      <c r="E2" s="23"/>
      <c r="F2" s="116" t="str">
        <f>Language!$E$128</f>
        <v xml:space="preserve">  Pkt.     Tore</v>
      </c>
      <c r="G2" s="76"/>
      <c r="H2" s="23"/>
      <c r="I2" s="116" t="str">
        <f>Language!$E$128</f>
        <v xml:space="preserve">  Pkt.     Tore</v>
      </c>
      <c r="J2" s="76"/>
      <c r="K2" s="24"/>
      <c r="L2" s="116" t="str">
        <f>Language!$E$128</f>
        <v xml:space="preserve">  Pkt.     Tore</v>
      </c>
      <c r="M2" s="76"/>
      <c r="N2" s="23"/>
      <c r="O2" s="116" t="str">
        <f>Language!$E$128</f>
        <v xml:space="preserve">  Pkt.     Tore</v>
      </c>
      <c r="P2" s="76"/>
      <c r="Q2" s="23"/>
      <c r="R2" s="116" t="str">
        <f>Language!$E$128</f>
        <v xml:space="preserve">  Pkt.     Tore</v>
      </c>
      <c r="S2" s="76"/>
      <c r="T2" s="23"/>
      <c r="U2" s="116" t="str">
        <f>Language!$E$128</f>
        <v xml:space="preserve">  Pkt.     Tore</v>
      </c>
      <c r="V2" s="76"/>
      <c r="W2" s="23"/>
      <c r="X2" s="116" t="str">
        <f>Language!$E$128</f>
        <v xml:space="preserve">  Pkt.     Tore</v>
      </c>
    </row>
    <row r="3" spans="1:25" s="4" customFormat="1" ht="15.95" customHeight="1" x14ac:dyDescent="0.25">
      <c r="A3" s="5"/>
      <c r="B3" s="221" t="str">
        <f ca="1">GrpA!O11</f>
        <v>Niederlande</v>
      </c>
      <c r="C3" s="222" t="str">
        <f ca="1">"   "&amp;GrpA!$P11&amp;"        "&amp;GrpA!$R11&amp;Language!$E$164&amp;GrpA!$S11</f>
        <v xml:space="preserve">   7        5 : 1</v>
      </c>
      <c r="D3" s="139"/>
      <c r="E3" s="221" t="str">
        <f ca="1">GrpB!O11</f>
        <v>England</v>
      </c>
      <c r="F3" s="222" t="str">
        <f ca="1">"   "&amp;GrpB!$P11&amp;"        "&amp;GrpB!$R11&amp;Language!$E$164&amp;GrpB!$S11</f>
        <v xml:space="preserve">   7        9 : 2</v>
      </c>
      <c r="G3" s="139"/>
      <c r="H3" s="221" t="str">
        <f ca="1">GrpC!$O11</f>
        <v>Argentinien</v>
      </c>
      <c r="I3" s="222" t="str">
        <f ca="1">"   "&amp;GrpC!$P11&amp;"        "&amp;GrpC!$R11&amp;Language!$E$164&amp;GrpC!$S11</f>
        <v xml:space="preserve">   6        5 : 2</v>
      </c>
      <c r="J3" s="141"/>
      <c r="K3" s="221" t="str">
        <f ca="1">GrpD!$O11</f>
        <v>Frankreich</v>
      </c>
      <c r="L3" s="222" t="str">
        <f ca="1">"   "&amp;GrpD!$P11&amp;"        "&amp;GrpD!$R11&amp;Language!$E$164&amp;GrpD!$S11</f>
        <v xml:space="preserve">   6        6 : 3</v>
      </c>
      <c r="M3" s="141"/>
      <c r="N3" s="221" t="str">
        <f ca="1">GrpE!$O11</f>
        <v>Japan</v>
      </c>
      <c r="O3" s="222" t="str">
        <f ca="1">"   "&amp;GrpE!$P11&amp;"        "&amp;GrpE!$R11&amp;Language!$E$164&amp;GrpE!$S11</f>
        <v xml:space="preserve">   6        4 : 3</v>
      </c>
      <c r="P3" s="139"/>
      <c r="Q3" s="221" t="str">
        <f ca="1">GrpF!$O11</f>
        <v>Marokko</v>
      </c>
      <c r="R3" s="222" t="str">
        <f ca="1">"   "&amp;GrpF!$P11&amp;"        "&amp;GrpF!$R11&amp;Language!$E$164&amp;GrpF!$S11</f>
        <v xml:space="preserve">   7        4 : 1</v>
      </c>
      <c r="S3" s="141"/>
      <c r="T3" s="221" t="str">
        <f ca="1">GrpG!$O11</f>
        <v>Brasilien</v>
      </c>
      <c r="U3" s="222" t="str">
        <f ca="1">"   "&amp;GrpG!$P11&amp;"        "&amp;GrpG!$R11&amp;Language!$E$164&amp;GrpG!$S11</f>
        <v xml:space="preserve">   6        3 : 1</v>
      </c>
      <c r="V3" s="139"/>
      <c r="W3" s="221" t="str">
        <f ca="1">GrpH!$O11</f>
        <v>Portugal</v>
      </c>
      <c r="X3" s="222" t="str">
        <f ca="1">"   "&amp;GrpH!$P11&amp;"        "&amp;GrpH!$R11&amp;Language!$E$164&amp;GrpH!$S11</f>
        <v xml:space="preserve">   6        6 : 4</v>
      </c>
      <c r="Y3" s="5"/>
    </row>
    <row r="4" spans="1:25" s="4" customFormat="1" ht="15.95" customHeight="1" x14ac:dyDescent="0.25">
      <c r="A4" s="5"/>
      <c r="B4" s="223" t="str">
        <f ca="1">GrpA!O12</f>
        <v>Senegal</v>
      </c>
      <c r="C4" s="224" t="str">
        <f ca="1">"   "&amp;GrpA!$P12&amp;"        "&amp;GrpA!$R12&amp;Language!$E$164&amp;GrpA!$S12</f>
        <v xml:space="preserve">   6        5 : 4</v>
      </c>
      <c r="D4" s="139"/>
      <c r="E4" s="223" t="str">
        <f ca="1">GrpB!O12</f>
        <v>USA</v>
      </c>
      <c r="F4" s="224" t="str">
        <f ca="1">"   "&amp;GrpB!$P12&amp;"        "&amp;GrpB!$R12&amp;Language!$E$164&amp;GrpB!$S12</f>
        <v xml:space="preserve">   5        2 : 1</v>
      </c>
      <c r="G4" s="139"/>
      <c r="H4" s="223" t="str">
        <f ca="1">GrpC!O12</f>
        <v>Polen</v>
      </c>
      <c r="I4" s="224" t="str">
        <f ca="1">"   "&amp;GrpC!$P12&amp;"        "&amp;GrpC!$R12&amp;Language!$E$164&amp;GrpC!$S12</f>
        <v xml:space="preserve">   4        2 : 2</v>
      </c>
      <c r="J4" s="141"/>
      <c r="K4" s="223" t="str">
        <f ca="1">GrpD!$O12</f>
        <v>Australien</v>
      </c>
      <c r="L4" s="224" t="str">
        <f ca="1">"   "&amp;GrpD!$P12&amp;"        "&amp;GrpD!$R12&amp;Language!$E$164&amp;GrpD!$S12</f>
        <v xml:space="preserve">   6        3 : 4</v>
      </c>
      <c r="M4" s="141"/>
      <c r="N4" s="223" t="str">
        <f ca="1">GrpE!$O12</f>
        <v>Spanien</v>
      </c>
      <c r="O4" s="224" t="str">
        <f ca="1">"   "&amp;GrpE!$P12&amp;"        "&amp;GrpE!$R12&amp;Language!$E$164&amp;GrpE!$S12</f>
        <v xml:space="preserve">   4        9 : 3</v>
      </c>
      <c r="P4" s="139"/>
      <c r="Q4" s="223" t="str">
        <f ca="1">GrpF!$O12</f>
        <v>Kroatien</v>
      </c>
      <c r="R4" s="224" t="str">
        <f ca="1">"   "&amp;GrpF!$P12&amp;"        "&amp;GrpF!$R12&amp;Language!$E$164&amp;GrpF!$S12</f>
        <v xml:space="preserve">   5        4 : 1</v>
      </c>
      <c r="S4" s="141"/>
      <c r="T4" s="223" t="str">
        <f ca="1">GrpG!$O12</f>
        <v>Schweiz</v>
      </c>
      <c r="U4" s="224" t="str">
        <f ca="1">"   "&amp;GrpG!$P12&amp;"        "&amp;GrpG!$R12&amp;Language!$E$164&amp;GrpG!$S12</f>
        <v xml:space="preserve">   6        4 : 3</v>
      </c>
      <c r="V4" s="139"/>
      <c r="W4" s="223" t="str">
        <f ca="1">GrpH!$O12</f>
        <v>Südkorea</v>
      </c>
      <c r="X4" s="224" t="str">
        <f ca="1">"   "&amp;GrpH!$P12&amp;"        "&amp;GrpH!$R12&amp;Language!$E$164&amp;GrpH!$S12</f>
        <v xml:space="preserve">   4        4 : 4</v>
      </c>
      <c r="Y4" s="5"/>
    </row>
    <row r="5" spans="1:25" s="4" customFormat="1" ht="15.95" customHeight="1" x14ac:dyDescent="0.25">
      <c r="A5" s="5"/>
      <c r="B5" s="225" t="str">
        <f ca="1">GrpA!O13</f>
        <v>Ecuador</v>
      </c>
      <c r="C5" s="226" t="str">
        <f ca="1">"   "&amp;GrpA!$P13&amp;"        "&amp;GrpA!$R13&amp;Language!$E$164&amp;GrpA!$S13</f>
        <v xml:space="preserve">   4        4 : 3</v>
      </c>
      <c r="D5" s="139"/>
      <c r="E5" s="225" t="str">
        <f ca="1">GrpB!O13</f>
        <v>Iran</v>
      </c>
      <c r="F5" s="226" t="str">
        <f ca="1">"   "&amp;GrpB!$P13&amp;"        "&amp;GrpB!$R13&amp;Language!$E$164&amp;GrpB!$S13</f>
        <v xml:space="preserve">   3        4 : 7</v>
      </c>
      <c r="G5" s="139"/>
      <c r="H5" s="225" t="str">
        <f ca="1">GrpC!O13</f>
        <v>Mexiko</v>
      </c>
      <c r="I5" s="226" t="str">
        <f ca="1">"   "&amp;GrpC!$P13&amp;"        "&amp;GrpC!$R13&amp;Language!$E$164&amp;GrpC!$S13</f>
        <v xml:space="preserve">   4        2 : 3</v>
      </c>
      <c r="J5" s="141"/>
      <c r="K5" s="225" t="str">
        <f ca="1">GrpD!$O13</f>
        <v>Tunesien</v>
      </c>
      <c r="L5" s="226" t="str">
        <f ca="1">"   "&amp;GrpD!$P13&amp;"        "&amp;GrpD!$R13&amp;Language!$E$164&amp;GrpD!$S13</f>
        <v xml:space="preserve">   4        1 : 1</v>
      </c>
      <c r="M5" s="141"/>
      <c r="N5" s="225" t="str">
        <f ca="1">GrpE!$O13</f>
        <v>Deutschland</v>
      </c>
      <c r="O5" s="226" t="str">
        <f ca="1">"   "&amp;GrpE!$P13&amp;"        "&amp;GrpE!$R13&amp;Language!$E$164&amp;GrpE!$S13</f>
        <v xml:space="preserve">   4        6 : 5</v>
      </c>
      <c r="P5" s="139"/>
      <c r="Q5" s="225" t="str">
        <f ca="1">GrpF!$O13</f>
        <v>Belgien</v>
      </c>
      <c r="R5" s="226" t="str">
        <f ca="1">"   "&amp;GrpF!$P13&amp;"        "&amp;GrpF!$R13&amp;Language!$E$164&amp;GrpF!$S13</f>
        <v xml:space="preserve">   4        1 : 2</v>
      </c>
      <c r="S5" s="141"/>
      <c r="T5" s="225" t="str">
        <f ca="1">GrpG!$O13</f>
        <v>Kamerun</v>
      </c>
      <c r="U5" s="226" t="str">
        <f ca="1">"   "&amp;GrpG!$P13&amp;"        "&amp;GrpG!$R13&amp;Language!$E$164&amp;GrpG!$S13</f>
        <v xml:space="preserve">   4        4 : 4</v>
      </c>
      <c r="V5" s="139"/>
      <c r="W5" s="225" t="str">
        <f ca="1">GrpH!$O13</f>
        <v>Uruguay</v>
      </c>
      <c r="X5" s="226" t="str">
        <f ca="1">"   "&amp;GrpH!$P13&amp;"        "&amp;GrpH!$R13&amp;Language!$E$164&amp;GrpH!$S13</f>
        <v xml:space="preserve">   4        2 : 2</v>
      </c>
      <c r="Y5" s="5"/>
    </row>
    <row r="6" spans="1:25" s="118" customFormat="1" ht="15.95" customHeight="1" x14ac:dyDescent="0.25">
      <c r="A6" s="117"/>
      <c r="B6" s="227" t="str">
        <f ca="1">GrpA!O14</f>
        <v>Katar</v>
      </c>
      <c r="C6" s="228" t="str">
        <f ca="1">"   "&amp;GrpA!$P14&amp;"        "&amp;GrpA!$R14&amp;Language!$E$164&amp;GrpA!$S14</f>
        <v xml:space="preserve">   0        1 : 7</v>
      </c>
      <c r="D6" s="140"/>
      <c r="E6" s="227" t="str">
        <f ca="1">GrpB!O14</f>
        <v>Wales</v>
      </c>
      <c r="F6" s="228" t="str">
        <f ca="1">"   "&amp;GrpB!$P14&amp;"        "&amp;GrpB!$R14&amp;Language!$E$164&amp;GrpB!$S14</f>
        <v xml:space="preserve">   1        1 : 6</v>
      </c>
      <c r="G6" s="140"/>
      <c r="H6" s="227" t="str">
        <f ca="1">GrpC!O14</f>
        <v>Saudi-Arabien</v>
      </c>
      <c r="I6" s="228" t="str">
        <f ca="1">"   "&amp;GrpC!$P14&amp;"        "&amp;GrpC!$R14&amp;Language!$E$164&amp;GrpC!$S14</f>
        <v xml:space="preserve">   3        3 : 5</v>
      </c>
      <c r="J6" s="142"/>
      <c r="K6" s="227" t="str">
        <f ca="1">GrpD!$O14</f>
        <v>Dänemark</v>
      </c>
      <c r="L6" s="228" t="str">
        <f ca="1">"   "&amp;GrpD!$P14&amp;"        "&amp;GrpD!$R14&amp;Language!$E$164&amp;GrpD!$S14</f>
        <v xml:space="preserve">   1        1 : 3</v>
      </c>
      <c r="M6" s="142"/>
      <c r="N6" s="227" t="str">
        <f ca="1">GrpE!$O14</f>
        <v>Costa Rica</v>
      </c>
      <c r="O6" s="228" t="str">
        <f ca="1">"   "&amp;GrpE!$P14&amp;"        "&amp;GrpE!$R14&amp;Language!$E$164&amp;GrpE!$S14</f>
        <v xml:space="preserve">   3        3 : 11</v>
      </c>
      <c r="P6" s="140"/>
      <c r="Q6" s="227" t="str">
        <f ca="1">GrpF!$O14</f>
        <v>Kanada</v>
      </c>
      <c r="R6" s="228" t="str">
        <f ca="1">"   "&amp;GrpF!$P14&amp;"        "&amp;GrpF!$R14&amp;Language!$E$164&amp;GrpF!$S14</f>
        <v xml:space="preserve">   0        2 : 7</v>
      </c>
      <c r="S6" s="142"/>
      <c r="T6" s="227" t="str">
        <f ca="1">GrpG!$O14</f>
        <v>Serbien</v>
      </c>
      <c r="U6" s="228" t="str">
        <f ca="1">"   "&amp;GrpG!$P14&amp;"        "&amp;GrpG!$R14&amp;Language!$E$164&amp;GrpG!$S14</f>
        <v xml:space="preserve">   1        5 : 8</v>
      </c>
      <c r="V6" s="140"/>
      <c r="W6" s="227" t="str">
        <f ca="1">GrpH!$O14</f>
        <v>Ghana</v>
      </c>
      <c r="X6" s="228" t="str">
        <f ca="1">"   "&amp;GrpH!$P14&amp;"        "&amp;GrpH!$R14&amp;Language!$E$164&amp;GrpH!$S14</f>
        <v xml:space="preserve">   3        5 : 7</v>
      </c>
      <c r="Y6" s="117"/>
    </row>
    <row r="7" spans="1:25" s="4" customFormat="1" ht="13.5" customHeight="1" x14ac:dyDescent="0.25">
      <c r="A7" s="5"/>
      <c r="B7" s="630" t="str">
        <f ca="1">IF(GrpA!$K$10+GrpB!$K$10+GrpC!$K$10+GrpD!$K$10+GrpE!$K$10+GrpF!$K$10+GrpG!$K$10+GrpH!$K$10=0,"",IF(Distinctness!$D$4&gt;0,Distinctness!$J$4,Distinctness!$J$5))</f>
        <v>Die Platzierung ist in allen Gruppen geklärt.</v>
      </c>
      <c r="C7" s="630"/>
      <c r="D7" s="630"/>
      <c r="E7" s="630"/>
      <c r="F7" s="630"/>
      <c r="G7" s="630"/>
      <c r="H7" s="630"/>
      <c r="I7" s="630"/>
      <c r="J7" s="630"/>
      <c r="K7" s="630"/>
      <c r="L7" s="630"/>
      <c r="M7" s="630"/>
      <c r="N7" s="630"/>
      <c r="O7" s="630"/>
      <c r="P7" s="630"/>
      <c r="Q7" s="630"/>
      <c r="R7" s="630"/>
      <c r="S7" s="630"/>
      <c r="T7" s="630"/>
      <c r="U7" s="630"/>
      <c r="V7" s="630"/>
      <c r="W7" s="630"/>
      <c r="X7" s="630"/>
      <c r="Y7" s="5"/>
    </row>
    <row r="8" spans="1:25" s="4" customFormat="1" ht="11.25" customHeight="1" x14ac:dyDescent="0.25">
      <c r="B8" s="631" t="str">
        <f ca="1">IF(GrpA!$V$11&gt;0,"•","")</f>
        <v/>
      </c>
      <c r="C8" s="632"/>
      <c r="D8" s="237"/>
      <c r="E8" s="631" t="str">
        <f ca="1">IF(GrpB!$V$11&gt;0,"•","")</f>
        <v/>
      </c>
      <c r="F8" s="632"/>
      <c r="G8" s="237"/>
      <c r="H8" s="631" t="str">
        <f ca="1">IF(GrpC!$V$11&gt;0,"•","")</f>
        <v/>
      </c>
      <c r="I8" s="632"/>
      <c r="J8" s="237"/>
      <c r="K8" s="631" t="str">
        <f ca="1">IF(GrpD!$V$11&gt;0,"•","")</f>
        <v/>
      </c>
      <c r="L8" s="632"/>
      <c r="M8" s="22"/>
      <c r="N8" s="631" t="str">
        <f ca="1">IF(GrpE!$V$11&gt;0,"•","")</f>
        <v/>
      </c>
      <c r="O8" s="632"/>
      <c r="P8" s="237"/>
      <c r="Q8" s="631" t="str">
        <f ca="1">IF(GrpF!$V$11&gt;0,"•","")</f>
        <v/>
      </c>
      <c r="R8" s="632"/>
      <c r="S8" s="238"/>
      <c r="T8" s="631" t="str">
        <f ca="1">IF(GrpG!$V$11&gt;0,"•","")</f>
        <v/>
      </c>
      <c r="U8" s="632"/>
      <c r="V8" s="237"/>
      <c r="W8" s="631" t="str">
        <f ca="1">IF(GrpH!$V$11&gt;0,"•","")</f>
        <v/>
      </c>
      <c r="X8" s="632"/>
    </row>
    <row r="9" spans="1:25" s="4" customFormat="1" ht="19.5" customHeight="1" x14ac:dyDescent="0.3">
      <c r="B9" s="633" t="str">
        <f>Language!$E$124&amp;" A"</f>
        <v>Gruppe A</v>
      </c>
      <c r="C9" s="634"/>
      <c r="D9" s="6"/>
      <c r="E9" s="633" t="str">
        <f>Language!$E$124&amp;" B"</f>
        <v>Gruppe B</v>
      </c>
      <c r="F9" s="634"/>
      <c r="H9" s="633" t="str">
        <f>Language!$E$124&amp;" C"</f>
        <v>Gruppe C</v>
      </c>
      <c r="I9" s="634"/>
      <c r="K9" s="633" t="str">
        <f>Language!$E$124&amp;" D"</f>
        <v>Gruppe D</v>
      </c>
      <c r="L9" s="634"/>
      <c r="N9" s="633" t="str">
        <f>Language!$E$124&amp;" E"</f>
        <v>Gruppe E</v>
      </c>
      <c r="O9" s="634"/>
      <c r="Q9" s="633" t="str">
        <f>Language!$E$124&amp;" F"</f>
        <v>Gruppe F</v>
      </c>
      <c r="R9" s="634"/>
      <c r="T9" s="633" t="str">
        <f>Language!$E$124&amp;" G"</f>
        <v>Gruppe G</v>
      </c>
      <c r="U9" s="634"/>
      <c r="W9" s="633" t="str">
        <f>Language!$E$124&amp;" H"</f>
        <v>Gruppe H</v>
      </c>
      <c r="X9" s="634"/>
    </row>
    <row r="10" spans="1:25" s="4" customFormat="1" ht="9.9499999999999993" customHeight="1" thickBot="1" x14ac:dyDescent="0.35">
      <c r="B10" s="69"/>
      <c r="C10" s="69"/>
      <c r="D10" s="70"/>
      <c r="E10" s="69"/>
      <c r="F10" s="69"/>
      <c r="G10" s="18"/>
      <c r="H10" s="69"/>
      <c r="I10" s="69"/>
      <c r="J10" s="18"/>
      <c r="K10" s="69"/>
      <c r="L10" s="69"/>
      <c r="M10" s="18"/>
      <c r="N10" s="69"/>
      <c r="O10" s="69"/>
      <c r="P10" s="18"/>
      <c r="Q10" s="69"/>
      <c r="R10" s="69"/>
      <c r="T10" s="69"/>
      <c r="U10" s="69"/>
      <c r="V10" s="18"/>
      <c r="W10" s="69"/>
      <c r="X10" s="69"/>
    </row>
    <row r="11" spans="1:25" s="4" customFormat="1" x14ac:dyDescent="0.25">
      <c r="A11" s="217">
        <v>1</v>
      </c>
      <c r="B11" s="635" t="str">
        <f>VLOOKUP(A11,Matches!$B$4:$K$72,7,0)</f>
        <v>Al Bayt</v>
      </c>
      <c r="C11" s="636"/>
      <c r="D11" s="217">
        <v>3</v>
      </c>
      <c r="E11" s="635" t="str">
        <f>VLOOKUP(D11,Matches!$B$4:$K$72,7,0)</f>
        <v>Khalifa Internat.</v>
      </c>
      <c r="F11" s="636"/>
      <c r="G11" s="217">
        <v>8</v>
      </c>
      <c r="H11" s="635" t="str">
        <f>VLOOKUP(G11,Matches!$B$4:$K$72,7,0)</f>
        <v>Lusail</v>
      </c>
      <c r="I11" s="636"/>
      <c r="J11" s="217">
        <v>6</v>
      </c>
      <c r="K11" s="635" t="str">
        <f>VLOOKUP(J11,Matches!$B$4:$K$72,7,0)</f>
        <v>Education City</v>
      </c>
      <c r="L11" s="636"/>
      <c r="M11" s="217">
        <v>11</v>
      </c>
      <c r="N11" s="635" t="str">
        <f>VLOOKUP(M11,Matches!$B$4:$K$72,7,0)</f>
        <v>Khalifa Internat.</v>
      </c>
      <c r="O11" s="636"/>
      <c r="P11" s="217">
        <v>12</v>
      </c>
      <c r="Q11" s="635" t="str">
        <f>VLOOKUP(P11,Matches!$B$4:$K$72,7,0)</f>
        <v>Al Bayt</v>
      </c>
      <c r="R11" s="636"/>
      <c r="S11" s="217">
        <v>13</v>
      </c>
      <c r="T11" s="635" t="str">
        <f>VLOOKUP(S11,Matches!$B$4:$K$72,7,0)</f>
        <v>Al Janoub</v>
      </c>
      <c r="U11" s="636"/>
      <c r="V11" s="217">
        <v>14</v>
      </c>
      <c r="W11" s="635" t="str">
        <f>VLOOKUP(V11,Matches!$B$4:$K$72,7,0)</f>
        <v>Education City</v>
      </c>
      <c r="X11" s="636"/>
    </row>
    <row r="12" spans="1:25" s="4" customFormat="1" ht="15" customHeight="1" x14ac:dyDescent="0.25">
      <c r="B12" s="637">
        <f>VLOOKUP(A11,Matches!$B$4:$K$72,5,0)</f>
        <v>44885.708333333328</v>
      </c>
      <c r="C12" s="638"/>
      <c r="E12" s="637">
        <f>VLOOKUP(D11,Matches!$B$4:$K$72,5,0)</f>
        <v>44886.583333333328</v>
      </c>
      <c r="F12" s="638"/>
      <c r="H12" s="637">
        <f>VLOOKUP(G11,Matches!$B$4:$K$72,5,0)</f>
        <v>44887.458333333328</v>
      </c>
      <c r="I12" s="638"/>
      <c r="K12" s="637">
        <f>VLOOKUP(J11,Matches!$B$4:$K$72,5,0)</f>
        <v>44887.583333333328</v>
      </c>
      <c r="L12" s="638"/>
      <c r="N12" s="637">
        <f>VLOOKUP(M11,Matches!$B$4:$K$72,5,0)</f>
        <v>44888.583333333328</v>
      </c>
      <c r="O12" s="638"/>
      <c r="Q12" s="637">
        <f>VLOOKUP(P11,Matches!$B$4:$K$72,5,0)</f>
        <v>44888.458333333328</v>
      </c>
      <c r="R12" s="638"/>
      <c r="T12" s="637">
        <f>VLOOKUP(S11,Matches!$B$4:$K$72,5,0)</f>
        <v>44889.458333333328</v>
      </c>
      <c r="U12" s="638"/>
      <c r="W12" s="637">
        <f>VLOOKUP(V11,Matches!$B$4:$K$72,5,0)</f>
        <v>44889.583333333328</v>
      </c>
      <c r="X12" s="638"/>
    </row>
    <row r="13" spans="1:25" s="4" customFormat="1" x14ac:dyDescent="0.25">
      <c r="B13" s="71" t="str">
        <f>VLOOKUP(A11,Matches!$B$4:$K$72,8,0)</f>
        <v>Katar</v>
      </c>
      <c r="C13" s="72" t="str">
        <f>VLOOKUP(A11,Matches!$B$4:$K$72,9,0)</f>
        <v>Ecuador</v>
      </c>
      <c r="E13" s="71" t="str">
        <f>VLOOKUP(D11,Matches!$B$4:$K$72,8,0)</f>
        <v>England</v>
      </c>
      <c r="F13" s="72" t="str">
        <f>VLOOKUP(D11,Matches!$B$4:$K$72,9,0)</f>
        <v>Iran</v>
      </c>
      <c r="H13" s="71" t="str">
        <f>VLOOKUP(G11,Matches!$B$4:$K$72,8,0)</f>
        <v>Argentinien</v>
      </c>
      <c r="I13" s="72" t="str">
        <f>VLOOKUP(G11,Matches!$B$4:$K$72,9,0)</f>
        <v>Saudi-Arabien</v>
      </c>
      <c r="K13" s="71" t="str">
        <f>VLOOKUP(J11,Matches!$B$4:$K$72,8,0)</f>
        <v>Dänemark</v>
      </c>
      <c r="L13" s="72" t="str">
        <f>VLOOKUP(J11,Matches!$B$4:$K$72,9,0)</f>
        <v>Tunesien</v>
      </c>
      <c r="N13" s="71" t="str">
        <f>VLOOKUP(M11,Matches!$B$4:$K$72,8,0)</f>
        <v>Deutschland</v>
      </c>
      <c r="O13" s="72" t="str">
        <f>VLOOKUP(M11,Matches!$B$4:$K$72,9,0)</f>
        <v>Japan</v>
      </c>
      <c r="Q13" s="71" t="str">
        <f>VLOOKUP(P11,Matches!$B$4:$K$72,8,0)</f>
        <v>Marokko</v>
      </c>
      <c r="R13" s="72" t="str">
        <f>VLOOKUP(P11,Matches!$B$4:$K$72,9,0)</f>
        <v>Kroatien</v>
      </c>
      <c r="T13" s="71" t="str">
        <f>VLOOKUP(S11,Matches!$B$4:$K$72,8,0)</f>
        <v>Schweiz</v>
      </c>
      <c r="U13" s="72" t="str">
        <f>VLOOKUP(S11,Matches!$B$4:$K$72,9,0)</f>
        <v>Kamerun</v>
      </c>
      <c r="W13" s="71" t="str">
        <f>VLOOKUP(V11,Matches!$B$4:$K$72,8,0)</f>
        <v>Uruguay</v>
      </c>
      <c r="X13" s="72" t="str">
        <f>VLOOKUP(V11,Matches!$B$4:$K$72,9,0)</f>
        <v>Südkorea</v>
      </c>
    </row>
    <row r="14" spans="1:25" s="4" customFormat="1" ht="15.75" thickBot="1" x14ac:dyDescent="0.3">
      <c r="B14" s="1">
        <v>0</v>
      </c>
      <c r="C14" s="2">
        <v>2</v>
      </c>
      <c r="E14" s="1">
        <v>6</v>
      </c>
      <c r="F14" s="2">
        <v>2</v>
      </c>
      <c r="H14" s="1">
        <v>1</v>
      </c>
      <c r="I14" s="2">
        <v>2</v>
      </c>
      <c r="K14" s="1">
        <v>0</v>
      </c>
      <c r="L14" s="2">
        <v>0</v>
      </c>
      <c r="N14" s="1">
        <v>1</v>
      </c>
      <c r="O14" s="2">
        <v>2</v>
      </c>
      <c r="Q14" s="1">
        <v>0</v>
      </c>
      <c r="R14" s="2">
        <v>0</v>
      </c>
      <c r="T14" s="1">
        <v>1</v>
      </c>
      <c r="U14" s="2">
        <v>0</v>
      </c>
      <c r="W14" s="1">
        <v>0</v>
      </c>
      <c r="X14" s="2">
        <v>0</v>
      </c>
    </row>
    <row r="15" spans="1:25" s="4" customFormat="1" ht="9.9499999999999993" customHeight="1" thickBot="1" x14ac:dyDescent="0.3">
      <c r="B15" s="25"/>
      <c r="C15" s="25"/>
      <c r="D15" s="18"/>
      <c r="E15" s="25"/>
      <c r="F15" s="25"/>
      <c r="G15" s="18"/>
      <c r="H15" s="25"/>
      <c r="I15" s="25"/>
      <c r="J15" s="18"/>
      <c r="K15" s="25"/>
      <c r="L15" s="25"/>
      <c r="M15" s="18"/>
      <c r="N15" s="25"/>
      <c r="O15" s="25"/>
      <c r="P15" s="18"/>
      <c r="Q15" s="25"/>
      <c r="R15" s="25"/>
      <c r="T15" s="25"/>
      <c r="U15" s="25"/>
      <c r="V15" s="18"/>
      <c r="W15" s="25"/>
      <c r="X15" s="25"/>
    </row>
    <row r="16" spans="1:25" s="4" customFormat="1" x14ac:dyDescent="0.25">
      <c r="A16" s="217">
        <v>2</v>
      </c>
      <c r="B16" s="635" t="str">
        <f>VLOOKUP(A16,Matches!$B$4:$K$72,7,0)</f>
        <v>Al Thumama</v>
      </c>
      <c r="C16" s="636"/>
      <c r="D16" s="217">
        <v>4</v>
      </c>
      <c r="E16" s="635" t="str">
        <f>VLOOKUP(D16,Matches!$B$4:$K$72,7,0)</f>
        <v>Ahmad Bin Ali</v>
      </c>
      <c r="F16" s="636"/>
      <c r="G16" s="217">
        <v>7</v>
      </c>
      <c r="H16" s="635" t="str">
        <f>VLOOKUP(G16,Matches!$B$4:$K$72,7,0)</f>
        <v>Stadion 974</v>
      </c>
      <c r="I16" s="636"/>
      <c r="J16" s="217">
        <v>5</v>
      </c>
      <c r="K16" s="635" t="str">
        <f>VLOOKUP(J16,Matches!$B$4:$K$72,7,0)</f>
        <v>Al Janoub</v>
      </c>
      <c r="L16" s="636"/>
      <c r="M16" s="217">
        <v>10</v>
      </c>
      <c r="N16" s="635" t="str">
        <f>VLOOKUP(M16,Matches!$B$4:$K$72,7,0)</f>
        <v>Al Thumama</v>
      </c>
      <c r="O16" s="636"/>
      <c r="P16" s="217">
        <v>9</v>
      </c>
      <c r="Q16" s="635" t="str">
        <f>VLOOKUP(P16,Matches!$B$4:$K$72,7,0)</f>
        <v>Ahmad Bin Ali</v>
      </c>
      <c r="R16" s="636"/>
      <c r="S16" s="217">
        <v>16</v>
      </c>
      <c r="T16" s="635" t="str">
        <f>VLOOKUP(S16,Matches!$B$4:$K$72,7,0)</f>
        <v>Lusail</v>
      </c>
      <c r="U16" s="636"/>
      <c r="V16" s="217">
        <v>15</v>
      </c>
      <c r="W16" s="635" t="str">
        <f>VLOOKUP(V16,Matches!$B$4:$K$72,7,0)</f>
        <v>Stadion 974</v>
      </c>
      <c r="X16" s="636"/>
    </row>
    <row r="17" spans="1:24" s="4" customFormat="1" x14ac:dyDescent="0.25">
      <c r="B17" s="637">
        <f>VLOOKUP(A16,Matches!$B$4:$K$72,5,0)</f>
        <v>44886.708333333328</v>
      </c>
      <c r="C17" s="638"/>
      <c r="E17" s="637">
        <f>VLOOKUP(D16,Matches!$B$4:$K$72,5,0)</f>
        <v>44886.833333333328</v>
      </c>
      <c r="F17" s="638"/>
      <c r="H17" s="637">
        <f>VLOOKUP(G16,Matches!$B$4:$K$72,5,0)</f>
        <v>44887.708333333328</v>
      </c>
      <c r="I17" s="638"/>
      <c r="K17" s="637">
        <f>VLOOKUP(J16,Matches!$B$4:$K$72,5,0)</f>
        <v>44887.833333333328</v>
      </c>
      <c r="L17" s="638"/>
      <c r="N17" s="637">
        <f>VLOOKUP(M16,Matches!$B$4:$K$72,5,0)</f>
        <v>44888.708333333328</v>
      </c>
      <c r="O17" s="638"/>
      <c r="Q17" s="637">
        <f>VLOOKUP(P16,Matches!$B$4:$K$72,5,0)</f>
        <v>44888.833333333328</v>
      </c>
      <c r="R17" s="638"/>
      <c r="T17" s="637">
        <f>VLOOKUP(S16,Matches!$B$4:$K$72,5,0)</f>
        <v>44889.833333333328</v>
      </c>
      <c r="U17" s="638"/>
      <c r="W17" s="637">
        <f>VLOOKUP(V16,Matches!$B$4:$K$72,5,0)</f>
        <v>44889.708333333328</v>
      </c>
      <c r="X17" s="638"/>
    </row>
    <row r="18" spans="1:24" s="4" customFormat="1" x14ac:dyDescent="0.25">
      <c r="B18" s="71" t="str">
        <f>VLOOKUP(A16,Matches!$B$4:$K$72,8,0)</f>
        <v>Senegal</v>
      </c>
      <c r="C18" s="72" t="str">
        <f>VLOOKUP(A16,Matches!$B$4:$K$72,9,0)</f>
        <v>Niederlande</v>
      </c>
      <c r="E18" s="71" t="str">
        <f>VLOOKUP(D16,Matches!$B$4:$K$72,8,0)</f>
        <v>USA</v>
      </c>
      <c r="F18" s="72" t="str">
        <f>VLOOKUP(D16,Matches!$B$4:$K$72,9,0)</f>
        <v>Wales</v>
      </c>
      <c r="H18" s="71" t="str">
        <f>VLOOKUP(G16,Matches!$B$4:$K$72,8,0)</f>
        <v>Mexiko</v>
      </c>
      <c r="I18" s="72" t="str">
        <f>VLOOKUP(G16,Matches!$B$4:$K$72,9,0)</f>
        <v>Polen</v>
      </c>
      <c r="K18" s="71" t="str">
        <f>VLOOKUP(J16,Matches!$B$4:$K$72,8,0)</f>
        <v>Frankreich</v>
      </c>
      <c r="L18" s="72" t="str">
        <f>VLOOKUP(J16,Matches!$B$4:$K$72,9,0)</f>
        <v>Australien</v>
      </c>
      <c r="N18" s="71" t="str">
        <f>VLOOKUP(M16,Matches!$B$4:$K$72,8,0)</f>
        <v>Spanien</v>
      </c>
      <c r="O18" s="72" t="str">
        <f>VLOOKUP(M16,Matches!$B$4:$K$72,9,0)</f>
        <v>Costa Rica</v>
      </c>
      <c r="Q18" s="71" t="str">
        <f>VLOOKUP(P16,Matches!$B$4:$K$72,8,0)</f>
        <v>Belgien</v>
      </c>
      <c r="R18" s="72" t="str">
        <f>VLOOKUP(P16,Matches!$B$4:$K$72,9,0)</f>
        <v>Kanada</v>
      </c>
      <c r="T18" s="71" t="str">
        <f>VLOOKUP(S16,Matches!$B$4:$K$72,8,0)</f>
        <v>Brasilien</v>
      </c>
      <c r="U18" s="72" t="str">
        <f>VLOOKUP(S16,Matches!$B$4:$K$72,9,0)</f>
        <v>Serbien</v>
      </c>
      <c r="W18" s="71" t="str">
        <f>VLOOKUP(V16,Matches!$B$4:$K$72,8,0)</f>
        <v>Portugal</v>
      </c>
      <c r="X18" s="72" t="str">
        <f>VLOOKUP(V16,Matches!$B$4:$K$72,9,0)</f>
        <v>Ghana</v>
      </c>
    </row>
    <row r="19" spans="1:24" s="4" customFormat="1" ht="15.75" thickBot="1" x14ac:dyDescent="0.3">
      <c r="B19" s="1">
        <v>0</v>
      </c>
      <c r="C19" s="2">
        <v>2</v>
      </c>
      <c r="E19" s="1">
        <v>1</v>
      </c>
      <c r="F19" s="2">
        <v>1</v>
      </c>
      <c r="H19" s="1">
        <v>0</v>
      </c>
      <c r="I19" s="2">
        <v>0</v>
      </c>
      <c r="K19" s="1">
        <v>4</v>
      </c>
      <c r="L19" s="2">
        <v>1</v>
      </c>
      <c r="N19" s="1">
        <v>7</v>
      </c>
      <c r="O19" s="2">
        <v>0</v>
      </c>
      <c r="Q19" s="1">
        <v>1</v>
      </c>
      <c r="R19" s="2">
        <v>0</v>
      </c>
      <c r="T19" s="1">
        <v>2</v>
      </c>
      <c r="U19" s="2">
        <v>0</v>
      </c>
      <c r="W19" s="1">
        <v>3</v>
      </c>
      <c r="X19" s="2">
        <v>2</v>
      </c>
    </row>
    <row r="20" spans="1:24" s="4" customFormat="1" ht="9.9499999999999993" customHeight="1" thickBot="1" x14ac:dyDescent="0.3">
      <c r="B20" s="25"/>
      <c r="C20" s="25"/>
      <c r="D20" s="18"/>
      <c r="E20" s="25"/>
      <c r="F20" s="25"/>
      <c r="G20" s="18"/>
      <c r="H20" s="25"/>
      <c r="I20" s="25"/>
      <c r="J20" s="18"/>
      <c r="K20" s="25"/>
      <c r="L20" s="25"/>
      <c r="M20" s="18"/>
      <c r="N20" s="25"/>
      <c r="O20" s="25"/>
      <c r="P20" s="18"/>
      <c r="Q20" s="25"/>
      <c r="R20" s="25"/>
      <c r="T20" s="25"/>
      <c r="U20" s="25"/>
      <c r="V20" s="18"/>
      <c r="W20" s="25"/>
      <c r="X20" s="25"/>
    </row>
    <row r="21" spans="1:24" s="4" customFormat="1" x14ac:dyDescent="0.25">
      <c r="A21" s="217">
        <v>18</v>
      </c>
      <c r="B21" s="635" t="str">
        <f>VLOOKUP(A21,Matches!$B$4:$K$72,7,0)</f>
        <v>Al Thumama</v>
      </c>
      <c r="C21" s="636"/>
      <c r="D21" s="217">
        <v>17</v>
      </c>
      <c r="E21" s="635" t="str">
        <f>VLOOKUP(D21,Matches!$B$4:$K$72,7,0)</f>
        <v>Ahmad Bin Ali</v>
      </c>
      <c r="F21" s="636"/>
      <c r="G21" s="217">
        <v>22</v>
      </c>
      <c r="H21" s="635" t="str">
        <f>VLOOKUP(G21,Matches!$B$4:$K$72,7,0)</f>
        <v>Education City</v>
      </c>
      <c r="I21" s="636"/>
      <c r="J21" s="217">
        <v>21</v>
      </c>
      <c r="K21" s="635" t="str">
        <f>VLOOKUP(J21,Matches!$B$4:$K$72,7,0)</f>
        <v>Al Janoub</v>
      </c>
      <c r="L21" s="636"/>
      <c r="M21" s="217">
        <v>25</v>
      </c>
      <c r="N21" s="635" t="str">
        <f>VLOOKUP(M21,Matches!$B$4:$K$72,7,0)</f>
        <v>Ahmad Bin Ali</v>
      </c>
      <c r="O21" s="636"/>
      <c r="P21" s="217">
        <v>26</v>
      </c>
      <c r="Q21" s="635" t="str">
        <f>VLOOKUP(P21,Matches!$B$4:$K$72,7,0)</f>
        <v>Al Thumama</v>
      </c>
      <c r="R21" s="636"/>
      <c r="S21" s="217">
        <v>29</v>
      </c>
      <c r="T21" s="635" t="str">
        <f>VLOOKUP(S21,Matches!$B$4:$K$72,7,0)</f>
        <v>Al Janoub</v>
      </c>
      <c r="U21" s="636"/>
      <c r="V21" s="217">
        <v>30</v>
      </c>
      <c r="W21" s="635" t="str">
        <f>VLOOKUP(V21,Matches!$B$4:$K$72,7,0)</f>
        <v>Education City</v>
      </c>
      <c r="X21" s="636"/>
    </row>
    <row r="22" spans="1:24" s="4" customFormat="1" x14ac:dyDescent="0.25">
      <c r="B22" s="637">
        <f>VLOOKUP(A21,Matches!$B$4:$K$72,5,0)</f>
        <v>44890.583333333328</v>
      </c>
      <c r="C22" s="638"/>
      <c r="E22" s="637">
        <f>VLOOKUP(D21,Matches!$B$4:$K$72,5,0)</f>
        <v>44890.458333333328</v>
      </c>
      <c r="F22" s="638"/>
      <c r="H22" s="637">
        <f>VLOOKUP(G21,Matches!$B$4:$K$72,5,0)</f>
        <v>44891.583333333328</v>
      </c>
      <c r="I22" s="638"/>
      <c r="K22" s="637">
        <f>VLOOKUP(J21,Matches!$B$4:$K$72,5,0)</f>
        <v>44891.458333333328</v>
      </c>
      <c r="L22" s="638"/>
      <c r="N22" s="637">
        <f>VLOOKUP(M21,Matches!$B$4:$K$72,5,0)</f>
        <v>44892.458333333328</v>
      </c>
      <c r="O22" s="638"/>
      <c r="Q22" s="637">
        <f>VLOOKUP(P21,Matches!$B$4:$K$72,5,0)</f>
        <v>44892.583333333328</v>
      </c>
      <c r="R22" s="638"/>
      <c r="T22" s="637">
        <f>VLOOKUP(S21,Matches!$B$4:$K$72,5,0)</f>
        <v>44893.458333333328</v>
      </c>
      <c r="U22" s="638"/>
      <c r="W22" s="637">
        <f>VLOOKUP(V21,Matches!$B$4:$K$72,5,0)</f>
        <v>44893.583333333328</v>
      </c>
      <c r="X22" s="638"/>
    </row>
    <row r="23" spans="1:24" s="4" customFormat="1" x14ac:dyDescent="0.25">
      <c r="B23" s="71" t="str">
        <f>VLOOKUP(A21,Matches!$B$4:$K$72,8,0)</f>
        <v>Katar</v>
      </c>
      <c r="C23" s="72" t="str">
        <f>VLOOKUP(A21,Matches!$B$4:$K$72,9,0)</f>
        <v>Senegal</v>
      </c>
      <c r="E23" s="71" t="str">
        <f>VLOOKUP(D21,Matches!$B$4:$K$72,8,0)</f>
        <v>Wales</v>
      </c>
      <c r="F23" s="72" t="str">
        <f>VLOOKUP(D21,Matches!$B$4:$K$72,9,0)</f>
        <v>Iran</v>
      </c>
      <c r="H23" s="71" t="str">
        <f>VLOOKUP(G21,Matches!$B$4:$K$72,8,0)</f>
        <v>Polen</v>
      </c>
      <c r="I23" s="72" t="str">
        <f>VLOOKUP(G21,Matches!$B$4:$K$72,9,0)</f>
        <v>Saudi-Arabien</v>
      </c>
      <c r="K23" s="71" t="str">
        <f>VLOOKUP(J21,Matches!$B$4:$K$72,8,0)</f>
        <v>Tunesien</v>
      </c>
      <c r="L23" s="72" t="str">
        <f>VLOOKUP(J21,Matches!$B$4:$K$72,9,0)</f>
        <v>Australien</v>
      </c>
      <c r="N23" s="71" t="str">
        <f>VLOOKUP(M21,Matches!$B$4:$K$72,8,0)</f>
        <v>Japan</v>
      </c>
      <c r="O23" s="72" t="str">
        <f>VLOOKUP(M21,Matches!$B$4:$K$72,9,0)</f>
        <v>Costa Rica</v>
      </c>
      <c r="Q23" s="71" t="str">
        <f>VLOOKUP(P21,Matches!$B$4:$K$72,8,0)</f>
        <v>Belgien</v>
      </c>
      <c r="R23" s="72" t="str">
        <f>VLOOKUP(P21,Matches!$B$4:$K$72,9,0)</f>
        <v>Marokko</v>
      </c>
      <c r="T23" s="71" t="str">
        <f>VLOOKUP(S21,Matches!$B$4:$K$72,8,0)</f>
        <v>Kamerun</v>
      </c>
      <c r="U23" s="72" t="str">
        <f>VLOOKUP(S21,Matches!$B$4:$K$72,9,0)</f>
        <v>Serbien</v>
      </c>
      <c r="W23" s="71" t="str">
        <f>VLOOKUP(V21,Matches!$B$4:$K$72,8,0)</f>
        <v>Südkorea</v>
      </c>
      <c r="X23" s="72" t="str">
        <f>VLOOKUP(V21,Matches!$B$4:$K$72,9,0)</f>
        <v>Ghana</v>
      </c>
    </row>
    <row r="24" spans="1:24" s="4" customFormat="1" ht="15.75" thickBot="1" x14ac:dyDescent="0.3">
      <c r="B24" s="1">
        <v>1</v>
      </c>
      <c r="C24" s="2">
        <v>3</v>
      </c>
      <c r="E24" s="1">
        <v>0</v>
      </c>
      <c r="F24" s="2">
        <v>2</v>
      </c>
      <c r="H24" s="1">
        <v>2</v>
      </c>
      <c r="I24" s="2">
        <v>0</v>
      </c>
      <c r="K24" s="1">
        <v>0</v>
      </c>
      <c r="L24" s="2">
        <v>1</v>
      </c>
      <c r="N24" s="1">
        <v>0</v>
      </c>
      <c r="O24" s="2">
        <v>1</v>
      </c>
      <c r="Q24" s="1">
        <v>0</v>
      </c>
      <c r="R24" s="2">
        <v>2</v>
      </c>
      <c r="T24" s="1">
        <v>3</v>
      </c>
      <c r="U24" s="2">
        <v>3</v>
      </c>
      <c r="W24" s="1">
        <v>2</v>
      </c>
      <c r="X24" s="2">
        <v>3</v>
      </c>
    </row>
    <row r="25" spans="1:24" s="4" customFormat="1" ht="9.9499999999999993" customHeight="1" thickBot="1" x14ac:dyDescent="0.3">
      <c r="B25" s="25"/>
      <c r="C25" s="25"/>
      <c r="D25" s="18"/>
      <c r="E25" s="25"/>
      <c r="F25" s="25"/>
      <c r="G25" s="18"/>
      <c r="H25" s="25"/>
      <c r="I25" s="25"/>
      <c r="J25" s="18"/>
      <c r="K25" s="25"/>
      <c r="L25" s="25"/>
      <c r="M25" s="18"/>
      <c r="N25" s="25"/>
      <c r="O25" s="25"/>
      <c r="P25" s="18"/>
      <c r="Q25" s="25"/>
      <c r="R25" s="25"/>
      <c r="T25" s="25"/>
      <c r="U25" s="25"/>
      <c r="V25" s="18"/>
      <c r="W25" s="25"/>
      <c r="X25" s="25"/>
    </row>
    <row r="26" spans="1:24" s="4" customFormat="1" x14ac:dyDescent="0.25">
      <c r="A26" s="217">
        <v>19</v>
      </c>
      <c r="B26" s="635" t="str">
        <f>VLOOKUP(A26,Matches!$B$4:$K$72,7,0)</f>
        <v>Khalifa Internat.</v>
      </c>
      <c r="C26" s="636"/>
      <c r="D26" s="217">
        <v>20</v>
      </c>
      <c r="E26" s="635" t="str">
        <f>VLOOKUP(D26,Matches!$B$4:$K$72,7,0)</f>
        <v>Al Bayt</v>
      </c>
      <c r="F26" s="636"/>
      <c r="G26" s="217">
        <v>24</v>
      </c>
      <c r="H26" s="635" t="str">
        <f>VLOOKUP(G26,Matches!$B$4:$K$72,7,0)</f>
        <v>Lusail</v>
      </c>
      <c r="I26" s="636"/>
      <c r="J26" s="217">
        <v>23</v>
      </c>
      <c r="K26" s="635" t="str">
        <f>VLOOKUP(J26,Matches!$B$4:$K$72,7,0)</f>
        <v>Stadion 974</v>
      </c>
      <c r="L26" s="636"/>
      <c r="M26" s="217">
        <v>28</v>
      </c>
      <c r="N26" s="635" t="str">
        <f>VLOOKUP(M26,Matches!$B$4:$K$72,7,0)</f>
        <v>Al Bayt</v>
      </c>
      <c r="O26" s="636"/>
      <c r="P26" s="217">
        <v>27</v>
      </c>
      <c r="Q26" s="635" t="str">
        <f>VLOOKUP(P26,Matches!$B$4:$K$72,7,0)</f>
        <v>Khalifa Internat.</v>
      </c>
      <c r="R26" s="636"/>
      <c r="S26" s="217">
        <v>31</v>
      </c>
      <c r="T26" s="635" t="str">
        <f>VLOOKUP(S26,Matches!$B$4:$K$72,7,0)</f>
        <v>Stadion 974</v>
      </c>
      <c r="U26" s="636"/>
      <c r="V26" s="217">
        <v>32</v>
      </c>
      <c r="W26" s="635" t="str">
        <f>VLOOKUP(V26,Matches!$B$4:$K$72,7,0)</f>
        <v>Lusail</v>
      </c>
      <c r="X26" s="636"/>
    </row>
    <row r="27" spans="1:24" s="4" customFormat="1" x14ac:dyDescent="0.25">
      <c r="B27" s="637">
        <f>VLOOKUP(A26,Matches!$B$4:$K$72,5,0)</f>
        <v>44890.708333333328</v>
      </c>
      <c r="C27" s="638"/>
      <c r="E27" s="637">
        <f>VLOOKUP(D26,Matches!$B$4:$K$72,5,0)</f>
        <v>44890.833333333328</v>
      </c>
      <c r="F27" s="638"/>
      <c r="H27" s="637">
        <f>VLOOKUP(G26,Matches!$B$4:$K$72,5,0)</f>
        <v>44891.833333333328</v>
      </c>
      <c r="I27" s="638"/>
      <c r="K27" s="637">
        <f>VLOOKUP(J26,Matches!$B$4:$K$72,5,0)</f>
        <v>44891.708333333328</v>
      </c>
      <c r="L27" s="638"/>
      <c r="N27" s="637">
        <f>VLOOKUP(M26,Matches!$B$4:$K$72,5,0)</f>
        <v>44892.833333333328</v>
      </c>
      <c r="O27" s="638"/>
      <c r="Q27" s="637">
        <f>VLOOKUP(P26,Matches!$B$4:$K$72,5,0)</f>
        <v>44892.708333333328</v>
      </c>
      <c r="R27" s="638"/>
      <c r="T27" s="637">
        <f>VLOOKUP(S26,Matches!$B$4:$K$72,5,0)</f>
        <v>44893.708333333328</v>
      </c>
      <c r="U27" s="638"/>
      <c r="W27" s="637">
        <f>VLOOKUP(V26,Matches!$B$4:$K$72,5,0)</f>
        <v>44893.833333333328</v>
      </c>
      <c r="X27" s="638"/>
    </row>
    <row r="28" spans="1:24" s="4" customFormat="1" x14ac:dyDescent="0.25">
      <c r="B28" s="71" t="str">
        <f>VLOOKUP(A26,Matches!$B$4:$K$72,8,0)</f>
        <v>Niederlande</v>
      </c>
      <c r="C28" s="72" t="str">
        <f>VLOOKUP(A26,Matches!$B$4:$K$72,9,0)</f>
        <v>Ecuador</v>
      </c>
      <c r="E28" s="71" t="str">
        <f>VLOOKUP(D26,Matches!$B$4:$K$72,8,0)</f>
        <v>England</v>
      </c>
      <c r="F28" s="72" t="str">
        <f>VLOOKUP(D26,Matches!$B$4:$K$72,9,0)</f>
        <v>USA</v>
      </c>
      <c r="H28" s="71" t="str">
        <f>VLOOKUP(G26,Matches!$B$4:$K$72,8,0)</f>
        <v>Argentinien</v>
      </c>
      <c r="I28" s="72" t="str">
        <f>VLOOKUP(G26,Matches!$B$4:$K$72,9,0)</f>
        <v>Mexiko</v>
      </c>
      <c r="K28" s="71" t="str">
        <f>VLOOKUP(J26,Matches!$B$4:$K$72,8,0)</f>
        <v>Frankreich</v>
      </c>
      <c r="L28" s="72" t="str">
        <f>VLOOKUP(J26,Matches!$B$4:$K$72,9,0)</f>
        <v>Dänemark</v>
      </c>
      <c r="N28" s="71" t="str">
        <f>VLOOKUP(M26,Matches!$B$4:$K$72,8,0)</f>
        <v>Spanien</v>
      </c>
      <c r="O28" s="72" t="str">
        <f>VLOOKUP(M26,Matches!$B$4:$K$72,9,0)</f>
        <v>Deutschland</v>
      </c>
      <c r="Q28" s="71" t="str">
        <f>VLOOKUP(P26,Matches!$B$4:$K$72,8,0)</f>
        <v>Kroatien</v>
      </c>
      <c r="R28" s="72" t="str">
        <f>VLOOKUP(P26,Matches!$B$4:$K$72,9,0)</f>
        <v>Kanada</v>
      </c>
      <c r="T28" s="71" t="str">
        <f>VLOOKUP(S26,Matches!$B$4:$K$72,8,0)</f>
        <v>Brasilien</v>
      </c>
      <c r="U28" s="72" t="str">
        <f>VLOOKUP(S26,Matches!$B$4:$K$72,9,0)</f>
        <v>Schweiz</v>
      </c>
      <c r="W28" s="71" t="str">
        <f>VLOOKUP(V26,Matches!$B$4:$K$72,8,0)</f>
        <v>Portugal</v>
      </c>
      <c r="X28" s="72" t="str">
        <f>VLOOKUP(V26,Matches!$B$4:$K$72,9,0)</f>
        <v>Uruguay</v>
      </c>
    </row>
    <row r="29" spans="1:24" s="4" customFormat="1" ht="15.75" thickBot="1" x14ac:dyDescent="0.3">
      <c r="B29" s="1">
        <v>1</v>
      </c>
      <c r="C29" s="2">
        <v>1</v>
      </c>
      <c r="E29" s="1">
        <v>0</v>
      </c>
      <c r="F29" s="2">
        <v>0</v>
      </c>
      <c r="H29" s="1">
        <v>2</v>
      </c>
      <c r="I29" s="2">
        <v>0</v>
      </c>
      <c r="K29" s="1">
        <v>2</v>
      </c>
      <c r="L29" s="2">
        <v>1</v>
      </c>
      <c r="N29" s="1">
        <v>1</v>
      </c>
      <c r="O29" s="2">
        <v>1</v>
      </c>
      <c r="Q29" s="1">
        <v>4</v>
      </c>
      <c r="R29" s="2">
        <v>1</v>
      </c>
      <c r="T29" s="1">
        <v>1</v>
      </c>
      <c r="U29" s="2">
        <v>0</v>
      </c>
      <c r="W29" s="1">
        <v>2</v>
      </c>
      <c r="X29" s="2">
        <v>0</v>
      </c>
    </row>
    <row r="30" spans="1:24" s="4" customFormat="1" ht="9.9499999999999993" customHeight="1" thickBot="1" x14ac:dyDescent="0.3">
      <c r="B30" s="25"/>
      <c r="C30" s="25"/>
      <c r="D30" s="18"/>
      <c r="E30" s="25"/>
      <c r="F30" s="25"/>
      <c r="G30" s="18"/>
      <c r="H30" s="25"/>
      <c r="I30" s="25"/>
      <c r="J30" s="18"/>
      <c r="K30" s="25"/>
      <c r="L30" s="25"/>
      <c r="M30" s="18"/>
      <c r="N30" s="25"/>
      <c r="O30" s="25"/>
      <c r="P30" s="18"/>
      <c r="Q30" s="25"/>
      <c r="R30" s="25"/>
      <c r="T30" s="25"/>
      <c r="U30" s="25"/>
      <c r="V30" s="18"/>
      <c r="W30" s="25"/>
      <c r="X30" s="25"/>
    </row>
    <row r="31" spans="1:24" s="4" customFormat="1" x14ac:dyDescent="0.25">
      <c r="A31" s="217">
        <v>35</v>
      </c>
      <c r="B31" s="635" t="str">
        <f>VLOOKUP(A31,Matches!$B$4:$K$72,7,0)</f>
        <v>Khalifa Internat.</v>
      </c>
      <c r="C31" s="636"/>
      <c r="D31" s="217">
        <v>33</v>
      </c>
      <c r="E31" s="635" t="str">
        <f>VLOOKUP(D31,Matches!$B$4:$K$72,7,0)</f>
        <v>Ahmad Bin Ali</v>
      </c>
      <c r="F31" s="636"/>
      <c r="G31" s="217">
        <v>39</v>
      </c>
      <c r="H31" s="635" t="str">
        <f>VLOOKUP(G31,Matches!$B$4:$K$72,7,0)</f>
        <v>Stadion 974</v>
      </c>
      <c r="I31" s="636"/>
      <c r="J31" s="217">
        <v>37</v>
      </c>
      <c r="K31" s="635" t="str">
        <f>VLOOKUP(J31,Matches!$B$4:$K$72,7,0)</f>
        <v>Al Janoub</v>
      </c>
      <c r="L31" s="636"/>
      <c r="M31" s="217">
        <v>43</v>
      </c>
      <c r="N31" s="635" t="str">
        <f>VLOOKUP(M31,Matches!$B$4:$K$72,7,0)</f>
        <v>Khalifa Internat.</v>
      </c>
      <c r="O31" s="636"/>
      <c r="P31" s="217">
        <v>41</v>
      </c>
      <c r="Q31" s="635" t="str">
        <f>VLOOKUP(P31,Matches!$B$4:$K$72,7,0)</f>
        <v>Ahmad Bin Ali</v>
      </c>
      <c r="R31" s="636"/>
      <c r="S31" s="217">
        <v>47</v>
      </c>
      <c r="T31" s="635" t="str">
        <f>VLOOKUP(S31,Matches!$B$4:$K$72,7,0)</f>
        <v>Stadion 974</v>
      </c>
      <c r="U31" s="636"/>
      <c r="V31" s="217">
        <v>45</v>
      </c>
      <c r="W31" s="635" t="str">
        <f>VLOOKUP(V31,Matches!$B$4:$K$72,7,0)</f>
        <v>Al Janoub</v>
      </c>
      <c r="X31" s="636"/>
    </row>
    <row r="32" spans="1:24" s="4" customFormat="1" x14ac:dyDescent="0.25">
      <c r="B32" s="637">
        <f>VLOOKUP(A31,Matches!$B$4:$K$72,5,0)</f>
        <v>44894.666666666664</v>
      </c>
      <c r="C32" s="638"/>
      <c r="E32" s="637">
        <f>VLOOKUP(D31,Matches!$B$4:$K$72,5,0)</f>
        <v>44894.833333333328</v>
      </c>
      <c r="F32" s="638"/>
      <c r="H32" s="637">
        <f>VLOOKUP(G31,Matches!$B$4:$K$72,5,0)</f>
        <v>44895.833333333328</v>
      </c>
      <c r="I32" s="638"/>
      <c r="K32" s="637">
        <f>VLOOKUP(J31,Matches!$B$4:$K$72,5,0)</f>
        <v>44895.666666666664</v>
      </c>
      <c r="L32" s="638"/>
      <c r="N32" s="637">
        <f>VLOOKUP(M31,Matches!$B$4:$K$72,5,0)</f>
        <v>44896.833333333328</v>
      </c>
      <c r="O32" s="638"/>
      <c r="Q32" s="637">
        <f>VLOOKUP(P31,Matches!$B$4:$K$72,5,0)</f>
        <v>44896.666666666664</v>
      </c>
      <c r="R32" s="638"/>
      <c r="T32" s="637">
        <f>VLOOKUP(S31,Matches!$B$4:$K$72,5,0)</f>
        <v>44897.833333333328</v>
      </c>
      <c r="U32" s="638"/>
      <c r="W32" s="637">
        <f>VLOOKUP(V31,Matches!$B$4:$K$72,5,0)</f>
        <v>44897.666666666664</v>
      </c>
      <c r="X32" s="638"/>
    </row>
    <row r="33" spans="1:26" s="4" customFormat="1" x14ac:dyDescent="0.25">
      <c r="B33" s="71" t="str">
        <f>VLOOKUP(A31,Matches!$B$4:$K$72,8,0)</f>
        <v>Ecuador</v>
      </c>
      <c r="C33" s="72" t="str">
        <f>VLOOKUP(A31,Matches!$B$4:$K$72,9,0)</f>
        <v>Senegal</v>
      </c>
      <c r="E33" s="71" t="str">
        <f>VLOOKUP(D31,Matches!$B$4:$K$72,8,0)</f>
        <v>Wales</v>
      </c>
      <c r="F33" s="72" t="str">
        <f>VLOOKUP(D31,Matches!$B$4:$K$72,9,0)</f>
        <v>England</v>
      </c>
      <c r="H33" s="71" t="str">
        <f>VLOOKUP(G31,Matches!$B$4:$K$72,8,0)</f>
        <v>Polen</v>
      </c>
      <c r="I33" s="72" t="str">
        <f>VLOOKUP(G31,Matches!$B$4:$K$72,9,0)</f>
        <v>Argentinien</v>
      </c>
      <c r="K33" s="71" t="str">
        <f>VLOOKUP(J31,Matches!$B$4:$K$72,8,0)</f>
        <v>Australien</v>
      </c>
      <c r="L33" s="72" t="str">
        <f>VLOOKUP(J31,Matches!$B$4:$K$72,9,0)</f>
        <v>Dänemark</v>
      </c>
      <c r="N33" s="71" t="str">
        <f>VLOOKUP(M31,Matches!$B$4:$K$72,8,0)</f>
        <v>Japan</v>
      </c>
      <c r="O33" s="72" t="str">
        <f>VLOOKUP(M31,Matches!$B$4:$K$72,9,0)</f>
        <v>Spanien</v>
      </c>
      <c r="Q33" s="71" t="str">
        <f>VLOOKUP(P31,Matches!$B$4:$K$72,8,0)</f>
        <v>Kroatien</v>
      </c>
      <c r="R33" s="72" t="str">
        <f>VLOOKUP(P31,Matches!$B$4:$K$72,9,0)</f>
        <v>Belgien</v>
      </c>
      <c r="T33" s="71" t="str">
        <f>VLOOKUP(S31,Matches!$B$4:$K$72,8,0)</f>
        <v>Serbien</v>
      </c>
      <c r="U33" s="72" t="str">
        <f>VLOOKUP(S31,Matches!$B$4:$K$72,9,0)</f>
        <v>Schweiz</v>
      </c>
      <c r="W33" s="71" t="str">
        <f>VLOOKUP(V31,Matches!$B$4:$K$72,8,0)</f>
        <v>Ghana</v>
      </c>
      <c r="X33" s="72" t="str">
        <f>VLOOKUP(V31,Matches!$B$4:$K$72,9,0)</f>
        <v>Uruguay</v>
      </c>
    </row>
    <row r="34" spans="1:26" s="4" customFormat="1" ht="15.75" thickBot="1" x14ac:dyDescent="0.3">
      <c r="B34" s="1">
        <v>1</v>
      </c>
      <c r="C34" s="2">
        <v>2</v>
      </c>
      <c r="E34" s="1">
        <v>0</v>
      </c>
      <c r="F34" s="2">
        <v>3</v>
      </c>
      <c r="H34" s="1">
        <v>0</v>
      </c>
      <c r="I34" s="2">
        <v>2</v>
      </c>
      <c r="K34" s="1">
        <v>1</v>
      </c>
      <c r="L34" s="2">
        <v>0</v>
      </c>
      <c r="N34" s="1">
        <v>2</v>
      </c>
      <c r="O34" s="2">
        <v>1</v>
      </c>
      <c r="Q34" s="1">
        <v>0</v>
      </c>
      <c r="R34" s="2">
        <v>0</v>
      </c>
      <c r="T34" s="1">
        <v>2</v>
      </c>
      <c r="U34" s="2">
        <v>3</v>
      </c>
      <c r="W34" s="1">
        <v>0</v>
      </c>
      <c r="X34" s="2">
        <v>2</v>
      </c>
    </row>
    <row r="35" spans="1:26" s="4" customFormat="1" ht="9.9499999999999993" customHeight="1" thickBot="1" x14ac:dyDescent="0.3">
      <c r="B35" s="25"/>
      <c r="C35" s="25"/>
      <c r="D35" s="18"/>
      <c r="E35" s="25"/>
      <c r="F35" s="25"/>
      <c r="G35" s="18"/>
      <c r="H35" s="25"/>
      <c r="I35" s="25"/>
      <c r="J35" s="18"/>
      <c r="K35" s="25"/>
      <c r="L35" s="25"/>
      <c r="M35" s="18"/>
      <c r="N35" s="25"/>
      <c r="O35" s="25"/>
      <c r="P35" s="18"/>
      <c r="Q35" s="25"/>
      <c r="R35" s="25"/>
      <c r="T35" s="25"/>
      <c r="U35" s="25"/>
      <c r="V35" s="18"/>
      <c r="W35" s="25"/>
      <c r="X35" s="25"/>
    </row>
    <row r="36" spans="1:26" s="4" customFormat="1" x14ac:dyDescent="0.25">
      <c r="A36" s="217">
        <v>36</v>
      </c>
      <c r="B36" s="635" t="str">
        <f>VLOOKUP(A36,Matches!$B$4:$K$72,7,0)</f>
        <v>Al Bayt</v>
      </c>
      <c r="C36" s="636"/>
      <c r="D36" s="217">
        <v>34</v>
      </c>
      <c r="E36" s="635" t="str">
        <f>VLOOKUP(D36,Matches!$B$4:$K$72,7,0)</f>
        <v>Al Thumama</v>
      </c>
      <c r="F36" s="636"/>
      <c r="G36" s="217">
        <v>40</v>
      </c>
      <c r="H36" s="635" t="str">
        <f>VLOOKUP(G36,Matches!$B$4:$K$72,7,0)</f>
        <v>Lusail</v>
      </c>
      <c r="I36" s="636"/>
      <c r="J36" s="217">
        <v>38</v>
      </c>
      <c r="K36" s="635" t="str">
        <f>VLOOKUP(J36,Matches!$B$4:$K$72,7,0)</f>
        <v>Education City</v>
      </c>
      <c r="L36" s="636"/>
      <c r="M36" s="217">
        <v>44</v>
      </c>
      <c r="N36" s="635" t="str">
        <f>VLOOKUP(M36,Matches!$B$4:$K$72,7,0)</f>
        <v>Al Bayt</v>
      </c>
      <c r="O36" s="636"/>
      <c r="P36" s="217">
        <v>42</v>
      </c>
      <c r="Q36" s="635" t="str">
        <f>VLOOKUP(P36,Matches!$B$4:$K$72,7,0)</f>
        <v>Al Thumama</v>
      </c>
      <c r="R36" s="636"/>
      <c r="S36" s="217">
        <v>48</v>
      </c>
      <c r="T36" s="635" t="str">
        <f>VLOOKUP(S36,Matches!$B$4:$K$72,7,0)</f>
        <v>Lusail</v>
      </c>
      <c r="U36" s="636"/>
      <c r="V36" s="217">
        <v>46</v>
      </c>
      <c r="W36" s="635" t="str">
        <f>VLOOKUP(V36,Matches!$B$4:$K$72,7,0)</f>
        <v>Education City</v>
      </c>
      <c r="X36" s="636"/>
    </row>
    <row r="37" spans="1:26" s="4" customFormat="1" x14ac:dyDescent="0.25">
      <c r="B37" s="637">
        <f>VLOOKUP(A36,Matches!$B$4:$K$72,5,0)</f>
        <v>44894.666666666664</v>
      </c>
      <c r="C37" s="638"/>
      <c r="E37" s="637">
        <f>VLOOKUP(D36,Matches!$B$4:$K$72,5,0)</f>
        <v>44894.833333333328</v>
      </c>
      <c r="F37" s="638"/>
      <c r="H37" s="637">
        <f>VLOOKUP(G36,Matches!$B$4:$K$72,5,0)</f>
        <v>44895.833333333328</v>
      </c>
      <c r="I37" s="638"/>
      <c r="K37" s="637">
        <f>VLOOKUP(J36,Matches!$B$4:$K$72,5,0)</f>
        <v>44895.666666666664</v>
      </c>
      <c r="L37" s="638"/>
      <c r="N37" s="637">
        <f>VLOOKUP(M36,Matches!$B$4:$K$72,5,0)</f>
        <v>44896.833333333328</v>
      </c>
      <c r="O37" s="638"/>
      <c r="Q37" s="637">
        <f>VLOOKUP(P36,Matches!$B$4:$K$72,5,0)</f>
        <v>44896.666666666664</v>
      </c>
      <c r="R37" s="638"/>
      <c r="T37" s="637">
        <f>VLOOKUP(S36,Matches!$B$4:$K$72,5,0)</f>
        <v>44897.833333333328</v>
      </c>
      <c r="U37" s="638"/>
      <c r="W37" s="637">
        <f>VLOOKUP(V36,Matches!$B$4:$K$72,5,0)</f>
        <v>44897.666666666664</v>
      </c>
      <c r="X37" s="638"/>
    </row>
    <row r="38" spans="1:26" s="4" customFormat="1" x14ac:dyDescent="0.25">
      <c r="B38" s="71" t="str">
        <f>VLOOKUP(A36,Matches!$B$4:$K$72,8,0)</f>
        <v>Niederlande</v>
      </c>
      <c r="C38" s="72" t="str">
        <f>VLOOKUP(A36,Matches!$B$4:$K$72,9,0)</f>
        <v>Katar</v>
      </c>
      <c r="E38" s="71" t="str">
        <f>VLOOKUP(D36,Matches!$B$4:$K$72,8,0)</f>
        <v>Iran</v>
      </c>
      <c r="F38" s="72" t="str">
        <f>VLOOKUP(D36,Matches!$B$4:$K$72,9,0)</f>
        <v>USA</v>
      </c>
      <c r="H38" s="71" t="str">
        <f>VLOOKUP(G36,Matches!$B$4:$K$72,8,0)</f>
        <v>Saudi-Arabien</v>
      </c>
      <c r="I38" s="72" t="str">
        <f>VLOOKUP(G36,Matches!$B$4:$K$72,9,0)</f>
        <v>Mexiko</v>
      </c>
      <c r="K38" s="71" t="str">
        <f>VLOOKUP(J36,Matches!$B$4:$K$72,8,0)</f>
        <v>Tunesien</v>
      </c>
      <c r="L38" s="72" t="str">
        <f>VLOOKUP(J36,Matches!$B$4:$K$72,9,0)</f>
        <v>Frankreich</v>
      </c>
      <c r="N38" s="71" t="str">
        <f>VLOOKUP(M36,Matches!$B$4:$K$72,8,0)</f>
        <v>Costa Rica</v>
      </c>
      <c r="O38" s="72" t="str">
        <f>VLOOKUP(M36,Matches!$B$4:$K$72,9,0)</f>
        <v>Deutschland</v>
      </c>
      <c r="Q38" s="71" t="str">
        <f>VLOOKUP(P36,Matches!$B$4:$K$72,8,0)</f>
        <v>Kanada</v>
      </c>
      <c r="R38" s="72" t="str">
        <f>VLOOKUP(P36,Matches!$B$4:$K$72,9,0)</f>
        <v>Marokko</v>
      </c>
      <c r="T38" s="71" t="str">
        <f>VLOOKUP(S36,Matches!$B$4:$K$72,8,0)</f>
        <v>Kamerun</v>
      </c>
      <c r="U38" s="72" t="str">
        <f>VLOOKUP(S36,Matches!$B$4:$K$72,9,0)</f>
        <v>Brasilien</v>
      </c>
      <c r="W38" s="71" t="str">
        <f>VLOOKUP(V36,Matches!$B$4:$K$72,8,0)</f>
        <v>Südkorea</v>
      </c>
      <c r="X38" s="72" t="str">
        <f>VLOOKUP(V36,Matches!$B$4:$K$72,9,0)</f>
        <v>Portugal</v>
      </c>
    </row>
    <row r="39" spans="1:26" s="4" customFormat="1" ht="15.75" thickBot="1" x14ac:dyDescent="0.3">
      <c r="B39" s="1">
        <v>2</v>
      </c>
      <c r="C39" s="2">
        <v>0</v>
      </c>
      <c r="E39" s="1">
        <v>0</v>
      </c>
      <c r="F39" s="2">
        <v>1</v>
      </c>
      <c r="H39" s="1">
        <v>1</v>
      </c>
      <c r="I39" s="2">
        <v>2</v>
      </c>
      <c r="K39" s="1">
        <v>1</v>
      </c>
      <c r="L39" s="2">
        <v>0</v>
      </c>
      <c r="N39" s="1">
        <v>2</v>
      </c>
      <c r="O39" s="2">
        <v>4</v>
      </c>
      <c r="Q39" s="1">
        <v>1</v>
      </c>
      <c r="R39" s="2">
        <v>2</v>
      </c>
      <c r="T39" s="1">
        <v>1</v>
      </c>
      <c r="U39" s="2">
        <v>0</v>
      </c>
      <c r="W39" s="1">
        <v>2</v>
      </c>
      <c r="X39" s="2">
        <v>1</v>
      </c>
    </row>
    <row r="40" spans="1:26" s="4" customFormat="1" ht="13.5" customHeight="1" x14ac:dyDescent="0.25">
      <c r="T40" s="101"/>
      <c r="U40" s="102"/>
      <c r="V40" s="18"/>
      <c r="W40" s="18"/>
      <c r="X40" s="18"/>
    </row>
    <row r="41" spans="1:26" s="4" customFormat="1" x14ac:dyDescent="0.25">
      <c r="B41" s="639" t="str">
        <f>Language!$E$134</f>
        <v>Schlusstabelle</v>
      </c>
      <c r="C41" s="640"/>
      <c r="E41" s="639" t="str">
        <f>Language!$E$134</f>
        <v>Schlusstabelle</v>
      </c>
      <c r="F41" s="640"/>
      <c r="H41" s="639" t="str">
        <f>Language!$E$134</f>
        <v>Schlusstabelle</v>
      </c>
      <c r="I41" s="640"/>
      <c r="K41" s="639" t="str">
        <f>Language!$E$134</f>
        <v>Schlusstabelle</v>
      </c>
      <c r="L41" s="640"/>
      <c r="N41" s="639" t="str">
        <f>Language!$E$134</f>
        <v>Schlusstabelle</v>
      </c>
      <c r="O41" s="640"/>
      <c r="Q41" s="639" t="str">
        <f>Language!$E$134</f>
        <v>Schlusstabelle</v>
      </c>
      <c r="R41" s="640"/>
      <c r="T41" s="639" t="str">
        <f>Language!$E$134</f>
        <v>Schlusstabelle</v>
      </c>
      <c r="U41" s="640"/>
      <c r="V41" s="77"/>
      <c r="W41" s="639" t="str">
        <f>Language!$E$134</f>
        <v>Schlusstabelle</v>
      </c>
      <c r="X41" s="640"/>
    </row>
    <row r="42" spans="1:26" s="4" customFormat="1" x14ac:dyDescent="0.25">
      <c r="A42" s="143" t="s">
        <v>2</v>
      </c>
      <c r="B42" s="641" t="str">
        <f ca="1">IF(GrpA!$K$10=6,GrpA!$O11,"")</f>
        <v>Niederlande</v>
      </c>
      <c r="C42" s="642"/>
      <c r="D42" s="143" t="s">
        <v>3</v>
      </c>
      <c r="E42" s="641" t="str">
        <f ca="1">IF(GrpB!$K$10=6,GrpB!$O11,"")</f>
        <v>England</v>
      </c>
      <c r="F42" s="642"/>
      <c r="G42" s="143" t="s">
        <v>4</v>
      </c>
      <c r="H42" s="641" t="str">
        <f ca="1">IF(GrpC!$K$10=6,GrpC!$O11,"")</f>
        <v>Argentinien</v>
      </c>
      <c r="I42" s="642"/>
      <c r="J42" s="143" t="s">
        <v>5</v>
      </c>
      <c r="K42" s="641" t="str">
        <f ca="1">IF(GrpD!$K$10=6,GrpD!$O11,"")</f>
        <v>Frankreich</v>
      </c>
      <c r="L42" s="642"/>
      <c r="M42" s="143" t="s">
        <v>6</v>
      </c>
      <c r="N42" s="641" t="str">
        <f ca="1">IF(GrpE!$K$10=6,GrpE!$O11,"")</f>
        <v>Japan</v>
      </c>
      <c r="O42" s="642"/>
      <c r="P42" s="143" t="s">
        <v>7</v>
      </c>
      <c r="Q42" s="641" t="str">
        <f ca="1">IF(GrpF!$K$10=6,GrpF!$O11,"")</f>
        <v>Marokko</v>
      </c>
      <c r="R42" s="642"/>
      <c r="S42" s="143" t="s">
        <v>105</v>
      </c>
      <c r="T42" s="641" t="str">
        <f ca="1">IF(GrpG!$K$10=6,GrpG!$O11,"")</f>
        <v>Brasilien</v>
      </c>
      <c r="U42" s="642"/>
      <c r="V42" s="143" t="s">
        <v>109</v>
      </c>
      <c r="W42" s="641" t="str">
        <f ca="1">IF(GrpH!$K$10=6,GrpH!$O11,"")</f>
        <v>Portugal</v>
      </c>
      <c r="X42" s="642"/>
      <c r="Z42" s="27"/>
    </row>
    <row r="43" spans="1:26" s="4" customFormat="1" x14ac:dyDescent="0.25">
      <c r="A43" s="143" t="s">
        <v>8</v>
      </c>
      <c r="B43" s="641" t="str">
        <f ca="1">IF(GrpA!$K$10=6,GrpA!$O12,"")</f>
        <v>Senegal</v>
      </c>
      <c r="C43" s="642"/>
      <c r="D43" s="143" t="s">
        <v>9</v>
      </c>
      <c r="E43" s="641" t="str">
        <f ca="1">IF(GrpB!$K$10=6,GrpB!$O12,"")</f>
        <v>USA</v>
      </c>
      <c r="F43" s="642"/>
      <c r="G43" s="143" t="s">
        <v>10</v>
      </c>
      <c r="H43" s="641" t="str">
        <f ca="1">IF(GrpC!$K$10=6,GrpC!$O12,"")</f>
        <v>Polen</v>
      </c>
      <c r="I43" s="642"/>
      <c r="J43" s="143" t="s">
        <v>11</v>
      </c>
      <c r="K43" s="641" t="str">
        <f ca="1">IF(GrpD!$K$10=6,GrpD!$O12,"")</f>
        <v>Australien</v>
      </c>
      <c r="L43" s="642"/>
      <c r="M43" s="143" t="s">
        <v>12</v>
      </c>
      <c r="N43" s="641" t="str">
        <f ca="1">IF(GrpE!$K$10=6,GrpE!$O12,"")</f>
        <v>Spanien</v>
      </c>
      <c r="O43" s="642"/>
      <c r="P43" s="143" t="s">
        <v>13</v>
      </c>
      <c r="Q43" s="641" t="str">
        <f ca="1">IF(GrpF!$K$10=6,GrpF!$O12,"")</f>
        <v>Kroatien</v>
      </c>
      <c r="R43" s="642"/>
      <c r="S43" s="143" t="s">
        <v>106</v>
      </c>
      <c r="T43" s="641" t="str">
        <f ca="1">IF(GrpG!$K$10=6,GrpG!$O12,"")</f>
        <v>Schweiz</v>
      </c>
      <c r="U43" s="642"/>
      <c r="V43" s="143" t="s">
        <v>110</v>
      </c>
      <c r="W43" s="641" t="str">
        <f ca="1">IF(GrpH!$K$10=6,GrpH!$O12,"")</f>
        <v>Südkorea</v>
      </c>
      <c r="X43" s="642"/>
      <c r="Z43" s="27"/>
    </row>
    <row r="44" spans="1:26" s="4" customFormat="1" x14ac:dyDescent="0.25">
      <c r="A44" s="144" t="s">
        <v>14</v>
      </c>
      <c r="B44" s="643" t="str">
        <f ca="1">IF(GrpA!$K$10=6,GrpA!$O13,"")</f>
        <v>Ecuador</v>
      </c>
      <c r="C44" s="644"/>
      <c r="D44" s="144" t="s">
        <v>15</v>
      </c>
      <c r="E44" s="643" t="str">
        <f ca="1">IF(GrpB!$K$10=6,GrpB!$O13,"")</f>
        <v>Iran</v>
      </c>
      <c r="F44" s="644"/>
      <c r="G44" s="144" t="s">
        <v>16</v>
      </c>
      <c r="H44" s="643" t="str">
        <f ca="1">IF(GrpC!$K$10=6,GrpC!$O13,"")</f>
        <v>Mexiko</v>
      </c>
      <c r="I44" s="644"/>
      <c r="J44" s="144" t="s">
        <v>17</v>
      </c>
      <c r="K44" s="643" t="str">
        <f ca="1">IF(GrpD!$K$10=6,GrpD!$O13,"")</f>
        <v>Tunesien</v>
      </c>
      <c r="L44" s="644"/>
      <c r="M44" s="144" t="s">
        <v>18</v>
      </c>
      <c r="N44" s="643" t="str">
        <f ca="1">IF(GrpE!$K$10=6,GrpE!$O13,"")</f>
        <v>Deutschland</v>
      </c>
      <c r="O44" s="644"/>
      <c r="P44" s="144" t="s">
        <v>19</v>
      </c>
      <c r="Q44" s="643" t="str">
        <f ca="1">IF(GrpF!$K$10=6,GrpF!$O13,"")</f>
        <v>Belgien</v>
      </c>
      <c r="R44" s="644"/>
      <c r="S44" s="144" t="s">
        <v>107</v>
      </c>
      <c r="T44" s="643" t="str">
        <f ca="1">IF(GrpG!$K$10=6,GrpG!$O13,"")</f>
        <v>Kamerun</v>
      </c>
      <c r="U44" s="644"/>
      <c r="V44" s="144" t="s">
        <v>111</v>
      </c>
      <c r="W44" s="643" t="str">
        <f ca="1">IF(GrpH!$K$10=6,GrpH!$O13,"")</f>
        <v>Uruguay</v>
      </c>
      <c r="X44" s="644"/>
      <c r="Z44" s="27"/>
    </row>
    <row r="45" spans="1:26" s="4" customFormat="1" x14ac:dyDescent="0.25">
      <c r="A45" s="144" t="s">
        <v>20</v>
      </c>
      <c r="B45" s="643" t="str">
        <f ca="1">IF(GrpA!$K$10=6,GrpA!$O14,"")</f>
        <v>Katar</v>
      </c>
      <c r="C45" s="644"/>
      <c r="D45" s="144" t="s">
        <v>21</v>
      </c>
      <c r="E45" s="643" t="str">
        <f ca="1">IF(GrpB!$K$10=6,GrpB!$O14,"")</f>
        <v>Wales</v>
      </c>
      <c r="F45" s="644"/>
      <c r="G45" s="144" t="s">
        <v>22</v>
      </c>
      <c r="H45" s="643" t="str">
        <f ca="1">IF(GrpC!$K$10=6,GrpC!$O14,"")</f>
        <v>Saudi-Arabien</v>
      </c>
      <c r="I45" s="644"/>
      <c r="J45" s="144" t="s">
        <v>23</v>
      </c>
      <c r="K45" s="643" t="str">
        <f ca="1">IF(GrpD!$K$10=6,GrpD!$O14,"")</f>
        <v>Dänemark</v>
      </c>
      <c r="L45" s="644"/>
      <c r="M45" s="144" t="s">
        <v>24</v>
      </c>
      <c r="N45" s="643" t="str">
        <f ca="1">IF(GrpE!$K$10=6,GrpE!$O14,"")</f>
        <v>Costa Rica</v>
      </c>
      <c r="O45" s="644"/>
      <c r="P45" s="144" t="s">
        <v>25</v>
      </c>
      <c r="Q45" s="643" t="str">
        <f ca="1">IF(GrpF!$K$10=6,GrpF!$O14,"")</f>
        <v>Kanada</v>
      </c>
      <c r="R45" s="644"/>
      <c r="S45" s="144" t="s">
        <v>108</v>
      </c>
      <c r="T45" s="643" t="str">
        <f ca="1">IF(GrpG!$K$10=6,GrpG!$O14,"")</f>
        <v>Serbien</v>
      </c>
      <c r="U45" s="644"/>
      <c r="V45" s="144" t="s">
        <v>112</v>
      </c>
      <c r="W45" s="643" t="str">
        <f ca="1">IF(GrpH!$K$10=6,GrpH!$O14,"")</f>
        <v>Ghana</v>
      </c>
      <c r="X45" s="644"/>
      <c r="Z45" s="27"/>
    </row>
    <row r="46" spans="1:26" s="4" customFormat="1" ht="35.25" customHeight="1" x14ac:dyDescent="0.25">
      <c r="Z46" s="27"/>
    </row>
    <row r="47" spans="1:26" s="4" customFormat="1" ht="16.5" thickBot="1" x14ac:dyDescent="0.3">
      <c r="B47" s="645" t="str">
        <f>VLOOKUP(VLOOKUP(A48,Matches!$B$53:$K$60,10,0),Language!$D$136:$E$143,2,0)</f>
        <v>Achtelfinale 1</v>
      </c>
      <c r="C47" s="646"/>
      <c r="E47" s="645" t="str">
        <f>VLOOKUP(VLOOKUP(D48,Matches!$B$53:$K$60,10,0),Language!$D$136:$E$143,2,0)</f>
        <v>Achtelfinale 2</v>
      </c>
      <c r="F47" s="646"/>
      <c r="H47" s="645" t="str">
        <f>VLOOKUP(VLOOKUP(G48,Matches!$B$53:$K$60,10,0),Language!$D$136:$E$143,2,0)</f>
        <v>Achtelfinale 5</v>
      </c>
      <c r="I47" s="646"/>
      <c r="K47" s="645" t="str">
        <f>VLOOKUP(VLOOKUP(J48,Matches!$B$53:$K$60,10,0),Language!$D$136:$E$143,2,0)</f>
        <v>Achtelfinale 6</v>
      </c>
      <c r="L47" s="646"/>
      <c r="N47" s="645" t="str">
        <f>VLOOKUP(VLOOKUP(M48,Matches!$B$53:$K$60,10,0),Language!$D$136:$E$143,2,0)</f>
        <v>Achtelfinale 4</v>
      </c>
      <c r="O47" s="646"/>
      <c r="Q47" s="645" t="str">
        <f>VLOOKUP(VLOOKUP(P48,Matches!$B$53:$K$60,10,0),Language!$D$136:$E$143,2,0)</f>
        <v>Achtelfinale 3</v>
      </c>
      <c r="R47" s="646"/>
      <c r="T47" s="645" t="str">
        <f>VLOOKUP(VLOOKUP(S48,Matches!$B$53:$K$60,10,0),Language!$D$136:$E$143,2,0)</f>
        <v>Achtelfinale 7</v>
      </c>
      <c r="U47" s="646"/>
      <c r="W47" s="645" t="str">
        <f>VLOOKUP(VLOOKUP(V48,Matches!$B$53:$K$60,10,0),Language!$D$136:$E$143,2,0)</f>
        <v>Achtelfinale 8</v>
      </c>
      <c r="X47" s="646"/>
      <c r="Z47" s="27"/>
    </row>
    <row r="48" spans="1:26" s="4" customFormat="1" x14ac:dyDescent="0.25">
      <c r="A48" s="217">
        <f>RIGHT($C$64,2)*1</f>
        <v>49</v>
      </c>
      <c r="B48" s="635" t="str">
        <f>VLOOKUP(A48,Matches!$B$4:$K$72,7,0)</f>
        <v>Khalifa Internat.</v>
      </c>
      <c r="C48" s="636"/>
      <c r="D48" s="217">
        <f>RIGHT($E$64,2)*1</f>
        <v>50</v>
      </c>
      <c r="E48" s="635" t="str">
        <f>VLOOKUP(D48,Matches!$B$4:$K$72,7,0)</f>
        <v>Ahmad Bin Ali</v>
      </c>
      <c r="F48" s="636"/>
      <c r="G48" s="217">
        <f>RIGHT($I$64,2)*1</f>
        <v>53</v>
      </c>
      <c r="H48" s="635" t="str">
        <f>VLOOKUP(G48,Matches!$B$4:$K$72,7,0)</f>
        <v>Al Janoub</v>
      </c>
      <c r="I48" s="636"/>
      <c r="J48" s="217">
        <f>RIGHT($K$64,2)*1</f>
        <v>54</v>
      </c>
      <c r="K48" s="635" t="str">
        <f>VLOOKUP(J48,Matches!$B$4:$K$72,7,0)</f>
        <v>Stadion 974</v>
      </c>
      <c r="L48" s="636"/>
      <c r="M48" s="217">
        <f>RIGHT($O$64,2)*1</f>
        <v>51</v>
      </c>
      <c r="N48" s="635" t="str">
        <f>VLOOKUP(M48,Matches!$B$4:$K$72,7,0)</f>
        <v>Al Bayt</v>
      </c>
      <c r="O48" s="636"/>
      <c r="P48" s="217">
        <f>RIGHT($Q$64,2)*1</f>
        <v>52</v>
      </c>
      <c r="Q48" s="635" t="str">
        <f>VLOOKUP(P48,Matches!$B$4:$K$72,7,0)</f>
        <v>Al Thumama</v>
      </c>
      <c r="R48" s="636"/>
      <c r="S48" s="217">
        <f>RIGHT($U$64,2)*1</f>
        <v>55</v>
      </c>
      <c r="T48" s="635" t="str">
        <f>VLOOKUP(S48,Matches!$B$4:$K$72,7,0)</f>
        <v>Education City</v>
      </c>
      <c r="U48" s="636"/>
      <c r="V48" s="217">
        <f>RIGHT($W$64,2)*1</f>
        <v>56</v>
      </c>
      <c r="W48" s="635" t="str">
        <f>VLOOKUP(V48,Matches!$B$4:$K$72,7,0)</f>
        <v>Lusail</v>
      </c>
      <c r="X48" s="636"/>
      <c r="Z48" s="27"/>
    </row>
    <row r="49" spans="2:25" s="4" customFormat="1" x14ac:dyDescent="0.25">
      <c r="B49" s="637">
        <f>VLOOKUP(A48,Matches!$B$4:$K$72,5,0)</f>
        <v>44898.666666666664</v>
      </c>
      <c r="C49" s="638"/>
      <c r="E49" s="637">
        <f>VLOOKUP(D48,Matches!$B$4:$K$72,5,0)</f>
        <v>44898.833333333328</v>
      </c>
      <c r="F49" s="638"/>
      <c r="H49" s="637">
        <f>VLOOKUP(G48,Matches!$B$4:$K$72,5,0)</f>
        <v>44900.666666666664</v>
      </c>
      <c r="I49" s="638"/>
      <c r="K49" s="637">
        <f>VLOOKUP(J48,Matches!$B$4:$K$72,5,0)</f>
        <v>44900.833333333328</v>
      </c>
      <c r="L49" s="638"/>
      <c r="N49" s="637">
        <f>VLOOKUP(M48,Matches!$B$4:$K$72,5,0)</f>
        <v>44899.833333333328</v>
      </c>
      <c r="O49" s="638"/>
      <c r="Q49" s="637">
        <f>VLOOKUP(P48,Matches!$B$4:$K$72,5,0)</f>
        <v>44899.666666666664</v>
      </c>
      <c r="R49" s="638"/>
      <c r="T49" s="637">
        <f>VLOOKUP(S48,Matches!$B$4:$K$72,5,0)</f>
        <v>44901.666666666664</v>
      </c>
      <c r="U49" s="638"/>
      <c r="V49" s="7"/>
      <c r="W49" s="637">
        <f>VLOOKUP(V48,Matches!$B$4:$K$72,5,0)</f>
        <v>44901.833333333328</v>
      </c>
      <c r="X49" s="638"/>
    </row>
    <row r="50" spans="2:25" s="4" customFormat="1" x14ac:dyDescent="0.25">
      <c r="B50" s="71" t="str">
        <f ca="1">VLOOKUP(A48,Matches!$B$4:$K$72,8,0)</f>
        <v>Niederlande</v>
      </c>
      <c r="C50" s="72" t="str">
        <f ca="1">VLOOKUP(A48,Matches!$B$4:$K$72,9,0)</f>
        <v>USA</v>
      </c>
      <c r="E50" s="71" t="str">
        <f ca="1">VLOOKUP(D48,Matches!$B$4:$K$72,8,0)</f>
        <v>Argentinien</v>
      </c>
      <c r="F50" s="72" t="str">
        <f ca="1">VLOOKUP(D48,Matches!$B$4:$K$72,9,0)</f>
        <v>Australien</v>
      </c>
      <c r="H50" s="71" t="str">
        <f ca="1">VLOOKUP(G48,Matches!$B$4:$K$72,8,0)</f>
        <v>Japan</v>
      </c>
      <c r="I50" s="72" t="str">
        <f ca="1">VLOOKUP(G48,Matches!$B$4:$K$72,9,0)</f>
        <v>Kroatien</v>
      </c>
      <c r="K50" s="71" t="str">
        <f ca="1">VLOOKUP(J48,Matches!$B$4:$K$72,8,0)</f>
        <v>Brasilien</v>
      </c>
      <c r="L50" s="72" t="str">
        <f ca="1">VLOOKUP(J48,Matches!$B$4:$K$72,9,0)</f>
        <v>Südkorea</v>
      </c>
      <c r="N50" s="71" t="str">
        <f ca="1">VLOOKUP(M48,Matches!$B$4:$K$72,8,0)</f>
        <v>England</v>
      </c>
      <c r="O50" s="72" t="str">
        <f ca="1">VLOOKUP(M48,Matches!$B$4:$K$72,9,0)</f>
        <v>Senegal</v>
      </c>
      <c r="Q50" s="71" t="str">
        <f ca="1">VLOOKUP(P48,Matches!$B$4:$K$72,8,0)</f>
        <v>Frankreich</v>
      </c>
      <c r="R50" s="72" t="str">
        <f ca="1">VLOOKUP(P48,Matches!$B$4:$K$72,9,0)</f>
        <v>Polen</v>
      </c>
      <c r="T50" s="71" t="str">
        <f ca="1">VLOOKUP(S48,Matches!$B$4:$K$72,8,0)</f>
        <v>Marokko</v>
      </c>
      <c r="U50" s="72" t="str">
        <f ca="1">VLOOKUP(S48,Matches!$B$4:$K$72,9,0)</f>
        <v>Spanien</v>
      </c>
      <c r="W50" s="71" t="str">
        <f ca="1">VLOOKUP(V48,Matches!$B$4:$K$72,8,0)</f>
        <v>Portugal</v>
      </c>
      <c r="X50" s="72" t="str">
        <f ca="1">VLOOKUP(V48,Matches!$B$4:$K$72,9,0)</f>
        <v>Schweiz</v>
      </c>
    </row>
    <row r="51" spans="2:25" s="4" customFormat="1" ht="15.75" thickBot="1" x14ac:dyDescent="0.3">
      <c r="B51" s="1">
        <v>3</v>
      </c>
      <c r="C51" s="2">
        <v>1</v>
      </c>
      <c r="D51" s="399"/>
      <c r="E51" s="1">
        <v>2</v>
      </c>
      <c r="F51" s="2">
        <v>1</v>
      </c>
      <c r="G51" s="399"/>
      <c r="H51" s="1">
        <v>1</v>
      </c>
      <c r="I51" s="2">
        <v>1</v>
      </c>
      <c r="J51" s="399" t="s">
        <v>1075</v>
      </c>
      <c r="K51" s="1">
        <v>4</v>
      </c>
      <c r="L51" s="2">
        <v>1</v>
      </c>
      <c r="M51" s="399"/>
      <c r="N51" s="1">
        <v>3</v>
      </c>
      <c r="O51" s="2">
        <v>0</v>
      </c>
      <c r="P51" s="399"/>
      <c r="Q51" s="1">
        <v>3</v>
      </c>
      <c r="R51" s="2">
        <v>1</v>
      </c>
      <c r="S51" s="399"/>
      <c r="T51" s="1">
        <v>0</v>
      </c>
      <c r="U51" s="2">
        <v>0</v>
      </c>
      <c r="V51" s="399" t="s">
        <v>1075</v>
      </c>
      <c r="W51" s="1">
        <v>6</v>
      </c>
      <c r="X51" s="2">
        <v>1</v>
      </c>
      <c r="Y51" s="399"/>
    </row>
    <row r="52" spans="2:25" s="4" customFormat="1" ht="9.9499999999999993" customHeight="1" x14ac:dyDescent="0.25">
      <c r="B52" s="647" t="str">
        <f>Language!$E$153</f>
        <v>Elfmeterschießen:</v>
      </c>
      <c r="C52" s="648"/>
      <c r="E52" s="647" t="str">
        <f>Language!$E$153</f>
        <v>Elfmeterschießen:</v>
      </c>
      <c r="F52" s="648"/>
      <c r="H52" s="647" t="str">
        <f>Language!$E$153</f>
        <v>Elfmeterschießen:</v>
      </c>
      <c r="I52" s="648"/>
      <c r="K52" s="647" t="str">
        <f>Language!$E$153</f>
        <v>Elfmeterschießen:</v>
      </c>
      <c r="L52" s="648"/>
      <c r="N52" s="647" t="str">
        <f>Language!$E$153</f>
        <v>Elfmeterschießen:</v>
      </c>
      <c r="O52" s="648"/>
      <c r="Q52" s="647" t="str">
        <f>Language!$E$153</f>
        <v>Elfmeterschießen:</v>
      </c>
      <c r="R52" s="648"/>
      <c r="T52" s="647" t="str">
        <f>Language!$E$153</f>
        <v>Elfmeterschießen:</v>
      </c>
      <c r="U52" s="648"/>
      <c r="W52" s="647" t="str">
        <f>Language!$E$153</f>
        <v>Elfmeterschießen:</v>
      </c>
      <c r="X52" s="648"/>
    </row>
    <row r="53" spans="2:25" s="4" customFormat="1" ht="15.75" thickBot="1" x14ac:dyDescent="0.3">
      <c r="B53" s="393"/>
      <c r="C53" s="394"/>
      <c r="E53" s="393"/>
      <c r="F53" s="394"/>
      <c r="H53" s="393">
        <v>1</v>
      </c>
      <c r="I53" s="394">
        <v>3</v>
      </c>
      <c r="K53" s="393"/>
      <c r="L53" s="394"/>
      <c r="N53" s="393"/>
      <c r="O53" s="394"/>
      <c r="Q53" s="393"/>
      <c r="R53" s="394"/>
      <c r="T53" s="393">
        <v>3</v>
      </c>
      <c r="U53" s="394">
        <v>0</v>
      </c>
      <c r="W53" s="393"/>
      <c r="X53" s="394"/>
    </row>
    <row r="54" spans="2:25" s="10" customFormat="1" ht="12" x14ac:dyDescent="0.2">
      <c r="B54" s="21" t="str">
        <f>VLOOKUP(A48,Matches!$B$4:$K$72,2,0)</f>
        <v>1A</v>
      </c>
      <c r="C54" s="11" t="str">
        <f>VLOOKUP(A48,Matches!$B$4:$K$72,3,0)</f>
        <v>2B</v>
      </c>
      <c r="D54" s="11"/>
      <c r="E54" s="21" t="str">
        <f>VLOOKUP(D48,Matches!$B$4:$K$72,2,0)</f>
        <v>1C</v>
      </c>
      <c r="F54" s="11" t="str">
        <f>VLOOKUP(D48,Matches!$B$4:$K$72,3,0)</f>
        <v>2D</v>
      </c>
      <c r="G54" s="11"/>
      <c r="H54" s="21" t="str">
        <f>VLOOKUP(G48,Matches!$B$4:$K$72,2,0)</f>
        <v>1E</v>
      </c>
      <c r="I54" s="11" t="str">
        <f>VLOOKUP(G48,Matches!$B$4:$K$72,3,0)</f>
        <v>2F</v>
      </c>
      <c r="J54" s="11"/>
      <c r="K54" s="21" t="str">
        <f>VLOOKUP(J48,Matches!$B$4:$K$72,2,0)</f>
        <v>1G</v>
      </c>
      <c r="L54" s="11" t="str">
        <f>VLOOKUP(J48,Matches!$B$4:$K$72,3,0)</f>
        <v>2H</v>
      </c>
      <c r="M54" s="11"/>
      <c r="N54" s="21" t="str">
        <f>VLOOKUP(M48,Matches!$B$4:$K$72,2,0)</f>
        <v>1B</v>
      </c>
      <c r="O54" s="11" t="str">
        <f>VLOOKUP(M48,Matches!$B$4:$K$72,3,0)</f>
        <v>2A</v>
      </c>
      <c r="P54" s="11"/>
      <c r="Q54" s="21" t="str">
        <f>VLOOKUP(P48,Matches!$B$4:$K$72,2,0)</f>
        <v>1D</v>
      </c>
      <c r="R54" s="11" t="str">
        <f>VLOOKUP(P48,Matches!$B$4:$K$72,3,0)</f>
        <v>2C</v>
      </c>
      <c r="S54" s="11"/>
      <c r="T54" s="21" t="str">
        <f>VLOOKUP(S48,Matches!$B$4:$K$72,2,0)</f>
        <v>1F</v>
      </c>
      <c r="U54" s="11" t="str">
        <f>VLOOKUP(S48,Matches!$B$4:$K$72,3,0)</f>
        <v>2E</v>
      </c>
      <c r="V54" s="11"/>
      <c r="W54" s="21" t="str">
        <f>VLOOKUP(V48,Matches!$B$4:$K$72,2,0)</f>
        <v>1H</v>
      </c>
      <c r="X54" s="11" t="str">
        <f>VLOOKUP(V48,Matches!$B$4:$K$72,3,0)</f>
        <v>2G</v>
      </c>
    </row>
    <row r="55" spans="2:25" s="10" customFormat="1" ht="12" x14ac:dyDescent="0.2">
      <c r="B55" s="649" t="str">
        <f>IF(AND(B51&lt;&gt;"",C51&lt;&gt;"",B51=C51,B53&lt;&gt;"",C53&lt;&gt;"",B53=C53),Language!$E$159,"")</f>
        <v/>
      </c>
      <c r="C55" s="649"/>
      <c r="D55" s="11"/>
      <c r="E55" s="649" t="str">
        <f>IF(AND(E51&lt;&gt;"",F51&lt;&gt;"",E51=F51,E53&lt;&gt;"",F53&lt;&gt;"",E53=F53),Language!$E$159,"")</f>
        <v/>
      </c>
      <c r="F55" s="649"/>
      <c r="G55" s="11"/>
      <c r="H55" s="649" t="str">
        <f>IF(AND(H51&lt;&gt;"",I51&lt;&gt;"",H51=I51,H53&lt;&gt;"",I53&lt;&gt;"",H53=I53),Language!$E$159,"")</f>
        <v/>
      </c>
      <c r="I55" s="649"/>
      <c r="J55" s="11"/>
      <c r="K55" s="649" t="str">
        <f>IF(AND(K51&lt;&gt;"",L51&lt;&gt;"",K51=L51,K53&lt;&gt;"",L53&lt;&gt;"",K53=L53),Language!$E$159,"")</f>
        <v/>
      </c>
      <c r="L55" s="649"/>
      <c r="M55" s="11"/>
      <c r="N55" s="649" t="str">
        <f>IF(AND(N51&lt;&gt;"",O51&lt;&gt;"",N51=O51,N53&lt;&gt;"",O53&lt;&gt;"",N53=O53),Language!$E$159,"")</f>
        <v/>
      </c>
      <c r="O55" s="649"/>
      <c r="P55" s="11"/>
      <c r="Q55" s="649" t="str">
        <f>IF(AND(Q51&lt;&gt;"",R51&lt;&gt;"",Q51=R51,Q53&lt;&gt;"",R53&lt;&gt;"",Q53=R53),Language!$E$159,"")</f>
        <v/>
      </c>
      <c r="R55" s="649"/>
      <c r="S55" s="11"/>
      <c r="T55" s="649" t="str">
        <f>IF(AND(T51&lt;&gt;"",U51&lt;&gt;"",T51=U51,T53&lt;&gt;"",U53&lt;&gt;"",T53=U53),Language!$E$159,"")</f>
        <v/>
      </c>
      <c r="U55" s="649"/>
      <c r="V55" s="11"/>
      <c r="W55" s="649" t="str">
        <f>IF(AND(W51&lt;&gt;"",X51&lt;&gt;"",W51=X51,W53&lt;&gt;"",X53&lt;&gt;"",W53=X53),Language!$E$159,"")</f>
        <v/>
      </c>
      <c r="X55" s="649"/>
    </row>
    <row r="56" spans="2:25" s="4" customFormat="1" x14ac:dyDescent="0.25">
      <c r="B56" s="13"/>
      <c r="C56" s="12"/>
      <c r="E56" s="12"/>
      <c r="F56" s="13"/>
      <c r="H56" s="13"/>
      <c r="L56" s="13"/>
      <c r="N56" s="13"/>
      <c r="R56" s="13"/>
      <c r="T56" s="13"/>
      <c r="X56" s="13"/>
    </row>
    <row r="57" spans="2:25" s="4" customFormat="1" ht="15.75" customHeight="1" x14ac:dyDescent="0.25">
      <c r="B57" s="13"/>
      <c r="C57" s="650" t="str">
        <f>VLOOKUP(VLOOKUP(B58,Matches!$B$62:$K$65,10,0),Language!$D$144:$E$147,2,0)</f>
        <v>Viertelfinale 2</v>
      </c>
      <c r="D57" s="650"/>
      <c r="E57" s="650"/>
      <c r="F57" s="13"/>
      <c r="H57" s="13"/>
      <c r="I57" s="650" t="str">
        <f>VLOOKUP(VLOOKUP(H58,Matches!$B$62:$K$65,10,0),Language!$D$144:$E$147,2,0)</f>
        <v>Viertelfinale 1</v>
      </c>
      <c r="J57" s="650"/>
      <c r="K57" s="650"/>
      <c r="L57" s="13"/>
      <c r="N57" s="13"/>
      <c r="O57" s="650" t="str">
        <f>VLOOKUP(VLOOKUP(N58,Matches!$B$62:$K$65,10,0),Language!$D$144:$E$147,2,0)</f>
        <v>Viertelfinale 4</v>
      </c>
      <c r="P57" s="650"/>
      <c r="Q57" s="650"/>
      <c r="R57" s="13"/>
      <c r="T57" s="13"/>
      <c r="U57" s="650" t="str">
        <f>VLOOKUP(VLOOKUP(T58,Matches!$B$62:$K$65,10,0),Language!$D$144:$E$147,2,0)</f>
        <v>Viertelfinale 3</v>
      </c>
      <c r="V57" s="650"/>
      <c r="W57" s="650"/>
      <c r="X57" s="13"/>
    </row>
    <row r="58" spans="2:25" s="4" customFormat="1" ht="15.75" customHeight="1" x14ac:dyDescent="0.25">
      <c r="B58" s="217">
        <f>RIGHT($F$74,2)*1</f>
        <v>57</v>
      </c>
      <c r="C58" s="655" t="str">
        <f>VLOOKUP(B58,Matches!$B$4:$K$72,7,0)</f>
        <v>Lusail</v>
      </c>
      <c r="D58" s="656"/>
      <c r="E58" s="657"/>
      <c r="H58" s="217">
        <f>RIGHT($H$74,2)*1</f>
        <v>58</v>
      </c>
      <c r="I58" s="655" t="str">
        <f>VLOOKUP(H58,Matches!$B$4:$K$72,7,0)</f>
        <v>Education City</v>
      </c>
      <c r="J58" s="656"/>
      <c r="K58" s="657"/>
      <c r="N58" s="217">
        <f>RIGHT($R$74,2)*1</f>
        <v>59</v>
      </c>
      <c r="O58" s="655" t="str">
        <f>VLOOKUP(N58,Matches!$B$4:$K$72,7,0)</f>
        <v>Al Bayt</v>
      </c>
      <c r="P58" s="656"/>
      <c r="Q58" s="657"/>
      <c r="T58" s="217">
        <f>RIGHT($T$74,2)*1</f>
        <v>60</v>
      </c>
      <c r="U58" s="655" t="str">
        <f>VLOOKUP(T58,Matches!$B$4:$K$72,7,0)</f>
        <v>Al Thumama</v>
      </c>
      <c r="V58" s="656"/>
      <c r="W58" s="657"/>
    </row>
    <row r="59" spans="2:25" s="4" customFormat="1" x14ac:dyDescent="0.25">
      <c r="C59" s="637">
        <f>VLOOKUP(B58,Matches!$B$4:$K$72,5,0)</f>
        <v>44904.833333333328</v>
      </c>
      <c r="D59" s="658"/>
      <c r="E59" s="638"/>
      <c r="I59" s="637">
        <f>VLOOKUP(H58,Matches!$B$4:$K$72,5,0)</f>
        <v>44904.666666666664</v>
      </c>
      <c r="J59" s="658"/>
      <c r="K59" s="638"/>
      <c r="O59" s="637">
        <f>VLOOKUP(N58,Matches!$B$4:$K$72,5,0)</f>
        <v>44905.833333333328</v>
      </c>
      <c r="P59" s="658"/>
      <c r="Q59" s="638"/>
      <c r="U59" s="637">
        <f>VLOOKUP(T58,Matches!$B$4:$K$72,5,0)</f>
        <v>44905.666666666664</v>
      </c>
      <c r="V59" s="658"/>
      <c r="W59" s="638"/>
    </row>
    <row r="60" spans="2:25" s="4" customFormat="1" x14ac:dyDescent="0.25">
      <c r="C60" s="8" t="str">
        <f ca="1">IF(AND(B51&lt;&gt;"",C51&lt;&gt;""),IF(B51&gt;C51,B50,IF(B51&lt;C51,C50,IF(AND(B53&lt;&gt;"",C53&lt;&gt;""),IF(B53&gt;C53,B50,IF(B53&lt;C53,C50,"")),""))),"")</f>
        <v>Niederlande</v>
      </c>
      <c r="D60" s="13"/>
      <c r="E60" s="9" t="str">
        <f ca="1">IF(AND(E51&lt;&gt;"",F51&lt;&gt;""),IF(E51&gt;F51,E50,IF(E51&lt;F51,F50,IF(AND(E53&lt;&gt;"",F53&lt;&gt;""),IF(E53&gt;F53,E50,IF(E53&lt;F53,F50,"")),""))),"")</f>
        <v>Argentinien</v>
      </c>
      <c r="I60" s="8" t="str">
        <f ca="1">IF(AND(H51&lt;&gt;"",I51&lt;&gt;""),IF(H51&gt;I51,H50,IF(H51&lt;I51,I50,IF(AND(H53&lt;&gt;"",I53&lt;&gt;""),IF(H53&gt;I53,H50,IF(H53&lt;I53,I50,"")),""))),"")</f>
        <v>Kroatien</v>
      </c>
      <c r="J60" s="13"/>
      <c r="K60" s="9" t="str">
        <f ca="1">IF(AND(K51&lt;&gt;"",L51&lt;&gt;""),IF(K51&gt;L51,K50,IF(K51&lt;L51,L50,IF(AND(K53&lt;&gt;"",L53&lt;&gt;""),IF(K53&gt;L53,K50,IF(K53&lt;L53,L50,"")),""))),"")</f>
        <v>Brasilien</v>
      </c>
      <c r="O60" s="8" t="str">
        <f ca="1">IF(AND(N51&lt;&gt;"",O51&lt;&gt;""),IF(N51&gt;O51,N50,IF(N51&lt;O51,O50,IF(AND(N53&lt;&gt;"",O53&lt;&gt;""),IF(N53&gt;O53,N50,IF(N53&lt;O53,O50,"")),""))),"")</f>
        <v>England</v>
      </c>
      <c r="P60" s="13"/>
      <c r="Q60" s="9" t="str">
        <f ca="1">IF(AND(Q51&lt;&gt;"",R51&lt;&gt;""),IF(Q51&gt;R51,Q50,IF(Q51&lt;R51,R50,IF(AND(Q53&lt;&gt;"",R53&lt;&gt;""),IF(Q53&gt;R53,Q50,IF(Q53&lt;R53,R50,"")),""))),"")</f>
        <v>Frankreich</v>
      </c>
      <c r="U60" s="8" t="str">
        <f ca="1">IF(AND(T51&lt;&gt;"",U51&lt;&gt;""),IF(T51&gt;U51,T50,IF(T51&lt;U51,U50,IF(AND(T53&lt;&gt;"",U53&lt;&gt;""),IF(T53&gt;U53,T50,IF(T53&lt;U53,U50,"")),""))),"")</f>
        <v>Marokko</v>
      </c>
      <c r="V60" s="13"/>
      <c r="W60" s="9" t="str">
        <f ca="1">IF(AND(W51&lt;&gt;"",X51&lt;&gt;""),IF(W51&gt;X51,W50,IF(W51&lt;X51,X50,IF(AND(W53&lt;&gt;"",X53&lt;&gt;""),IF(W53&gt;X53,W50,IF(W53&lt;X53,X50,"")),""))),"")</f>
        <v>Portugal</v>
      </c>
    </row>
    <row r="61" spans="2:25" s="4" customFormat="1" ht="15.75" thickBot="1" x14ac:dyDescent="0.3">
      <c r="C61" s="1">
        <v>2</v>
      </c>
      <c r="D61" s="14"/>
      <c r="E61" s="3">
        <v>2</v>
      </c>
      <c r="F61" s="400"/>
      <c r="I61" s="1">
        <v>1</v>
      </c>
      <c r="J61" s="14"/>
      <c r="K61" s="3">
        <v>1</v>
      </c>
      <c r="L61" s="400" t="s">
        <v>1075</v>
      </c>
      <c r="O61" s="1">
        <v>1</v>
      </c>
      <c r="P61" s="14"/>
      <c r="Q61" s="3">
        <v>2</v>
      </c>
      <c r="R61" s="400"/>
      <c r="U61" s="1">
        <v>1</v>
      </c>
      <c r="V61" s="14"/>
      <c r="W61" s="3">
        <v>0</v>
      </c>
      <c r="X61" s="400"/>
    </row>
    <row r="62" spans="2:25" s="4" customFormat="1" ht="9.9499999999999993" customHeight="1" x14ac:dyDescent="0.25">
      <c r="C62" s="651" t="str">
        <f>Language!$E$153</f>
        <v>Elfmeterschießen:</v>
      </c>
      <c r="D62" s="652"/>
      <c r="E62" s="653"/>
      <c r="I62" s="651" t="str">
        <f>Language!$E$153</f>
        <v>Elfmeterschießen:</v>
      </c>
      <c r="J62" s="652"/>
      <c r="K62" s="653"/>
      <c r="O62" s="651" t="str">
        <f>Language!$E$153</f>
        <v>Elfmeterschießen:</v>
      </c>
      <c r="P62" s="652"/>
      <c r="Q62" s="653"/>
      <c r="U62" s="651" t="str">
        <f>Language!$E$153</f>
        <v>Elfmeterschießen:</v>
      </c>
      <c r="V62" s="652"/>
      <c r="W62" s="653"/>
    </row>
    <row r="63" spans="2:25" s="4" customFormat="1" ht="15.75" thickBot="1" x14ac:dyDescent="0.3">
      <c r="C63" s="396">
        <v>3</v>
      </c>
      <c r="D63" s="14"/>
      <c r="E63" s="397">
        <v>4</v>
      </c>
      <c r="I63" s="396">
        <v>4</v>
      </c>
      <c r="J63" s="14"/>
      <c r="K63" s="397">
        <v>2</v>
      </c>
      <c r="O63" s="396"/>
      <c r="P63" s="14"/>
      <c r="Q63" s="397"/>
      <c r="U63" s="396"/>
      <c r="V63" s="14"/>
      <c r="W63" s="397"/>
    </row>
    <row r="64" spans="2:25" s="10" customFormat="1" x14ac:dyDescent="0.25">
      <c r="C64" s="11" t="str">
        <f>VLOOKUP(B58,Matches!$B$62:$K$72,2,0)</f>
        <v>W49</v>
      </c>
      <c r="D64" s="15"/>
      <c r="E64" s="11" t="str">
        <f>VLOOKUP(B58,Matches!$B$62:$K$72,3,0)</f>
        <v>W50</v>
      </c>
      <c r="F64" s="16"/>
      <c r="G64" s="16"/>
      <c r="H64" s="16"/>
      <c r="I64" s="11" t="str">
        <f>VLOOKUP(H58,Matches!$B$62:$K$72,2,0)</f>
        <v>W53</v>
      </c>
      <c r="J64" s="15"/>
      <c r="K64" s="11" t="str">
        <f>VLOOKUP(H58,Matches!$B$62:$K$72,3,0)</f>
        <v>W54</v>
      </c>
      <c r="L64" s="16"/>
      <c r="M64" s="16"/>
      <c r="N64" s="16"/>
      <c r="O64" s="11" t="str">
        <f>VLOOKUP(N58,Matches!$B$62:$K$72,2,0)</f>
        <v>W51</v>
      </c>
      <c r="P64" s="4"/>
      <c r="Q64" s="11" t="str">
        <f>VLOOKUP(N58,Matches!$B$62:$K$72,3,0)</f>
        <v>W52</v>
      </c>
      <c r="R64" s="16"/>
      <c r="S64" s="16"/>
      <c r="T64" s="16"/>
      <c r="U64" s="11" t="str">
        <f>VLOOKUP(T58,Matches!$B$62:$K$72,2,0)</f>
        <v>W55</v>
      </c>
      <c r="V64" s="15"/>
      <c r="W64" s="11" t="str">
        <f>VLOOKUP(T58,Matches!$B$62:$K$72,3,0)</f>
        <v>W56</v>
      </c>
    </row>
    <row r="65" spans="3:23" s="4" customFormat="1" ht="12" customHeight="1" x14ac:dyDescent="0.25">
      <c r="C65" s="654" t="str">
        <f>IF(AND(C61&lt;&gt;"",E61&lt;&gt;"",C61=E61,C63&lt;&gt;"",E63&lt;&gt;"",C63=E63),Language!$E$159,"")</f>
        <v/>
      </c>
      <c r="D65" s="654"/>
      <c r="E65" s="654"/>
      <c r="I65" s="654" t="str">
        <f>IF(AND(I61&lt;&gt;"",K61&lt;&gt;"",I61=K61,I63&lt;&gt;"",K63&lt;&gt;"",I63=K63),Language!$E$159,"")</f>
        <v/>
      </c>
      <c r="J65" s="654"/>
      <c r="K65" s="654"/>
      <c r="O65" s="654" t="str">
        <f>IF(AND(O61&lt;&gt;"",Q61&lt;&gt;"",O61=Q61,O63&lt;&gt;"",Q63&lt;&gt;"",O63=Q63),Language!$E$159,"")</f>
        <v/>
      </c>
      <c r="P65" s="654"/>
      <c r="Q65" s="654"/>
      <c r="U65" s="654" t="str">
        <f>IF(AND(U61&lt;&gt;"",W61&lt;&gt;"",U61=W61,U63&lt;&gt;"",W63&lt;&gt;"",U63=W63),Language!$E$159,"")</f>
        <v/>
      </c>
      <c r="V65" s="654"/>
      <c r="W65" s="654"/>
    </row>
    <row r="66" spans="3:23" s="4" customFormat="1" x14ac:dyDescent="0.25"/>
    <row r="67" spans="3:23" s="4" customFormat="1" ht="15.75" x14ac:dyDescent="0.25">
      <c r="F67" s="650" t="str">
        <f>VLOOKUP(E68,Matches!$B$62:$K$72,10,0)</f>
        <v>Halbfinale 1</v>
      </c>
      <c r="G67" s="650"/>
      <c r="H67" s="650"/>
      <c r="R67" s="650" t="str">
        <f>VLOOKUP(Q68,Matches!$B$62:$K$72,10,0)</f>
        <v>Halbfinale 2</v>
      </c>
      <c r="S67" s="650"/>
      <c r="T67" s="650"/>
    </row>
    <row r="68" spans="3:23" s="4" customFormat="1" x14ac:dyDescent="0.25">
      <c r="E68" s="217">
        <f>RIGHT($L$92,2)*1</f>
        <v>61</v>
      </c>
      <c r="F68" s="655" t="str">
        <f>VLOOKUP(E68,Matches!$B$4:$K$72,7,0)</f>
        <v>Lusail</v>
      </c>
      <c r="G68" s="656"/>
      <c r="H68" s="657"/>
      <c r="Q68" s="217">
        <f>RIGHT($N$92,2)*1</f>
        <v>62</v>
      </c>
      <c r="R68" s="655" t="str">
        <f>VLOOKUP(Q68,Matches!$B$4:$K$72,7,0)</f>
        <v>Al Bayt</v>
      </c>
      <c r="S68" s="656"/>
      <c r="T68" s="657"/>
    </row>
    <row r="69" spans="3:23" s="4" customFormat="1" ht="15.75" x14ac:dyDescent="0.25">
      <c r="F69" s="637">
        <f>VLOOKUP(E68,Matches!$B$4:$K$72,5,0)</f>
        <v>44908.833333333328</v>
      </c>
      <c r="G69" s="658"/>
      <c r="H69" s="638"/>
      <c r="L69" s="31"/>
      <c r="M69" s="31"/>
      <c r="R69" s="637">
        <f>VLOOKUP(Q68,Matches!$B$4:$K$72,5,0)</f>
        <v>44909.833333333328</v>
      </c>
      <c r="S69" s="658"/>
      <c r="T69" s="638"/>
    </row>
    <row r="70" spans="3:23" s="4" customFormat="1" x14ac:dyDescent="0.25">
      <c r="F70" s="8" t="str">
        <f ca="1">IF(AND(C61&lt;&gt;"",E61&lt;&gt;""),IF(C61&gt;E61,C60,IF(C61&lt;E61,E60,IF(AND(C63&lt;&gt;"",E63&lt;&gt;""),IF(C63&gt;E63,C60,IF(C63&lt;E63,E60,"")),""))),"")</f>
        <v>Argentinien</v>
      </c>
      <c r="G70" s="13"/>
      <c r="H70" s="9" t="str">
        <f ca="1">IF(AND(I61&lt;&gt;"",K61&lt;&gt;""),IF(I61&gt;K61,I60,IF(I61&lt;K61,K60,IF(AND(I63&lt;&gt;"",K63&lt;&gt;""),IF(I63&gt;K63,I60,IF(I63&lt;K63,K60,"")),""))),"")</f>
        <v>Kroatien</v>
      </c>
      <c r="L70" s="32"/>
      <c r="M70" s="32"/>
      <c r="R70" s="8" t="str">
        <f ca="1">IF(AND(O61&lt;&gt;"",Q61&lt;&gt;""),IF(O61&gt;Q61,O60,IF(O61&lt;Q61,Q60,IF(AND(O63&lt;&gt;"",Q63&lt;&gt;""),IF(O63&gt;Q63,O60,IF(O63&lt;Q63,Q60,"")),""))),"")</f>
        <v>Frankreich</v>
      </c>
      <c r="S70" s="13"/>
      <c r="T70" s="9" t="str">
        <f ca="1">IF(AND(U61&lt;&gt;"",W61&lt;&gt;""),IF(U61&gt;W61,U60,IF(U61&lt;W61,W60,IF(AND(U63&lt;&gt;"",W63&lt;&gt;""),IF(U63&gt;W63,U60,IF(U63&lt;W63,W60,"")),""))),"")</f>
        <v>Marokko</v>
      </c>
    </row>
    <row r="71" spans="3:23" s="4" customFormat="1" ht="15.75" thickBot="1" x14ac:dyDescent="0.3">
      <c r="F71" s="1">
        <v>3</v>
      </c>
      <c r="G71" s="14"/>
      <c r="H71" s="3">
        <v>0</v>
      </c>
      <c r="I71" s="400"/>
      <c r="L71" s="19"/>
      <c r="M71" s="18"/>
      <c r="R71" s="1">
        <v>2</v>
      </c>
      <c r="S71" s="14"/>
      <c r="T71" s="3">
        <v>0</v>
      </c>
      <c r="U71" s="400"/>
    </row>
    <row r="72" spans="3:23" s="4" customFormat="1" ht="9.9499999999999993" customHeight="1" x14ac:dyDescent="0.25">
      <c r="F72" s="651" t="str">
        <f>Language!$E$153</f>
        <v>Elfmeterschießen:</v>
      </c>
      <c r="G72" s="652"/>
      <c r="H72" s="653"/>
      <c r="L72" s="19"/>
      <c r="M72" s="18"/>
      <c r="R72" s="651" t="str">
        <f>Language!$E$153</f>
        <v>Elfmeterschießen:</v>
      </c>
      <c r="S72" s="652"/>
      <c r="T72" s="653"/>
    </row>
    <row r="73" spans="3:23" s="4" customFormat="1" ht="15.75" thickBot="1" x14ac:dyDescent="0.3">
      <c r="F73" s="396"/>
      <c r="G73" s="398"/>
      <c r="H73" s="397"/>
      <c r="L73" s="19"/>
      <c r="M73" s="18"/>
      <c r="R73" s="396"/>
      <c r="S73" s="398"/>
      <c r="T73" s="397"/>
    </row>
    <row r="74" spans="3:23" s="4" customFormat="1" x14ac:dyDescent="0.25">
      <c r="F74" s="11" t="str">
        <f>VLOOKUP(E68,Matches!$B$62:$K$72,2,0)</f>
        <v>W57</v>
      </c>
      <c r="G74" s="15"/>
      <c r="H74" s="11" t="str">
        <f>VLOOKUP(E68,Matches!$B$62:$K$72,3,0)</f>
        <v>W58</v>
      </c>
      <c r="L74" s="20"/>
      <c r="M74" s="18"/>
      <c r="R74" s="11" t="str">
        <f>VLOOKUP(Q68,Matches!$B$62:$K$72,2,0)</f>
        <v>W59</v>
      </c>
      <c r="S74" s="15"/>
      <c r="T74" s="11" t="str">
        <f>VLOOKUP(Q68,Matches!$B$62:$K$72,3,0)</f>
        <v>W60</v>
      </c>
    </row>
    <row r="75" spans="3:23" s="4" customFormat="1" ht="15.75" customHeight="1" x14ac:dyDescent="0.25">
      <c r="F75" s="654" t="str">
        <f>IF(AND(F71&lt;&gt;"",H71&lt;&gt;"",F71=H71,F73&lt;&gt;"",H73&lt;&gt;"",F73=H73),Language!$E$159,"")</f>
        <v/>
      </c>
      <c r="G75" s="654"/>
      <c r="H75" s="654"/>
      <c r="L75" s="650" t="str">
        <f>VLOOKUP(K76,Matches!$B$62:$K$72,10,0)</f>
        <v>Dritter Platz</v>
      </c>
      <c r="M75" s="650"/>
      <c r="N75" s="650"/>
      <c r="R75" s="654" t="str">
        <f>IF(AND(R71&lt;&gt;"",T71&lt;&gt;"",R71=T71,R73&lt;&gt;"",T73&lt;&gt;"",R73=T73),Language!$E$159,"")</f>
        <v/>
      </c>
      <c r="S75" s="654"/>
      <c r="T75" s="654"/>
    </row>
    <row r="76" spans="3:23" s="4" customFormat="1" x14ac:dyDescent="0.25">
      <c r="K76" s="217">
        <v>63</v>
      </c>
      <c r="L76" s="655" t="str">
        <f>VLOOKUP(K76,Matches!$B$4:$K$72,7,0)</f>
        <v>Khalifa Internat.</v>
      </c>
      <c r="M76" s="656"/>
      <c r="N76" s="657"/>
    </row>
    <row r="77" spans="3:23" s="4" customFormat="1" x14ac:dyDescent="0.25">
      <c r="L77" s="637">
        <f>VLOOKUP(K76,Matches!$B$4:$K$72,5,0)</f>
        <v>44912.666666666664</v>
      </c>
      <c r="M77" s="658"/>
      <c r="N77" s="638"/>
    </row>
    <row r="78" spans="3:23" s="4" customFormat="1" x14ac:dyDescent="0.25">
      <c r="L78" s="8" t="str">
        <f ca="1">IF(AND(F71&lt;&gt;"",H71&lt;&gt;""),IF(F71&lt;H71,F70,IF(F71&gt;H71,H70,IF(AND(F73&lt;&gt;"",H73&lt;&gt;""),IF(F73&lt;H73,F70,IF(F73&gt;H73,H70,"")),""))),"")</f>
        <v>Kroatien</v>
      </c>
      <c r="M78" s="13"/>
      <c r="N78" s="9" t="str">
        <f ca="1">IF(AND(R71&lt;&gt;"",T71&lt;&gt;""),IF(R71&lt;T71,R70,IF(R71&gt;T71,T70,IF(AND(R73&lt;&gt;"",T73&lt;&gt;""),IF(R73&lt;T73,R70,IF(R73&gt;T73,T70,"")),""))),"")</f>
        <v>Marokko</v>
      </c>
    </row>
    <row r="79" spans="3:23" s="4" customFormat="1" ht="15.75" thickBot="1" x14ac:dyDescent="0.3">
      <c r="L79" s="1">
        <v>2</v>
      </c>
      <c r="M79" s="14"/>
      <c r="N79" s="3">
        <v>1</v>
      </c>
      <c r="O79" s="400"/>
    </row>
    <row r="80" spans="3:23" s="4" customFormat="1" ht="9.9499999999999993" customHeight="1" x14ac:dyDescent="0.25">
      <c r="L80" s="651" t="str">
        <f>Language!$E$153</f>
        <v>Elfmeterschießen:</v>
      </c>
      <c r="M80" s="652"/>
      <c r="N80" s="653"/>
    </row>
    <row r="81" spans="2:24" s="4" customFormat="1" ht="15.75" thickBot="1" x14ac:dyDescent="0.3">
      <c r="L81" s="396"/>
      <c r="M81" s="398"/>
      <c r="N81" s="397"/>
    </row>
    <row r="82" spans="2:24" s="4" customFormat="1" x14ac:dyDescent="0.25">
      <c r="L82" s="11" t="str">
        <f>VLOOKUP(K76,Matches!$B$62:$K$72,2,0)</f>
        <v>RU61</v>
      </c>
      <c r="M82" s="245"/>
      <c r="N82" s="11" t="str">
        <f>VLOOKUP(K76,Matches!$B$62:$K$72,3,0)</f>
        <v>RU62</v>
      </c>
    </row>
    <row r="83" spans="2:24" s="4" customFormat="1" ht="12" customHeight="1" x14ac:dyDescent="0.25">
      <c r="L83" s="654" t="str">
        <f>IF(AND(L79&lt;&gt;"",N79&lt;&gt;"",L79=N79,L81&lt;&gt;"",N81&lt;&gt;"",L81=N81),Language!$E$159,"")</f>
        <v/>
      </c>
      <c r="M83" s="654"/>
      <c r="N83" s="654"/>
    </row>
    <row r="84" spans="2:24" s="4" customFormat="1" ht="23.25" customHeight="1" x14ac:dyDescent="0.25"/>
    <row r="85" spans="2:24" s="4" customFormat="1" ht="31.5" x14ac:dyDescent="0.25">
      <c r="L85" s="665" t="str">
        <f>VLOOKUP(K86,Matches!$B$62:$K$72,10,0)</f>
        <v>Finale</v>
      </c>
      <c r="M85" s="666"/>
      <c r="N85" s="667"/>
    </row>
    <row r="86" spans="2:24" s="4" customFormat="1" ht="15" customHeight="1" x14ac:dyDescent="0.25">
      <c r="K86" s="217">
        <v>64</v>
      </c>
      <c r="L86" s="655" t="str">
        <f>VLOOKUP(K86,Matches!$B$4:$K$72,7,0)</f>
        <v>Lusail</v>
      </c>
      <c r="M86" s="656"/>
      <c r="N86" s="657"/>
      <c r="R86" s="668" t="str">
        <f>Language!$E$135</f>
        <v>Weltmeister 2022:</v>
      </c>
      <c r="S86" s="668"/>
      <c r="T86" s="668"/>
      <c r="U86" s="668"/>
      <c r="V86" s="668"/>
      <c r="W86" s="668"/>
    </row>
    <row r="87" spans="2:24" s="4" customFormat="1" ht="15" customHeight="1" x14ac:dyDescent="0.25">
      <c r="L87" s="637">
        <f>VLOOKUP(K86,Matches!$B$4:$K$72,5,0)</f>
        <v>44913.666666666664</v>
      </c>
      <c r="M87" s="658"/>
      <c r="N87" s="638"/>
      <c r="R87" s="668"/>
      <c r="S87" s="668"/>
      <c r="T87" s="668"/>
      <c r="U87" s="668"/>
      <c r="V87" s="668"/>
      <c r="W87" s="668"/>
    </row>
    <row r="88" spans="2:24" s="4" customFormat="1" ht="15" customHeight="1" x14ac:dyDescent="0.25">
      <c r="L88" s="8" t="str">
        <f ca="1">IF(AND(F71&lt;&gt;"",H71&lt;&gt;""),IF(F71&gt;H71,F70,IF(F71&lt;H71,H70,IF(AND(F73&lt;&gt;"",H73&lt;&gt;""),IF(F73&gt;H73,F70,IF(F73&lt;H73,H70,"")),""))),"")</f>
        <v>Argentinien</v>
      </c>
      <c r="M88" s="13"/>
      <c r="N88" s="9" t="str">
        <f ca="1">IF(AND(R71&lt;&gt;"",T71&lt;&gt;""),IF(R71&gt;T71,R70,IF(R71&lt;T71,T70,IF(AND(R73&lt;&gt;"",T73&lt;&gt;""),IF(R73&gt;T73,R70,IF(R73&lt;T73,T70,"")),""))),"")</f>
        <v>Frankreich</v>
      </c>
      <c r="R88" s="659" t="str">
        <f ca="1">IF(AND(L89&lt;&gt;"",N89&lt;&gt;""),IF(L89&gt;N89,L88,IF(L89&lt;N89,N88,IF(AND(L91&lt;&gt;"",N91&lt;&gt;""),IF(L91&gt;N91,L88,IF(L91&lt;N91,N88,"")),""))),"")</f>
        <v>Argentinien</v>
      </c>
      <c r="S88" s="659"/>
      <c r="T88" s="659"/>
      <c r="U88" s="659"/>
      <c r="V88" s="659"/>
      <c r="W88" s="659"/>
    </row>
    <row r="89" spans="2:24" s="4" customFormat="1" ht="15" customHeight="1" thickBot="1" x14ac:dyDescent="0.3">
      <c r="B89" s="17"/>
      <c r="L89" s="1">
        <v>3</v>
      </c>
      <c r="M89" s="218"/>
      <c r="N89" s="3">
        <v>3</v>
      </c>
      <c r="O89" s="400"/>
      <c r="R89" s="659"/>
      <c r="S89" s="659"/>
      <c r="T89" s="659"/>
      <c r="U89" s="659"/>
      <c r="V89" s="659"/>
      <c r="W89" s="659"/>
    </row>
    <row r="90" spans="2:24" s="4" customFormat="1" ht="9.9499999999999993" customHeight="1" x14ac:dyDescent="0.25">
      <c r="B90" s="17"/>
      <c r="L90" s="651" t="str">
        <f>Language!$E$153</f>
        <v>Elfmeterschießen:</v>
      </c>
      <c r="M90" s="652"/>
      <c r="N90" s="653"/>
      <c r="R90" s="395"/>
      <c r="S90" s="395"/>
      <c r="T90" s="395"/>
      <c r="U90" s="395"/>
      <c r="V90" s="395"/>
      <c r="W90" s="395"/>
    </row>
    <row r="91" spans="2:24" s="4" customFormat="1" ht="15" customHeight="1" thickBot="1" x14ac:dyDescent="0.3">
      <c r="B91" s="17"/>
      <c r="L91" s="396">
        <v>4</v>
      </c>
      <c r="M91" s="398"/>
      <c r="N91" s="397">
        <v>2</v>
      </c>
      <c r="R91" s="395"/>
      <c r="S91" s="395"/>
      <c r="T91" s="395"/>
      <c r="U91" s="395"/>
      <c r="V91" s="395"/>
      <c r="W91" s="395"/>
    </row>
    <row r="92" spans="2:24" s="4" customFormat="1" x14ac:dyDescent="0.25">
      <c r="L92" s="11" t="str">
        <f>VLOOKUP(K86,Matches!$B$62:$K$72,2,0)</f>
        <v>W61</v>
      </c>
      <c r="M92" s="15"/>
      <c r="N92" s="11" t="str">
        <f>VLOOKUP(K86,Matches!$B$62:$K$72,3,0)</f>
        <v>W62</v>
      </c>
    </row>
    <row r="93" spans="2:24" s="4" customFormat="1" ht="12" customHeight="1" x14ac:dyDescent="0.25">
      <c r="L93" s="654" t="str">
        <f>IF(AND(L89&lt;&gt;"",N89&lt;&gt;"",L89=N89,L91&lt;&gt;"",N91&lt;&gt;"",L91=N91),Language!$E$159,"")</f>
        <v/>
      </c>
      <c r="M93" s="654"/>
      <c r="N93" s="654"/>
    </row>
    <row r="94" spans="2:24" s="4" customFormat="1" x14ac:dyDescent="0.25"/>
    <row r="95" spans="2:24" s="4" customFormat="1" x14ac:dyDescent="0.25">
      <c r="U95" s="660"/>
      <c r="V95" s="661"/>
      <c r="W95" s="661"/>
      <c r="X95" s="661"/>
    </row>
    <row r="96" spans="2:24" s="4" customFormat="1" x14ac:dyDescent="0.25">
      <c r="B96" s="662" t="s">
        <v>1084</v>
      </c>
      <c r="C96" s="663"/>
      <c r="D96" s="663"/>
      <c r="T96" s="664" t="s">
        <v>1082</v>
      </c>
      <c r="U96" s="664"/>
      <c r="V96" s="664"/>
      <c r="W96" s="664"/>
      <c r="X96" s="664"/>
    </row>
    <row r="97" x14ac:dyDescent="0.25"/>
  </sheetData>
  <sheetProtection sheet="1" objects="1" scenarios="1" selectLockedCells="1"/>
  <mergeCells count="239">
    <mergeCell ref="R88:W89"/>
    <mergeCell ref="L90:N90"/>
    <mergeCell ref="L93:N93"/>
    <mergeCell ref="U95:X95"/>
    <mergeCell ref="B96:D96"/>
    <mergeCell ref="T96:X96"/>
    <mergeCell ref="L77:N77"/>
    <mergeCell ref="L80:N80"/>
    <mergeCell ref="L83:N83"/>
    <mergeCell ref="L85:N85"/>
    <mergeCell ref="L86:N86"/>
    <mergeCell ref="R86:W87"/>
    <mergeCell ref="L87:N87"/>
    <mergeCell ref="F72:H72"/>
    <mergeCell ref="R72:T72"/>
    <mergeCell ref="F75:H75"/>
    <mergeCell ref="L75:N75"/>
    <mergeCell ref="R75:T75"/>
    <mergeCell ref="L76:N76"/>
    <mergeCell ref="F67:H67"/>
    <mergeCell ref="R67:T67"/>
    <mergeCell ref="F68:H68"/>
    <mergeCell ref="R68:T68"/>
    <mergeCell ref="F69:H69"/>
    <mergeCell ref="R69:T69"/>
    <mergeCell ref="C62:E62"/>
    <mergeCell ref="I62:K62"/>
    <mergeCell ref="O62:Q62"/>
    <mergeCell ref="U62:W62"/>
    <mergeCell ref="C65:E65"/>
    <mergeCell ref="I65:K65"/>
    <mergeCell ref="O65:Q65"/>
    <mergeCell ref="U65:W65"/>
    <mergeCell ref="C58:E58"/>
    <mergeCell ref="I58:K58"/>
    <mergeCell ref="O58:Q58"/>
    <mergeCell ref="U58:W58"/>
    <mergeCell ref="C59:E59"/>
    <mergeCell ref="I59:K59"/>
    <mergeCell ref="O59:Q59"/>
    <mergeCell ref="U59:W59"/>
    <mergeCell ref="T55:U55"/>
    <mergeCell ref="W55:X55"/>
    <mergeCell ref="C57:E57"/>
    <mergeCell ref="I57:K57"/>
    <mergeCell ref="O57:Q57"/>
    <mergeCell ref="U57:W57"/>
    <mergeCell ref="B55:C55"/>
    <mergeCell ref="E55:F55"/>
    <mergeCell ref="H55:I55"/>
    <mergeCell ref="K55:L55"/>
    <mergeCell ref="N55:O55"/>
    <mergeCell ref="Q55:R55"/>
    <mergeCell ref="T49:U49"/>
    <mergeCell ref="W49:X49"/>
    <mergeCell ref="B52:C52"/>
    <mergeCell ref="E52:F52"/>
    <mergeCell ref="H52:I52"/>
    <mergeCell ref="K52:L52"/>
    <mergeCell ref="N52:O52"/>
    <mergeCell ref="Q52:R52"/>
    <mergeCell ref="T52:U52"/>
    <mergeCell ref="W52:X52"/>
    <mergeCell ref="B49:C49"/>
    <mergeCell ref="E49:F49"/>
    <mergeCell ref="H49:I49"/>
    <mergeCell ref="K49:L49"/>
    <mergeCell ref="N49:O49"/>
    <mergeCell ref="Q49:R49"/>
    <mergeCell ref="T47:U47"/>
    <mergeCell ref="W47:X47"/>
    <mergeCell ref="B48:C48"/>
    <mergeCell ref="E48:F48"/>
    <mergeCell ref="H48:I48"/>
    <mergeCell ref="K48:L48"/>
    <mergeCell ref="N48:O48"/>
    <mergeCell ref="Q48:R48"/>
    <mergeCell ref="T48:U48"/>
    <mergeCell ref="W48:X48"/>
    <mergeCell ref="B47:C47"/>
    <mergeCell ref="E47:F47"/>
    <mergeCell ref="H47:I47"/>
    <mergeCell ref="K47:L47"/>
    <mergeCell ref="N47:O47"/>
    <mergeCell ref="Q47:R47"/>
    <mergeCell ref="T44:U44"/>
    <mergeCell ref="W44:X44"/>
    <mergeCell ref="B45:C45"/>
    <mergeCell ref="E45:F45"/>
    <mergeCell ref="H45:I45"/>
    <mergeCell ref="K45:L45"/>
    <mergeCell ref="N45:O45"/>
    <mergeCell ref="Q45:R45"/>
    <mergeCell ref="T45:U45"/>
    <mergeCell ref="W45:X45"/>
    <mergeCell ref="B44:C44"/>
    <mergeCell ref="E44:F44"/>
    <mergeCell ref="H44:I44"/>
    <mergeCell ref="K44:L44"/>
    <mergeCell ref="N44:O44"/>
    <mergeCell ref="Q44:R44"/>
    <mergeCell ref="T42:U42"/>
    <mergeCell ref="W42:X42"/>
    <mergeCell ref="B43:C43"/>
    <mergeCell ref="E43:F43"/>
    <mergeCell ref="H43:I43"/>
    <mergeCell ref="K43:L43"/>
    <mergeCell ref="N43:O43"/>
    <mergeCell ref="Q43:R43"/>
    <mergeCell ref="T43:U43"/>
    <mergeCell ref="W43:X43"/>
    <mergeCell ref="B42:C42"/>
    <mergeCell ref="E42:F42"/>
    <mergeCell ref="H42:I42"/>
    <mergeCell ref="K42:L42"/>
    <mergeCell ref="N42:O42"/>
    <mergeCell ref="Q42:R42"/>
    <mergeCell ref="T37:U37"/>
    <mergeCell ref="W37:X37"/>
    <mergeCell ref="B41:C41"/>
    <mergeCell ref="E41:F41"/>
    <mergeCell ref="H41:I41"/>
    <mergeCell ref="K41:L41"/>
    <mergeCell ref="N41:O41"/>
    <mergeCell ref="Q41:R41"/>
    <mergeCell ref="T41:U41"/>
    <mergeCell ref="W41:X41"/>
    <mergeCell ref="B37:C37"/>
    <mergeCell ref="E37:F37"/>
    <mergeCell ref="H37:I37"/>
    <mergeCell ref="K37:L37"/>
    <mergeCell ref="N37:O37"/>
    <mergeCell ref="Q37:R37"/>
    <mergeCell ref="T32:U32"/>
    <mergeCell ref="W32:X32"/>
    <mergeCell ref="B36:C36"/>
    <mergeCell ref="E36:F36"/>
    <mergeCell ref="H36:I36"/>
    <mergeCell ref="K36:L36"/>
    <mergeCell ref="N36:O36"/>
    <mergeCell ref="Q36:R36"/>
    <mergeCell ref="T36:U36"/>
    <mergeCell ref="W36:X36"/>
    <mergeCell ref="B32:C32"/>
    <mergeCell ref="E32:F32"/>
    <mergeCell ref="H32:I32"/>
    <mergeCell ref="K32:L32"/>
    <mergeCell ref="N32:O32"/>
    <mergeCell ref="Q32:R32"/>
    <mergeCell ref="T27:U27"/>
    <mergeCell ref="W27:X27"/>
    <mergeCell ref="B31:C31"/>
    <mergeCell ref="E31:F31"/>
    <mergeCell ref="H31:I31"/>
    <mergeCell ref="K31:L31"/>
    <mergeCell ref="N31:O31"/>
    <mergeCell ref="Q31:R31"/>
    <mergeCell ref="T31:U31"/>
    <mergeCell ref="W31:X31"/>
    <mergeCell ref="B27:C27"/>
    <mergeCell ref="E27:F27"/>
    <mergeCell ref="H27:I27"/>
    <mergeCell ref="K27:L27"/>
    <mergeCell ref="N27:O27"/>
    <mergeCell ref="Q27:R27"/>
    <mergeCell ref="T22:U22"/>
    <mergeCell ref="W22:X22"/>
    <mergeCell ref="B26:C26"/>
    <mergeCell ref="E26:F26"/>
    <mergeCell ref="H26:I26"/>
    <mergeCell ref="K26:L26"/>
    <mergeCell ref="N26:O26"/>
    <mergeCell ref="Q26:R26"/>
    <mergeCell ref="T26:U26"/>
    <mergeCell ref="W26:X26"/>
    <mergeCell ref="B22:C22"/>
    <mergeCell ref="E22:F22"/>
    <mergeCell ref="H22:I22"/>
    <mergeCell ref="K22:L22"/>
    <mergeCell ref="N22:O22"/>
    <mergeCell ref="Q22:R22"/>
    <mergeCell ref="T17:U17"/>
    <mergeCell ref="W17:X17"/>
    <mergeCell ref="B21:C21"/>
    <mergeCell ref="E21:F21"/>
    <mergeCell ref="H21:I21"/>
    <mergeCell ref="K21:L21"/>
    <mergeCell ref="N21:O21"/>
    <mergeCell ref="Q21:R21"/>
    <mergeCell ref="T21:U21"/>
    <mergeCell ref="W21:X21"/>
    <mergeCell ref="B17:C17"/>
    <mergeCell ref="E17:F17"/>
    <mergeCell ref="H17:I17"/>
    <mergeCell ref="K17:L17"/>
    <mergeCell ref="N17:O17"/>
    <mergeCell ref="Q17:R17"/>
    <mergeCell ref="T12:U12"/>
    <mergeCell ref="W12:X12"/>
    <mergeCell ref="B16:C16"/>
    <mergeCell ref="E16:F16"/>
    <mergeCell ref="H16:I16"/>
    <mergeCell ref="K16:L16"/>
    <mergeCell ref="N16:O16"/>
    <mergeCell ref="Q16:R16"/>
    <mergeCell ref="T16:U16"/>
    <mergeCell ref="W16:X16"/>
    <mergeCell ref="B12:C12"/>
    <mergeCell ref="E12:F12"/>
    <mergeCell ref="H12:I12"/>
    <mergeCell ref="K12:L12"/>
    <mergeCell ref="N12:O12"/>
    <mergeCell ref="Q12:R12"/>
    <mergeCell ref="T9:U9"/>
    <mergeCell ref="W9:X9"/>
    <mergeCell ref="B11:C11"/>
    <mergeCell ref="E11:F11"/>
    <mergeCell ref="H11:I11"/>
    <mergeCell ref="K11:L11"/>
    <mergeCell ref="N11:O11"/>
    <mergeCell ref="Q11:R11"/>
    <mergeCell ref="T11:U11"/>
    <mergeCell ref="W11:X11"/>
    <mergeCell ref="B9:C9"/>
    <mergeCell ref="E9:F9"/>
    <mergeCell ref="H9:I9"/>
    <mergeCell ref="K9:L9"/>
    <mergeCell ref="N9:O9"/>
    <mergeCell ref="Q9:R9"/>
    <mergeCell ref="E1:U1"/>
    <mergeCell ref="B7:X7"/>
    <mergeCell ref="B8:C8"/>
    <mergeCell ref="E8:F8"/>
    <mergeCell ref="H8:I8"/>
    <mergeCell ref="K8:L8"/>
    <mergeCell ref="N8:O8"/>
    <mergeCell ref="Q8:R8"/>
    <mergeCell ref="T8:U8"/>
    <mergeCell ref="W8:X8"/>
  </mergeCells>
  <conditionalFormatting sqref="B12">
    <cfRule type="expression" dxfId="922" priority="164">
      <formula>INT(B12)=TODAY()</formula>
    </cfRule>
  </conditionalFormatting>
  <conditionalFormatting sqref="L71:L73">
    <cfRule type="expression" dxfId="921" priority="163">
      <formula>AND(L71=TODAY())</formula>
    </cfRule>
  </conditionalFormatting>
  <conditionalFormatting sqref="C14 C51 F51 I51 L51 O51 R51 U51 X51">
    <cfRule type="expression" dxfId="920" priority="162">
      <formula>AND(B12&lt;TODAY(),C14="")</formula>
    </cfRule>
  </conditionalFormatting>
  <conditionalFormatting sqref="B14 B51 E51 H51 K51 N51 Q51 T51 W51 C61 I61 O61 U61 R71 F71 L79 L89">
    <cfRule type="expression" dxfId="919" priority="161">
      <formula>AND(B12&lt;TODAY(),B14="")</formula>
    </cfRule>
  </conditionalFormatting>
  <conditionalFormatting sqref="V49">
    <cfRule type="expression" dxfId="918" priority="160">
      <formula>AND(V49=TODAY())</formula>
    </cfRule>
  </conditionalFormatting>
  <conditionalFormatting sqref="E61 K61 Q61 W61 T71 H71 N79 N89">
    <cfRule type="expression" dxfId="917" priority="159">
      <formula>AND(C59&lt;TODAY(),E61="")</formula>
    </cfRule>
  </conditionalFormatting>
  <conditionalFormatting sqref="C59">
    <cfRule type="expression" dxfId="916" priority="158">
      <formula>INT(C59)=TODAY()</formula>
    </cfRule>
  </conditionalFormatting>
  <conditionalFormatting sqref="B19">
    <cfRule type="expression" dxfId="915" priority="157">
      <formula>AND(B17&lt;TODAY(),B19="")</formula>
    </cfRule>
  </conditionalFormatting>
  <conditionalFormatting sqref="B24">
    <cfRule type="expression" dxfId="914" priority="156">
      <formula>AND(B22&lt;TODAY(),B24="")</formula>
    </cfRule>
  </conditionalFormatting>
  <conditionalFormatting sqref="B29">
    <cfRule type="expression" dxfId="913" priority="155">
      <formula>AND(B27&lt;TODAY(),B29="")</formula>
    </cfRule>
  </conditionalFormatting>
  <conditionalFormatting sqref="B34">
    <cfRule type="expression" dxfId="912" priority="154">
      <formula>AND(B32&lt;TODAY(),B34="")</formula>
    </cfRule>
  </conditionalFormatting>
  <conditionalFormatting sqref="B39">
    <cfRule type="expression" dxfId="911" priority="153">
      <formula>AND(B37&lt;TODAY(),B39="")</formula>
    </cfRule>
  </conditionalFormatting>
  <conditionalFormatting sqref="E39">
    <cfRule type="expression" dxfId="910" priority="152">
      <formula>AND(E37&lt;TODAY(),E39="")</formula>
    </cfRule>
  </conditionalFormatting>
  <conditionalFormatting sqref="E34">
    <cfRule type="expression" dxfId="909" priority="151">
      <formula>AND(E32&lt;TODAY(),E34="")</formula>
    </cfRule>
  </conditionalFormatting>
  <conditionalFormatting sqref="E29">
    <cfRule type="expression" dxfId="908" priority="150">
      <formula>AND(E27&lt;TODAY(),E29="")</formula>
    </cfRule>
  </conditionalFormatting>
  <conditionalFormatting sqref="E24">
    <cfRule type="expression" dxfId="907" priority="149">
      <formula>AND(E22&lt;TODAY(),E24="")</formula>
    </cfRule>
  </conditionalFormatting>
  <conditionalFormatting sqref="E19">
    <cfRule type="expression" dxfId="906" priority="148">
      <formula>AND(E17&lt;TODAY(),E19="")</formula>
    </cfRule>
  </conditionalFormatting>
  <conditionalFormatting sqref="E14">
    <cfRule type="expression" dxfId="905" priority="147">
      <formula>AND(E12&lt;TODAY(),E14="")</formula>
    </cfRule>
  </conditionalFormatting>
  <conditionalFormatting sqref="H14">
    <cfRule type="expression" dxfId="904" priority="146">
      <formula>AND(H12&lt;TODAY(),H14="")</formula>
    </cfRule>
  </conditionalFormatting>
  <conditionalFormatting sqref="H19">
    <cfRule type="expression" dxfId="903" priority="145">
      <formula>AND(H17&lt;TODAY(),H19="")</formula>
    </cfRule>
  </conditionalFormatting>
  <conditionalFormatting sqref="H24">
    <cfRule type="expression" dxfId="902" priority="144">
      <formula>AND(H22&lt;TODAY(),H24="")</formula>
    </cfRule>
  </conditionalFormatting>
  <conditionalFormatting sqref="H29">
    <cfRule type="expression" dxfId="901" priority="143">
      <formula>AND(H27&lt;TODAY(),H29="")</formula>
    </cfRule>
  </conditionalFormatting>
  <conditionalFormatting sqref="H34">
    <cfRule type="expression" dxfId="900" priority="142">
      <formula>AND(H32&lt;TODAY(),H34="")</formula>
    </cfRule>
  </conditionalFormatting>
  <conditionalFormatting sqref="H39">
    <cfRule type="expression" dxfId="899" priority="141">
      <formula>AND(H37&lt;TODAY(),H39="")</formula>
    </cfRule>
  </conditionalFormatting>
  <conditionalFormatting sqref="K39">
    <cfRule type="expression" dxfId="898" priority="140">
      <formula>AND(K37&lt;TODAY(),K39="")</formula>
    </cfRule>
  </conditionalFormatting>
  <conditionalFormatting sqref="K34">
    <cfRule type="expression" dxfId="897" priority="139">
      <formula>AND(K32&lt;TODAY(),K34="")</formula>
    </cfRule>
  </conditionalFormatting>
  <conditionalFormatting sqref="K29">
    <cfRule type="expression" dxfId="896" priority="138">
      <formula>AND(K27&lt;TODAY(),K29="")</formula>
    </cfRule>
  </conditionalFormatting>
  <conditionalFormatting sqref="K24">
    <cfRule type="expression" dxfId="895" priority="137">
      <formula>AND(K22&lt;TODAY(),K24="")</formula>
    </cfRule>
  </conditionalFormatting>
  <conditionalFormatting sqref="K19">
    <cfRule type="expression" dxfId="894" priority="136">
      <formula>AND(K17&lt;TODAY(),K19="")</formula>
    </cfRule>
  </conditionalFormatting>
  <conditionalFormatting sqref="K14">
    <cfRule type="expression" dxfId="893" priority="135">
      <formula>AND(K12&lt;TODAY(),K14="")</formula>
    </cfRule>
  </conditionalFormatting>
  <conditionalFormatting sqref="N14">
    <cfRule type="expression" dxfId="892" priority="134">
      <formula>AND(N12&lt;TODAY(),N14="")</formula>
    </cfRule>
  </conditionalFormatting>
  <conditionalFormatting sqref="N19">
    <cfRule type="expression" dxfId="891" priority="133">
      <formula>AND(N17&lt;TODAY(),N19="")</formula>
    </cfRule>
  </conditionalFormatting>
  <conditionalFormatting sqref="N24">
    <cfRule type="expression" dxfId="890" priority="132">
      <formula>AND(N22&lt;TODAY(),N24="")</formula>
    </cfRule>
  </conditionalFormatting>
  <conditionalFormatting sqref="N29">
    <cfRule type="expression" dxfId="889" priority="131">
      <formula>AND(N27&lt;TODAY(),N29="")</formula>
    </cfRule>
  </conditionalFormatting>
  <conditionalFormatting sqref="N34">
    <cfRule type="expression" dxfId="888" priority="130">
      <formula>AND(N32&lt;TODAY(),N34="")</formula>
    </cfRule>
  </conditionalFormatting>
  <conditionalFormatting sqref="N39">
    <cfRule type="expression" dxfId="887" priority="129">
      <formula>AND(N37&lt;TODAY(),N39="")</formula>
    </cfRule>
  </conditionalFormatting>
  <conditionalFormatting sqref="Q39">
    <cfRule type="expression" dxfId="886" priority="128">
      <formula>AND(Q37&lt;TODAY(),Q39="")</formula>
    </cfRule>
  </conditionalFormatting>
  <conditionalFormatting sqref="Q34">
    <cfRule type="expression" dxfId="885" priority="127">
      <formula>AND(Q32&lt;TODAY(),Q34="")</formula>
    </cfRule>
  </conditionalFormatting>
  <conditionalFormatting sqref="Q29">
    <cfRule type="expression" dxfId="884" priority="126">
      <formula>AND(Q27&lt;TODAY(),Q29="")</formula>
    </cfRule>
  </conditionalFormatting>
  <conditionalFormatting sqref="Q24">
    <cfRule type="expression" dxfId="883" priority="125">
      <formula>AND(Q22&lt;TODAY(),Q24="")</formula>
    </cfRule>
  </conditionalFormatting>
  <conditionalFormatting sqref="Q19">
    <cfRule type="expression" dxfId="882" priority="124">
      <formula>AND(Q17&lt;TODAY(),Q19="")</formula>
    </cfRule>
  </conditionalFormatting>
  <conditionalFormatting sqref="Q14">
    <cfRule type="expression" dxfId="881" priority="123">
      <formula>AND(Q12&lt;TODAY(),Q14="")</formula>
    </cfRule>
  </conditionalFormatting>
  <conditionalFormatting sqref="T14">
    <cfRule type="expression" dxfId="880" priority="122">
      <formula>AND(T12&lt;TODAY(),T14="")</formula>
    </cfRule>
  </conditionalFormatting>
  <conditionalFormatting sqref="T19">
    <cfRule type="expression" dxfId="879" priority="121">
      <formula>AND(T17&lt;TODAY(),T19="")</formula>
    </cfRule>
  </conditionalFormatting>
  <conditionalFormatting sqref="T24">
    <cfRule type="expression" dxfId="878" priority="120">
      <formula>AND(T22&lt;TODAY(),T24="")</formula>
    </cfRule>
  </conditionalFormatting>
  <conditionalFormatting sqref="T29">
    <cfRule type="expression" dxfId="877" priority="119">
      <formula>AND(T27&lt;TODAY(),T29="")</formula>
    </cfRule>
  </conditionalFormatting>
  <conditionalFormatting sqref="T34">
    <cfRule type="expression" dxfId="876" priority="118">
      <formula>AND(T32&lt;TODAY(),T34="")</formula>
    </cfRule>
  </conditionalFormatting>
  <conditionalFormatting sqref="T39">
    <cfRule type="expression" dxfId="875" priority="117">
      <formula>AND(T37&lt;TODAY(),T39="")</formula>
    </cfRule>
  </conditionalFormatting>
  <conditionalFormatting sqref="W39">
    <cfRule type="expression" dxfId="874" priority="116">
      <formula>AND(W37&lt;TODAY(),W39="")</formula>
    </cfRule>
  </conditionalFormatting>
  <conditionalFormatting sqref="W34">
    <cfRule type="expression" dxfId="873" priority="115">
      <formula>AND(W32&lt;TODAY(),W34="")</formula>
    </cfRule>
  </conditionalFormatting>
  <conditionalFormatting sqref="W29">
    <cfRule type="expression" dxfId="872" priority="114">
      <formula>AND(W27&lt;TODAY(),W29="")</formula>
    </cfRule>
  </conditionalFormatting>
  <conditionalFormatting sqref="W24">
    <cfRule type="expression" dxfId="871" priority="113">
      <formula>AND(W22&lt;TODAY(),W24="")</formula>
    </cfRule>
  </conditionalFormatting>
  <conditionalFormatting sqref="W19">
    <cfRule type="expression" dxfId="870" priority="112">
      <formula>AND(W17&lt;TODAY(),W19="")</formula>
    </cfRule>
  </conditionalFormatting>
  <conditionalFormatting sqref="W14">
    <cfRule type="expression" dxfId="869" priority="111">
      <formula>AND(W12&lt;TODAY(),W14="")</formula>
    </cfRule>
  </conditionalFormatting>
  <conditionalFormatting sqref="C19">
    <cfRule type="expression" dxfId="868" priority="110">
      <formula>AND(B17&lt;TODAY(),C19="")</formula>
    </cfRule>
  </conditionalFormatting>
  <conditionalFormatting sqref="C24">
    <cfRule type="expression" dxfId="867" priority="109">
      <formula>AND(B22&lt;TODAY(),C24="")</formula>
    </cfRule>
  </conditionalFormatting>
  <conditionalFormatting sqref="C29">
    <cfRule type="expression" dxfId="866" priority="108">
      <formula>AND(B27&lt;TODAY(),C29="")</formula>
    </cfRule>
  </conditionalFormatting>
  <conditionalFormatting sqref="C34">
    <cfRule type="expression" dxfId="865" priority="107">
      <formula>AND(B32&lt;TODAY(),C34="")</formula>
    </cfRule>
  </conditionalFormatting>
  <conditionalFormatting sqref="C39">
    <cfRule type="expression" dxfId="864" priority="106">
      <formula>AND(B37&lt;TODAY(),C39="")</formula>
    </cfRule>
  </conditionalFormatting>
  <conditionalFormatting sqref="F39">
    <cfRule type="expression" dxfId="863" priority="105">
      <formula>AND(E37&lt;TODAY(),F39="")</formula>
    </cfRule>
  </conditionalFormatting>
  <conditionalFormatting sqref="F34">
    <cfRule type="expression" dxfId="862" priority="104">
      <formula>AND(E32&lt;TODAY(),F34="")</formula>
    </cfRule>
  </conditionalFormatting>
  <conditionalFormatting sqref="F29">
    <cfRule type="expression" dxfId="861" priority="103">
      <formula>AND(E27&lt;TODAY(),F29="")</formula>
    </cfRule>
  </conditionalFormatting>
  <conditionalFormatting sqref="F24">
    <cfRule type="expression" dxfId="860" priority="102">
      <formula>AND(E22&lt;TODAY(),F24="")</formula>
    </cfRule>
  </conditionalFormatting>
  <conditionalFormatting sqref="F19">
    <cfRule type="expression" dxfId="859" priority="101">
      <formula>AND(E17&lt;TODAY(),F19="")</formula>
    </cfRule>
  </conditionalFormatting>
  <conditionalFormatting sqref="F14">
    <cfRule type="expression" dxfId="858" priority="100">
      <formula>AND(E12&lt;TODAY(),F14="")</formula>
    </cfRule>
  </conditionalFormatting>
  <conditionalFormatting sqref="I14">
    <cfRule type="expression" dxfId="857" priority="99">
      <formula>AND(H12&lt;TODAY(),I14="")</formula>
    </cfRule>
  </conditionalFormatting>
  <conditionalFormatting sqref="I19">
    <cfRule type="expression" dxfId="856" priority="98">
      <formula>AND(H17&lt;TODAY(),I19="")</formula>
    </cfRule>
  </conditionalFormatting>
  <conditionalFormatting sqref="I24">
    <cfRule type="expression" dxfId="855" priority="97">
      <formula>AND(H22&lt;TODAY(),I24="")</formula>
    </cfRule>
  </conditionalFormatting>
  <conditionalFormatting sqref="I29">
    <cfRule type="expression" dxfId="854" priority="96">
      <formula>AND(H27&lt;TODAY(),I29="")</formula>
    </cfRule>
  </conditionalFormatting>
  <conditionalFormatting sqref="I34">
    <cfRule type="expression" dxfId="853" priority="95">
      <formula>AND(H32&lt;TODAY(),I34="")</formula>
    </cfRule>
  </conditionalFormatting>
  <conditionalFormatting sqref="I39">
    <cfRule type="expression" dxfId="852" priority="94">
      <formula>AND(H37&lt;TODAY(),I39="")</formula>
    </cfRule>
  </conditionalFormatting>
  <conditionalFormatting sqref="L39">
    <cfRule type="expression" dxfId="851" priority="93">
      <formula>AND(K37&lt;TODAY(),L39="")</formula>
    </cfRule>
  </conditionalFormatting>
  <conditionalFormatting sqref="L34">
    <cfRule type="expression" dxfId="850" priority="92">
      <formula>AND(K32&lt;TODAY(),L34="")</formula>
    </cfRule>
  </conditionalFormatting>
  <conditionalFormatting sqref="L29">
    <cfRule type="expression" dxfId="849" priority="91">
      <formula>AND(K27&lt;TODAY(),L29="")</formula>
    </cfRule>
  </conditionalFormatting>
  <conditionalFormatting sqref="L24">
    <cfRule type="expression" dxfId="848" priority="90">
      <formula>AND(K22&lt;TODAY(),L24="")</formula>
    </cfRule>
  </conditionalFormatting>
  <conditionalFormatting sqref="L19">
    <cfRule type="expression" dxfId="847" priority="89">
      <formula>AND(K17&lt;TODAY(),L19="")</formula>
    </cfRule>
  </conditionalFormatting>
  <conditionalFormatting sqref="L14">
    <cfRule type="expression" dxfId="846" priority="88">
      <formula>AND(K12&lt;TODAY(),L14="")</formula>
    </cfRule>
  </conditionalFormatting>
  <conditionalFormatting sqref="O14">
    <cfRule type="expression" dxfId="845" priority="87">
      <formula>AND(N12&lt;TODAY(),O14="")</formula>
    </cfRule>
  </conditionalFormatting>
  <conditionalFormatting sqref="O19">
    <cfRule type="expression" dxfId="844" priority="86">
      <formula>AND(N17&lt;TODAY(),O19="")</formula>
    </cfRule>
  </conditionalFormatting>
  <conditionalFormatting sqref="O24">
    <cfRule type="expression" dxfId="843" priority="85">
      <formula>AND(N22&lt;TODAY(),O24="")</formula>
    </cfRule>
  </conditionalFormatting>
  <conditionalFormatting sqref="O29">
    <cfRule type="expression" dxfId="842" priority="84">
      <formula>AND(N27&lt;TODAY(),O29="")</formula>
    </cfRule>
  </conditionalFormatting>
  <conditionalFormatting sqref="O34">
    <cfRule type="expression" dxfId="841" priority="83">
      <formula>AND(N32&lt;TODAY(),O34="")</formula>
    </cfRule>
  </conditionalFormatting>
  <conditionalFormatting sqref="O39">
    <cfRule type="expression" dxfId="840" priority="82">
      <formula>AND(N37&lt;TODAY(),O39="")</formula>
    </cfRule>
  </conditionalFormatting>
  <conditionalFormatting sqref="R39">
    <cfRule type="expression" dxfId="839" priority="81">
      <formula>AND(Q37&lt;TODAY(),R39="")</formula>
    </cfRule>
  </conditionalFormatting>
  <conditionalFormatting sqref="R34">
    <cfRule type="expression" dxfId="838" priority="80">
      <formula>AND(Q32&lt;TODAY(),R34="")</formula>
    </cfRule>
  </conditionalFormatting>
  <conditionalFormatting sqref="R29">
    <cfRule type="expression" dxfId="837" priority="79">
      <formula>AND(Q27&lt;TODAY(),R29="")</formula>
    </cfRule>
  </conditionalFormatting>
  <conditionalFormatting sqref="R24">
    <cfRule type="expression" dxfId="836" priority="78">
      <formula>AND(Q22&lt;TODAY(),R24="")</formula>
    </cfRule>
  </conditionalFormatting>
  <conditionalFormatting sqref="R19">
    <cfRule type="expression" dxfId="835" priority="77">
      <formula>AND(Q17&lt;TODAY(),R19="")</formula>
    </cfRule>
  </conditionalFormatting>
  <conditionalFormatting sqref="R14">
    <cfRule type="expression" dxfId="834" priority="76">
      <formula>AND(Q12&lt;TODAY(),R14="")</formula>
    </cfRule>
  </conditionalFormatting>
  <conditionalFormatting sqref="U14">
    <cfRule type="expression" dxfId="833" priority="75">
      <formula>AND(T12&lt;TODAY(),U14="")</formula>
    </cfRule>
  </conditionalFormatting>
  <conditionalFormatting sqref="U19">
    <cfRule type="expression" dxfId="832" priority="74">
      <formula>AND(T17&lt;TODAY(),U19="")</formula>
    </cfRule>
  </conditionalFormatting>
  <conditionalFormatting sqref="U24">
    <cfRule type="expression" dxfId="831" priority="73">
      <formula>AND(T22&lt;TODAY(),U24="")</formula>
    </cfRule>
  </conditionalFormatting>
  <conditionalFormatting sqref="U29">
    <cfRule type="expression" dxfId="830" priority="72">
      <formula>AND(T27&lt;TODAY(),U29="")</formula>
    </cfRule>
  </conditionalFormatting>
  <conditionalFormatting sqref="U34">
    <cfRule type="expression" dxfId="829" priority="71">
      <formula>AND(T32&lt;TODAY(),U34="")</formula>
    </cfRule>
  </conditionalFormatting>
  <conditionalFormatting sqref="U39">
    <cfRule type="expression" dxfId="828" priority="70">
      <formula>AND(T37&lt;TODAY(),U39="")</formula>
    </cfRule>
  </conditionalFormatting>
  <conditionalFormatting sqref="X39">
    <cfRule type="expression" dxfId="827" priority="69">
      <formula>AND(W37&lt;TODAY(),X39="")</formula>
    </cfRule>
  </conditionalFormatting>
  <conditionalFormatting sqref="X34">
    <cfRule type="expression" dxfId="826" priority="68">
      <formula>AND(W32&lt;TODAY(),X34="")</formula>
    </cfRule>
  </conditionalFormatting>
  <conditionalFormatting sqref="X29">
    <cfRule type="expression" dxfId="825" priority="67">
      <formula>AND(W27&lt;TODAY(),X29="")</formula>
    </cfRule>
  </conditionalFormatting>
  <conditionalFormatting sqref="X24">
    <cfRule type="expression" dxfId="824" priority="66">
      <formula>AND(W22&lt;TODAY(),X24="")</formula>
    </cfRule>
  </conditionalFormatting>
  <conditionalFormatting sqref="X19">
    <cfRule type="expression" dxfId="823" priority="65">
      <formula>AND(W17&lt;TODAY(),X19="")</formula>
    </cfRule>
  </conditionalFormatting>
  <conditionalFormatting sqref="X14">
    <cfRule type="expression" dxfId="822" priority="64">
      <formula>AND(W12&lt;TODAY(),X14="")</formula>
    </cfRule>
  </conditionalFormatting>
  <conditionalFormatting sqref="E12">
    <cfRule type="expression" dxfId="821" priority="63">
      <formula>INT(E12)=TODAY()</formula>
    </cfRule>
  </conditionalFormatting>
  <conditionalFormatting sqref="K12">
    <cfRule type="expression" dxfId="820" priority="62">
      <formula>INT(K12)=TODAY()</formula>
    </cfRule>
  </conditionalFormatting>
  <conditionalFormatting sqref="W12 T12 Q12 N12">
    <cfRule type="expression" dxfId="819" priority="61">
      <formula>INT(N12)=TODAY()</formula>
    </cfRule>
  </conditionalFormatting>
  <conditionalFormatting sqref="B17 E17 H17 K17 N17 Q17 T17 W17">
    <cfRule type="expression" dxfId="818" priority="60">
      <formula>INT(B17)=TODAY()</formula>
    </cfRule>
  </conditionalFormatting>
  <conditionalFormatting sqref="B27 E27 H27 K27 N27 Q27 T27 W27 W22 T22 Q22 N22 K22 H22 E22 B22">
    <cfRule type="expression" dxfId="817" priority="59">
      <formula>INT(B22)=TODAY()</formula>
    </cfRule>
  </conditionalFormatting>
  <conditionalFormatting sqref="W37 T37 Q37 N37 K37 H37 E37 B37 B32 E32 H32 K32 N32 Q32 T32 W32">
    <cfRule type="expression" dxfId="816" priority="58">
      <formula>INT(B32)=TODAY()</formula>
    </cfRule>
  </conditionalFormatting>
  <conditionalFormatting sqref="B49 E49 H49 K49 N49 Q49 T49 W49">
    <cfRule type="expression" dxfId="815" priority="57">
      <formula>INT(B49)=TODAY()</formula>
    </cfRule>
  </conditionalFormatting>
  <conditionalFormatting sqref="I59">
    <cfRule type="expression" dxfId="814" priority="56">
      <formula>INT(I59)=TODAY()</formula>
    </cfRule>
  </conditionalFormatting>
  <conditionalFormatting sqref="O59">
    <cfRule type="expression" dxfId="813" priority="55">
      <formula>INT(O59)=TODAY()</formula>
    </cfRule>
  </conditionalFormatting>
  <conditionalFormatting sqref="U59">
    <cfRule type="expression" dxfId="812" priority="54">
      <formula>INT(U59)=TODAY()</formula>
    </cfRule>
  </conditionalFormatting>
  <conditionalFormatting sqref="R69">
    <cfRule type="expression" dxfId="811" priority="53">
      <formula>INT(R69)=TODAY()</formula>
    </cfRule>
  </conditionalFormatting>
  <conditionalFormatting sqref="F69">
    <cfRule type="expression" dxfId="810" priority="52">
      <formula>INT(F69)=TODAY()</formula>
    </cfRule>
  </conditionalFormatting>
  <conditionalFormatting sqref="L77">
    <cfRule type="expression" dxfId="809" priority="51">
      <formula>INT(L77)=TODAY()</formula>
    </cfRule>
  </conditionalFormatting>
  <conditionalFormatting sqref="L87">
    <cfRule type="expression" dxfId="808" priority="50">
      <formula>INT(L87)=TODAY()</formula>
    </cfRule>
  </conditionalFormatting>
  <conditionalFormatting sqref="C53">
    <cfRule type="expression" dxfId="807" priority="49">
      <formula>AND(B51=C51,B51&lt;&gt;"")</formula>
    </cfRule>
  </conditionalFormatting>
  <conditionalFormatting sqref="B53">
    <cfRule type="expression" dxfId="806" priority="48">
      <formula>AND(B51=C51,B51&lt;&gt;"")</formula>
    </cfRule>
  </conditionalFormatting>
  <conditionalFormatting sqref="E52:F52">
    <cfRule type="expression" dxfId="805" priority="47">
      <formula>AND(E51=F51,E51&lt;&gt;"",F51&lt;&gt;"")</formula>
    </cfRule>
  </conditionalFormatting>
  <conditionalFormatting sqref="F53">
    <cfRule type="expression" dxfId="804" priority="46">
      <formula>AND(E51=F51,E51&lt;&gt;"")</formula>
    </cfRule>
  </conditionalFormatting>
  <conditionalFormatting sqref="E53">
    <cfRule type="expression" dxfId="803" priority="45">
      <formula>AND(E51=F51,E51&lt;&gt;"")</formula>
    </cfRule>
  </conditionalFormatting>
  <conditionalFormatting sqref="I53">
    <cfRule type="expression" dxfId="802" priority="44">
      <formula>AND(H51=I51,H51&lt;&gt;"")</formula>
    </cfRule>
  </conditionalFormatting>
  <conditionalFormatting sqref="H53">
    <cfRule type="expression" dxfId="801" priority="43">
      <formula>AND(H51=I51,H51&lt;&gt;"")</formula>
    </cfRule>
  </conditionalFormatting>
  <conditionalFormatting sqref="L53">
    <cfRule type="expression" dxfId="800" priority="42">
      <formula>AND(K51=L51,K51&lt;&gt;"")</formula>
    </cfRule>
  </conditionalFormatting>
  <conditionalFormatting sqref="K53">
    <cfRule type="expression" dxfId="799" priority="41">
      <formula>AND(K51=L51,K51&lt;&gt;"")</formula>
    </cfRule>
  </conditionalFormatting>
  <conditionalFormatting sqref="O53">
    <cfRule type="expression" dxfId="798" priority="40">
      <formula>AND(N51=O51,N51&lt;&gt;"")</formula>
    </cfRule>
  </conditionalFormatting>
  <conditionalFormatting sqref="N53">
    <cfRule type="expression" dxfId="797" priority="39">
      <formula>AND(N51=O51,N51&lt;&gt;"")</formula>
    </cfRule>
  </conditionalFormatting>
  <conditionalFormatting sqref="R53">
    <cfRule type="expression" dxfId="796" priority="38">
      <formula>AND(Q51=R51,Q51&lt;&gt;"")</formula>
    </cfRule>
  </conditionalFormatting>
  <conditionalFormatting sqref="Q53">
    <cfRule type="expression" dxfId="795" priority="37">
      <formula>AND(Q51=R51,Q51&lt;&gt;"")</formula>
    </cfRule>
  </conditionalFormatting>
  <conditionalFormatting sqref="U53">
    <cfRule type="expression" dxfId="794" priority="36">
      <formula>AND(T51=U51,T51&lt;&gt;"")</formula>
    </cfRule>
  </conditionalFormatting>
  <conditionalFormatting sqref="T53">
    <cfRule type="expression" dxfId="793" priority="35">
      <formula>AND(T51=U51,T51&lt;&gt;"")</formula>
    </cfRule>
  </conditionalFormatting>
  <conditionalFormatting sqref="X53">
    <cfRule type="expression" dxfId="792" priority="34">
      <formula>AND(W51=X51,W51&lt;&gt;"")</formula>
    </cfRule>
  </conditionalFormatting>
  <conditionalFormatting sqref="W53">
    <cfRule type="expression" dxfId="791" priority="33">
      <formula>AND(W51=X51,W51&lt;&gt;"")</formula>
    </cfRule>
  </conditionalFormatting>
  <conditionalFormatting sqref="O62:Q62">
    <cfRule type="expression" dxfId="790" priority="32">
      <formula>AND(O61=Q61,O61&lt;&gt;"",Q61&lt;&gt;"")</formula>
    </cfRule>
  </conditionalFormatting>
  <conditionalFormatting sqref="C63">
    <cfRule type="expression" dxfId="789" priority="31">
      <formula>AND(C61=E61,C61&lt;&gt;"")</formula>
    </cfRule>
  </conditionalFormatting>
  <conditionalFormatting sqref="E63">
    <cfRule type="expression" dxfId="788" priority="30">
      <formula>AND(C61=E61,C61&lt;&gt;"")</formula>
    </cfRule>
  </conditionalFormatting>
  <conditionalFormatting sqref="F73">
    <cfRule type="expression" dxfId="787" priority="29">
      <formula>AND(F71=H71,F71&lt;&gt;"")</formula>
    </cfRule>
  </conditionalFormatting>
  <conditionalFormatting sqref="H73">
    <cfRule type="expression" dxfId="786" priority="28">
      <formula>AND(F71=H71,F71&lt;&gt;"")</formula>
    </cfRule>
  </conditionalFormatting>
  <conditionalFormatting sqref="R73">
    <cfRule type="expression" dxfId="785" priority="27">
      <formula>AND(R71=T71,R71&lt;&gt;"")</formula>
    </cfRule>
  </conditionalFormatting>
  <conditionalFormatting sqref="T73">
    <cfRule type="expression" dxfId="784" priority="26">
      <formula>AND(R71=T71,R71&lt;&gt;"")</formula>
    </cfRule>
  </conditionalFormatting>
  <conditionalFormatting sqref="L81">
    <cfRule type="expression" dxfId="783" priority="25">
      <formula>AND(L79=N79,L79&lt;&gt;"")</formula>
    </cfRule>
  </conditionalFormatting>
  <conditionalFormatting sqref="N81">
    <cfRule type="expression" dxfId="782" priority="24">
      <formula>AND(L79=N79,L79&lt;&gt;"")</formula>
    </cfRule>
  </conditionalFormatting>
  <conditionalFormatting sqref="L91">
    <cfRule type="expression" dxfId="781" priority="23">
      <formula>AND(L89=N89,L89&lt;&gt;"")</formula>
    </cfRule>
  </conditionalFormatting>
  <conditionalFormatting sqref="N91">
    <cfRule type="expression" dxfId="780" priority="22">
      <formula>AND(L89=N89,L89&lt;&gt;"")</formula>
    </cfRule>
  </conditionalFormatting>
  <conditionalFormatting sqref="I63">
    <cfRule type="expression" dxfId="779" priority="21">
      <formula>AND(I61=K61,I61&lt;&gt;"")</formula>
    </cfRule>
  </conditionalFormatting>
  <conditionalFormatting sqref="K63">
    <cfRule type="expression" dxfId="778" priority="20">
      <formula>AND(I61=K61,I61&lt;&gt;"")</formula>
    </cfRule>
  </conditionalFormatting>
  <conditionalFormatting sqref="O63">
    <cfRule type="expression" dxfId="777" priority="19">
      <formula>AND(O61=Q61,O61&lt;&gt;"")</formula>
    </cfRule>
  </conditionalFormatting>
  <conditionalFormatting sqref="Q63">
    <cfRule type="expression" dxfId="776" priority="18">
      <formula>AND(O61=Q61,O61&lt;&gt;"")</formula>
    </cfRule>
  </conditionalFormatting>
  <conditionalFormatting sqref="W63">
    <cfRule type="expression" dxfId="775" priority="16">
      <formula>AND(U61=W61,U61&lt;&gt;"")</formula>
    </cfRule>
  </conditionalFormatting>
  <conditionalFormatting sqref="U63">
    <cfRule type="expression" dxfId="774" priority="17">
      <formula>AND(U61=W61,U61&lt;&gt;"")</formula>
    </cfRule>
  </conditionalFormatting>
  <conditionalFormatting sqref="B52:C52">
    <cfRule type="expression" dxfId="773" priority="15">
      <formula>AND(B51=C51,B51&lt;&gt;"",C51&lt;&gt;"")</formula>
    </cfRule>
  </conditionalFormatting>
  <conditionalFormatting sqref="H52:I52">
    <cfRule type="expression" dxfId="772" priority="14">
      <formula>AND(H51=I51,H51&lt;&gt;"",I51&lt;&gt;"")</formula>
    </cfRule>
  </conditionalFormatting>
  <conditionalFormatting sqref="K52:L52">
    <cfRule type="expression" dxfId="771" priority="13">
      <formula>AND(K51=L51,K51&lt;&gt;"",L51&lt;&gt;"")</formula>
    </cfRule>
  </conditionalFormatting>
  <conditionalFormatting sqref="N52:O52">
    <cfRule type="expression" dxfId="770" priority="12">
      <formula>AND(N51=O51,N51&lt;&gt;"",O51&lt;&gt;"")</formula>
    </cfRule>
  </conditionalFormatting>
  <conditionalFormatting sqref="Q52:R52">
    <cfRule type="expression" dxfId="769" priority="11">
      <formula>AND(Q51=R51,Q51&lt;&gt;"",R51&lt;&gt;"")</formula>
    </cfRule>
  </conditionalFormatting>
  <conditionalFormatting sqref="T52:U52">
    <cfRule type="expression" dxfId="768" priority="10">
      <formula>AND(T51=U51,T51&lt;&gt;"",U51&lt;&gt;"")</formula>
    </cfRule>
  </conditionalFormatting>
  <conditionalFormatting sqref="W52:X52">
    <cfRule type="expression" dxfId="767" priority="9">
      <formula>AND(W51=X51,W51&lt;&gt;"",X51&lt;&gt;"")</formula>
    </cfRule>
  </conditionalFormatting>
  <conditionalFormatting sqref="U62:W62">
    <cfRule type="expression" dxfId="766" priority="8">
      <formula>AND(U61=W61,U61&lt;&gt;"",W61&lt;&gt;"")</formula>
    </cfRule>
  </conditionalFormatting>
  <conditionalFormatting sqref="I62:K62">
    <cfRule type="expression" dxfId="765" priority="7">
      <formula>AND(I61=K61,I61&lt;&gt;"",K61&lt;&gt;"")</formula>
    </cfRule>
  </conditionalFormatting>
  <conditionalFormatting sqref="C62:E62">
    <cfRule type="expression" dxfId="764" priority="6">
      <formula>AND(C61=E61,C61&lt;&gt;"",E61&lt;&gt;"")</formula>
    </cfRule>
  </conditionalFormatting>
  <conditionalFormatting sqref="F72:H72">
    <cfRule type="expression" dxfId="763" priority="5">
      <formula>AND(F71=H71,F71&lt;&gt;"",H71&lt;&gt;"")</formula>
    </cfRule>
  </conditionalFormatting>
  <conditionalFormatting sqref="R72:T72">
    <cfRule type="expression" dxfId="762" priority="4">
      <formula>AND(R71=T71,R71&lt;&gt;"",T71&lt;&gt;"")</formula>
    </cfRule>
  </conditionalFormatting>
  <conditionalFormatting sqref="L80:N80">
    <cfRule type="expression" dxfId="761" priority="3">
      <formula>AND(L79=N79,L79&lt;&gt;"",N79&lt;&gt;"")</formula>
    </cfRule>
  </conditionalFormatting>
  <conditionalFormatting sqref="L90:N90">
    <cfRule type="expression" dxfId="760" priority="2">
      <formula>AND(L89=N89,L89&lt;&gt;"",N89&lt;&gt;"")</formula>
    </cfRule>
  </conditionalFormatting>
  <conditionalFormatting sqref="H12">
    <cfRule type="expression" dxfId="759" priority="1">
      <formula>INT(H12)=TODAY()</formula>
    </cfRule>
  </conditionalFormatting>
  <dataValidations count="1">
    <dataValidation type="whole" allowBlank="1" showInputMessage="1" showErrorMessage="1" sqref="B14:C15 E14:F15 H14:I15 K14:L15 N14:O15 Q14:R15 Q19:R20 N19:O20 K19:L20 H19:I20 E19:F20 B19:C20 B24:C25 E24:F25 H24:I25 K24:L25 N24:O25 Q24:R25 Q29:R30 N29:O30 K29:L30 H29:I30 E29:F30 B29:C30 H39:I39 K39:L39 N39:O39 Q39:R39 T14:U15 W14:X15 W19:X20 T19:U20 T24:U25 W24:X25 W29:X30 T29:U30 T39:U39 W39:X39 B34:C35 Q34:R35 T34:U35 W34:X35 N34:O35 K34:L35 H34:I35 E34:F35 B39:C39 E39:F39 N81 K53:L53 E53:F53 N53:O53 H53:I53 T73 B53:C53 Q53:R53 T53:U53 Q63 K63 I63 L89 L81 E63 C63 W53:X53 W63 O63 H73 U63 R73 F73 B51:C51 E51:F51 H51:I51 K51:L51 N51:O51 Q51:R51 T51:U51 W51:X51 C61 E61 I61 K61 O61 Q61 U61 W61 H71 F71 T71 R71 L79 N79 N89 N91 L91" xr:uid="{00000000-0002-0000-0000-000000000000}">
      <formula1>0</formula1>
      <formula2>99</formula2>
    </dataValidation>
  </dataValidations>
  <hyperlinks>
    <hyperlink ref="T96" r:id="rId1" display="https://hermann-baum.de/excel/WorldCup2022/de" xr:uid="{00000000-0004-0000-0000-000000000000}"/>
    <hyperlink ref="T96:X96" r:id="rId2" display="https://hermann-baum.de/excel/WorldCup/de" xr:uid="{3E239367-2A68-4596-8006-DB461F3C2691}"/>
  </hyperlinks>
  <pageMargins left="0.7" right="0.7" top="0.78740157499999996" bottom="0.78740157499999996" header="0.3" footer="0.3"/>
  <pageSetup paperSize="9" orientation="portrait" horizontalDpi="0" verticalDpi="0" r:id="rId3"/>
  <drawing r:id="rId4"/>
  <extLst>
    <ext xmlns:x14="http://schemas.microsoft.com/office/spreadsheetml/2009/9/main" uri="{78C0D931-6437-407d-A8EE-F0AAD7539E65}">
      <x14:conditionalFormattings>
        <x14:conditionalFormatting xmlns:xm="http://schemas.microsoft.com/office/excel/2006/main">
          <x14:cfRule type="expression" priority="165" id="{15F2C2DE-F412-4737-AD9E-9C45856172A6}">
            <xm:f>Distinctness!$D$4&gt;0</xm:f>
            <x14:dxf>
              <font>
                <b val="0"/>
                <i val="0"/>
                <color rgb="FF99223F"/>
              </font>
            </x14:dxf>
          </x14:cfRule>
          <xm:sqref>B7</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dimension ref="A1:O213"/>
  <sheetViews>
    <sheetView showGridLines="0" showRowColHeaders="0" workbookViewId="0">
      <selection activeCell="N1" sqref="N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style="4" customWidth="1"/>
    <col min="5" max="5" width="22.7109375" hidden="1" customWidth="1"/>
    <col min="6" max="12" width="22.7109375" customWidth="1"/>
    <col min="13" max="13" width="3.85546875" customWidth="1"/>
    <col min="14" max="14" width="17.7109375" customWidth="1"/>
    <col min="15" max="15" width="9.140625" customWidth="1"/>
    <col min="16" max="16384" width="11.42578125" hidden="1"/>
  </cols>
  <sheetData>
    <row r="1" spans="2:15" ht="29.25" thickBot="1" x14ac:dyDescent="0.5">
      <c r="B1" s="431"/>
      <c r="D1" s="441" t="s">
        <v>743</v>
      </c>
      <c r="F1" s="751" t="str">
        <f>Language!$E$120</f>
        <v>Wahl der Sprache</v>
      </c>
      <c r="G1" s="751"/>
      <c r="H1" s="751"/>
      <c r="I1" s="751"/>
      <c r="J1" s="751"/>
      <c r="K1" s="586"/>
      <c r="L1" s="752" t="str">
        <f>Language!$E$163</f>
        <v>Hier klicken und Sprache wählen:</v>
      </c>
      <c r="M1" s="753"/>
      <c r="N1" s="606" t="s">
        <v>124</v>
      </c>
      <c r="O1" s="308" t="s">
        <v>752</v>
      </c>
    </row>
    <row r="2" spans="2:15" ht="11.25" customHeight="1" thickBot="1" x14ac:dyDescent="0.3">
      <c r="D2" s="440">
        <v>44651</v>
      </c>
      <c r="F2" s="754"/>
      <c r="G2" s="754"/>
      <c r="H2" s="754"/>
      <c r="I2" s="754"/>
      <c r="J2" s="754"/>
      <c r="K2" s="587"/>
      <c r="M2" s="220"/>
      <c r="N2" s="229"/>
    </row>
    <row r="3" spans="2:15" ht="15.75" thickTop="1" x14ac:dyDescent="0.25">
      <c r="B3" s="27" t="s">
        <v>100</v>
      </c>
      <c r="C3" s="65">
        <f>IF(AND($N$1&lt;&gt;B4,$N$1&lt;&gt;B5,$N$1&lt;&gt;B6,$N$1&lt;&gt;B7,$N$1&lt;&gt;B8,$N$1&lt;&gt;B9),1,0)</f>
        <v>0</v>
      </c>
      <c r="D3" s="755" t="s">
        <v>735</v>
      </c>
      <c r="E3" s="759"/>
      <c r="F3" s="760" t="s">
        <v>100</v>
      </c>
      <c r="G3" s="757" t="s">
        <v>101</v>
      </c>
      <c r="H3" s="757" t="s">
        <v>102</v>
      </c>
      <c r="I3" s="762" t="s">
        <v>103</v>
      </c>
      <c r="J3" s="757" t="s">
        <v>124</v>
      </c>
      <c r="K3" s="757" t="s">
        <v>945</v>
      </c>
      <c r="L3" s="749" t="s">
        <v>104</v>
      </c>
      <c r="M3" s="25"/>
    </row>
    <row r="4" spans="2:15" x14ac:dyDescent="0.25">
      <c r="B4" s="27" t="s">
        <v>101</v>
      </c>
      <c r="C4" s="65">
        <f t="shared" ref="C4:C9" si="0">IF($N$1=B4,1,0)</f>
        <v>0</v>
      </c>
      <c r="D4" s="756"/>
      <c r="E4" s="759"/>
      <c r="F4" s="761"/>
      <c r="G4" s="758"/>
      <c r="H4" s="758"/>
      <c r="I4" s="763"/>
      <c r="J4" s="758"/>
      <c r="K4" s="764"/>
      <c r="L4" s="750"/>
      <c r="M4" s="74"/>
      <c r="N4" s="75"/>
    </row>
    <row r="5" spans="2:15" x14ac:dyDescent="0.25">
      <c r="B5" s="27" t="s">
        <v>102</v>
      </c>
      <c r="C5" s="65">
        <f t="shared" si="0"/>
        <v>0</v>
      </c>
      <c r="D5" s="332">
        <v>1</v>
      </c>
      <c r="E5" s="368" t="str">
        <f>IF($C$3,F5,IF($C$4,G5,IF($C$5,H5,IF($C$6,I5,IF($C$7,J5,IF($C$8,K5,IF(L5&lt;&gt;"",L5,F5)))))))</f>
        <v>Brasilien</v>
      </c>
      <c r="F5" s="275" t="s">
        <v>460</v>
      </c>
      <c r="G5" s="276" t="s">
        <v>461</v>
      </c>
      <c r="H5" s="274" t="s">
        <v>462</v>
      </c>
      <c r="I5" s="277" t="s">
        <v>463</v>
      </c>
      <c r="J5" s="274" t="s">
        <v>195</v>
      </c>
      <c r="K5" s="589" t="s">
        <v>946</v>
      </c>
      <c r="L5" s="128"/>
    </row>
    <row r="6" spans="2:15" x14ac:dyDescent="0.25">
      <c r="B6" s="27" t="s">
        <v>103</v>
      </c>
      <c r="C6" s="65">
        <f t="shared" si="0"/>
        <v>0</v>
      </c>
      <c r="D6" s="332">
        <v>2</v>
      </c>
      <c r="E6" s="368" t="str">
        <f t="shared" ref="E6:E69" si="1">IF($C$3,F6,IF($C$4,G6,IF($C$5,H6,IF($C$6,I6,IF($C$7,J6,IF($C$8,K6,IF(L6&lt;&gt;"",L6,F6)))))))</f>
        <v>Belgien</v>
      </c>
      <c r="F6" s="275" t="s">
        <v>47</v>
      </c>
      <c r="G6" s="276" t="s">
        <v>72</v>
      </c>
      <c r="H6" s="274" t="s">
        <v>85</v>
      </c>
      <c r="I6" s="277" t="s">
        <v>86</v>
      </c>
      <c r="J6" s="274" t="s">
        <v>121</v>
      </c>
      <c r="K6" s="589" t="s">
        <v>947</v>
      </c>
      <c r="L6" s="128"/>
    </row>
    <row r="7" spans="2:15" x14ac:dyDescent="0.25">
      <c r="B7" s="27" t="s">
        <v>124</v>
      </c>
      <c r="C7" s="65">
        <f t="shared" si="0"/>
        <v>1</v>
      </c>
      <c r="D7" s="332">
        <v>3</v>
      </c>
      <c r="E7" s="368" t="str">
        <f t="shared" si="1"/>
        <v>Frankreich</v>
      </c>
      <c r="F7" s="275" t="s">
        <v>50</v>
      </c>
      <c r="G7" s="276" t="s">
        <v>79</v>
      </c>
      <c r="H7" s="274" t="s">
        <v>79</v>
      </c>
      <c r="I7" s="277" t="s">
        <v>50</v>
      </c>
      <c r="J7" s="274" t="s">
        <v>115</v>
      </c>
      <c r="K7" s="589" t="s">
        <v>948</v>
      </c>
      <c r="L7" s="128"/>
    </row>
    <row r="8" spans="2:15" x14ac:dyDescent="0.25">
      <c r="B8" s="27" t="s">
        <v>945</v>
      </c>
      <c r="C8" s="65">
        <f t="shared" si="0"/>
        <v>0</v>
      </c>
      <c r="D8" s="332">
        <v>4</v>
      </c>
      <c r="E8" s="368" t="str">
        <f t="shared" si="1"/>
        <v>Argentinien</v>
      </c>
      <c r="F8" s="275" t="s">
        <v>455</v>
      </c>
      <c r="G8" s="276" t="s">
        <v>455</v>
      </c>
      <c r="H8" s="274" t="s">
        <v>455</v>
      </c>
      <c r="I8" s="277" t="s">
        <v>516</v>
      </c>
      <c r="J8" s="274" t="s">
        <v>306</v>
      </c>
      <c r="K8" s="589" t="s">
        <v>949</v>
      </c>
      <c r="L8" s="128"/>
    </row>
    <row r="9" spans="2:15" x14ac:dyDescent="0.25">
      <c r="B9" s="27" t="s">
        <v>104</v>
      </c>
      <c r="C9" s="65">
        <f t="shared" si="0"/>
        <v>0</v>
      </c>
      <c r="D9" s="332">
        <v>5</v>
      </c>
      <c r="E9" s="368" t="str">
        <f t="shared" si="1"/>
        <v>England</v>
      </c>
      <c r="F9" s="275" t="s">
        <v>1</v>
      </c>
      <c r="G9" s="276" t="s">
        <v>74</v>
      </c>
      <c r="H9" s="274" t="s">
        <v>88</v>
      </c>
      <c r="I9" s="277" t="s">
        <v>89</v>
      </c>
      <c r="J9" s="274" t="s">
        <v>1</v>
      </c>
      <c r="K9" s="589" t="s">
        <v>950</v>
      </c>
      <c r="L9" s="128"/>
    </row>
    <row r="10" spans="2:15" x14ac:dyDescent="0.25">
      <c r="D10" s="332">
        <v>6</v>
      </c>
      <c r="E10" s="368" t="str">
        <f t="shared" si="1"/>
        <v>Italien</v>
      </c>
      <c r="F10" s="275" t="s">
        <v>541</v>
      </c>
      <c r="G10" s="276" t="s">
        <v>591</v>
      </c>
      <c r="H10" s="274" t="s">
        <v>591</v>
      </c>
      <c r="I10" s="277" t="s">
        <v>592</v>
      </c>
      <c r="J10" s="274" t="s">
        <v>593</v>
      </c>
      <c r="K10" s="589" t="s">
        <v>1065</v>
      </c>
      <c r="L10" s="128"/>
    </row>
    <row r="11" spans="2:15" x14ac:dyDescent="0.25">
      <c r="D11" s="332">
        <v>7</v>
      </c>
      <c r="E11" s="368" t="str">
        <f t="shared" si="1"/>
        <v>Spanien</v>
      </c>
      <c r="F11" s="275" t="s">
        <v>49</v>
      </c>
      <c r="G11" s="276" t="s">
        <v>77</v>
      </c>
      <c r="H11" s="274" t="s">
        <v>93</v>
      </c>
      <c r="I11" s="277" t="s">
        <v>94</v>
      </c>
      <c r="J11" s="274" t="s">
        <v>117</v>
      </c>
      <c r="K11" s="589" t="s">
        <v>1067</v>
      </c>
      <c r="L11" s="128"/>
    </row>
    <row r="12" spans="2:15" x14ac:dyDescent="0.25">
      <c r="D12" s="332">
        <v>8</v>
      </c>
      <c r="E12" s="368" t="str">
        <f t="shared" si="1"/>
        <v>Portugal</v>
      </c>
      <c r="F12" s="275" t="s">
        <v>0</v>
      </c>
      <c r="G12" s="276" t="s">
        <v>0</v>
      </c>
      <c r="H12" s="274" t="s">
        <v>97</v>
      </c>
      <c r="I12" s="277" t="s">
        <v>0</v>
      </c>
      <c r="J12" s="274" t="s">
        <v>0</v>
      </c>
      <c r="K12" s="589" t="s">
        <v>0</v>
      </c>
      <c r="L12" s="128"/>
    </row>
    <row r="13" spans="2:15" x14ac:dyDescent="0.25">
      <c r="D13" s="332">
        <v>9</v>
      </c>
      <c r="E13" s="368" t="str">
        <f t="shared" si="1"/>
        <v>Mexiko</v>
      </c>
      <c r="F13" s="275" t="s">
        <v>466</v>
      </c>
      <c r="G13" s="276" t="s">
        <v>467</v>
      </c>
      <c r="H13" s="274" t="s">
        <v>468</v>
      </c>
      <c r="I13" s="277" t="s">
        <v>469</v>
      </c>
      <c r="J13" s="274" t="s">
        <v>311</v>
      </c>
      <c r="K13" s="589" t="s">
        <v>466</v>
      </c>
      <c r="L13" s="128"/>
    </row>
    <row r="14" spans="2:15" x14ac:dyDescent="0.25">
      <c r="D14" s="332">
        <v>10</v>
      </c>
      <c r="E14" s="368" t="str">
        <f t="shared" si="1"/>
        <v>Niederlande</v>
      </c>
      <c r="F14" s="275" t="s">
        <v>542</v>
      </c>
      <c r="G14" s="276" t="s">
        <v>594</v>
      </c>
      <c r="H14" s="274" t="s">
        <v>595</v>
      </c>
      <c r="I14" s="277" t="s">
        <v>596</v>
      </c>
      <c r="J14" s="274" t="s">
        <v>597</v>
      </c>
      <c r="K14" s="589" t="s">
        <v>951</v>
      </c>
      <c r="L14" s="128"/>
    </row>
    <row r="15" spans="2:15" x14ac:dyDescent="0.25">
      <c r="D15" s="332">
        <v>11</v>
      </c>
      <c r="E15" s="368" t="str">
        <f t="shared" si="1"/>
        <v>Dänemark</v>
      </c>
      <c r="F15" s="275" t="s">
        <v>54</v>
      </c>
      <c r="G15" s="276" t="s">
        <v>71</v>
      </c>
      <c r="H15" s="274" t="s">
        <v>83</v>
      </c>
      <c r="I15" s="277" t="s">
        <v>84</v>
      </c>
      <c r="J15" s="274" t="s">
        <v>120</v>
      </c>
      <c r="K15" s="589" t="s">
        <v>952</v>
      </c>
      <c r="L15" s="128"/>
    </row>
    <row r="16" spans="2:15" x14ac:dyDescent="0.25">
      <c r="D16" s="332">
        <v>12</v>
      </c>
      <c r="E16" s="368" t="str">
        <f t="shared" si="1"/>
        <v>Deutschland</v>
      </c>
      <c r="F16" s="275" t="s">
        <v>48</v>
      </c>
      <c r="G16" s="276" t="s">
        <v>80</v>
      </c>
      <c r="H16" s="274" t="s">
        <v>98</v>
      </c>
      <c r="I16" s="277" t="s">
        <v>99</v>
      </c>
      <c r="J16" s="274" t="s">
        <v>116</v>
      </c>
      <c r="K16" s="589" t="s">
        <v>953</v>
      </c>
      <c r="L16" s="128"/>
    </row>
    <row r="17" spans="4:12" x14ac:dyDescent="0.25">
      <c r="D17" s="332">
        <v>13</v>
      </c>
      <c r="E17" s="368" t="str">
        <f t="shared" si="1"/>
        <v>Uruguay</v>
      </c>
      <c r="F17" s="275" t="s">
        <v>301</v>
      </c>
      <c r="G17" s="276" t="s">
        <v>301</v>
      </c>
      <c r="H17" s="274" t="s">
        <v>301</v>
      </c>
      <c r="I17" s="277" t="s">
        <v>301</v>
      </c>
      <c r="J17" s="274" t="s">
        <v>301</v>
      </c>
      <c r="K17" s="589" t="s">
        <v>301</v>
      </c>
      <c r="L17" s="128"/>
    </row>
    <row r="18" spans="4:12" x14ac:dyDescent="0.25">
      <c r="D18" s="332">
        <v>14</v>
      </c>
      <c r="E18" s="368" t="str">
        <f t="shared" si="1"/>
        <v>Schweiz</v>
      </c>
      <c r="F18" s="275" t="s">
        <v>69</v>
      </c>
      <c r="G18" s="276" t="s">
        <v>70</v>
      </c>
      <c r="H18" s="274" t="s">
        <v>81</v>
      </c>
      <c r="I18" s="277" t="s">
        <v>82</v>
      </c>
      <c r="J18" s="274" t="s">
        <v>119</v>
      </c>
      <c r="K18" s="589" t="s">
        <v>954</v>
      </c>
      <c r="L18" s="128"/>
    </row>
    <row r="19" spans="4:12" x14ac:dyDescent="0.25">
      <c r="D19" s="332">
        <v>15</v>
      </c>
      <c r="E19" s="368" t="str">
        <f t="shared" si="1"/>
        <v>USA</v>
      </c>
      <c r="F19" s="275" t="s">
        <v>598</v>
      </c>
      <c r="G19" s="276" t="s">
        <v>599</v>
      </c>
      <c r="H19" s="274" t="s">
        <v>598</v>
      </c>
      <c r="I19" s="277" t="s">
        <v>598</v>
      </c>
      <c r="J19" s="274" t="s">
        <v>598</v>
      </c>
      <c r="K19" s="589" t="s">
        <v>598</v>
      </c>
      <c r="L19" s="128"/>
    </row>
    <row r="20" spans="4:12" x14ac:dyDescent="0.25">
      <c r="D20" s="332">
        <v>16</v>
      </c>
      <c r="E20" s="368" t="str">
        <f t="shared" si="1"/>
        <v>Kroatien</v>
      </c>
      <c r="F20" s="275" t="s">
        <v>52</v>
      </c>
      <c r="G20" s="276" t="s">
        <v>75</v>
      </c>
      <c r="H20" s="274" t="s">
        <v>90</v>
      </c>
      <c r="I20" s="277" t="s">
        <v>91</v>
      </c>
      <c r="J20" s="274" t="s">
        <v>123</v>
      </c>
      <c r="K20" s="589" t="s">
        <v>955</v>
      </c>
      <c r="L20" s="128"/>
    </row>
    <row r="21" spans="4:12" x14ac:dyDescent="0.25">
      <c r="D21" s="332">
        <v>17</v>
      </c>
      <c r="E21" s="368" t="str">
        <f t="shared" si="1"/>
        <v>Kolumbien</v>
      </c>
      <c r="F21" s="275" t="s">
        <v>479</v>
      </c>
      <c r="G21" s="276" t="s">
        <v>479</v>
      </c>
      <c r="H21" s="274" t="s">
        <v>479</v>
      </c>
      <c r="I21" s="277" t="s">
        <v>480</v>
      </c>
      <c r="J21" s="274" t="s">
        <v>316</v>
      </c>
      <c r="K21" s="589" t="s">
        <v>479</v>
      </c>
      <c r="L21" s="128"/>
    </row>
    <row r="22" spans="4:12" x14ac:dyDescent="0.25">
      <c r="D22" s="332">
        <v>18</v>
      </c>
      <c r="E22" s="368" t="str">
        <f t="shared" si="1"/>
        <v>Wales</v>
      </c>
      <c r="F22" s="275" t="s">
        <v>544</v>
      </c>
      <c r="G22" s="276" t="s">
        <v>606</v>
      </c>
      <c r="H22" s="274" t="s">
        <v>605</v>
      </c>
      <c r="I22" s="277" t="s">
        <v>604</v>
      </c>
      <c r="J22" s="274" t="s">
        <v>544</v>
      </c>
      <c r="K22" s="589" t="s">
        <v>544</v>
      </c>
      <c r="L22" s="128"/>
    </row>
    <row r="23" spans="4:12" x14ac:dyDescent="0.25">
      <c r="D23" s="332">
        <v>19</v>
      </c>
      <c r="E23" s="368" t="str">
        <f t="shared" si="1"/>
        <v>Schweden</v>
      </c>
      <c r="F23" s="275" t="s">
        <v>55</v>
      </c>
      <c r="G23" s="276" t="s">
        <v>78</v>
      </c>
      <c r="H23" s="274" t="s">
        <v>95</v>
      </c>
      <c r="I23" s="277" t="s">
        <v>96</v>
      </c>
      <c r="J23" s="274" t="s">
        <v>118</v>
      </c>
      <c r="K23" s="589" t="s">
        <v>956</v>
      </c>
      <c r="L23" s="128"/>
    </row>
    <row r="24" spans="4:12" x14ac:dyDescent="0.25">
      <c r="D24" s="332">
        <v>20</v>
      </c>
      <c r="E24" s="368" t="str">
        <f t="shared" si="1"/>
        <v>Senegal</v>
      </c>
      <c r="F24" s="275" t="s">
        <v>315</v>
      </c>
      <c r="G24" s="276" t="s">
        <v>315</v>
      </c>
      <c r="H24" s="274" t="s">
        <v>315</v>
      </c>
      <c r="I24" s="277" t="s">
        <v>478</v>
      </c>
      <c r="J24" s="274" t="s">
        <v>315</v>
      </c>
      <c r="K24" s="589" t="s">
        <v>315</v>
      </c>
      <c r="L24" s="128"/>
    </row>
    <row r="25" spans="4:12" x14ac:dyDescent="0.25">
      <c r="D25" s="332">
        <v>21</v>
      </c>
      <c r="E25" s="368" t="str">
        <f t="shared" si="1"/>
        <v>Iran</v>
      </c>
      <c r="F25" s="275" t="s">
        <v>484</v>
      </c>
      <c r="G25" s="276" t="s">
        <v>303</v>
      </c>
      <c r="H25" s="274" t="s">
        <v>303</v>
      </c>
      <c r="I25" s="277" t="s">
        <v>449</v>
      </c>
      <c r="J25" s="274" t="s">
        <v>303</v>
      </c>
      <c r="K25" s="589" t="s">
        <v>303</v>
      </c>
      <c r="L25" s="128"/>
    </row>
    <row r="26" spans="4:12" x14ac:dyDescent="0.25">
      <c r="D26" s="332">
        <v>22</v>
      </c>
      <c r="E26" s="368" t="str">
        <f t="shared" si="1"/>
        <v>Peru</v>
      </c>
      <c r="F26" s="275" t="s">
        <v>305</v>
      </c>
      <c r="G26" s="276" t="s">
        <v>452</v>
      </c>
      <c r="H26" s="274" t="s">
        <v>453</v>
      </c>
      <c r="I26" s="277" t="s">
        <v>454</v>
      </c>
      <c r="J26" s="274" t="s">
        <v>305</v>
      </c>
      <c r="K26" s="589" t="s">
        <v>305</v>
      </c>
      <c r="L26" s="128"/>
    </row>
    <row r="27" spans="4:12" x14ac:dyDescent="0.25">
      <c r="D27" s="332">
        <v>23</v>
      </c>
      <c r="E27" s="368" t="str">
        <f t="shared" si="1"/>
        <v>Japan</v>
      </c>
      <c r="F27" s="275" t="s">
        <v>317</v>
      </c>
      <c r="G27" s="276" t="s">
        <v>481</v>
      </c>
      <c r="H27" s="274" t="s">
        <v>482</v>
      </c>
      <c r="I27" s="277" t="s">
        <v>483</v>
      </c>
      <c r="J27" s="274" t="s">
        <v>317</v>
      </c>
      <c r="K27" s="589" t="s">
        <v>317</v>
      </c>
      <c r="L27" s="128"/>
    </row>
    <row r="28" spans="4:12" x14ac:dyDescent="0.25">
      <c r="D28" s="332">
        <v>24</v>
      </c>
      <c r="E28" s="368" t="str">
        <f t="shared" si="1"/>
        <v>Marokko</v>
      </c>
      <c r="F28" s="275" t="s">
        <v>445</v>
      </c>
      <c r="G28" s="276" t="s">
        <v>446</v>
      </c>
      <c r="H28" s="274" t="s">
        <v>447</v>
      </c>
      <c r="I28" s="277" t="s">
        <v>448</v>
      </c>
      <c r="J28" s="274" t="s">
        <v>302</v>
      </c>
      <c r="K28" s="589" t="s">
        <v>302</v>
      </c>
      <c r="L28" s="128"/>
    </row>
    <row r="29" spans="4:12" x14ac:dyDescent="0.25">
      <c r="D29" s="332">
        <v>25</v>
      </c>
      <c r="E29" s="368" t="str">
        <f t="shared" si="1"/>
        <v>Serbien</v>
      </c>
      <c r="F29" s="275" t="s">
        <v>464</v>
      </c>
      <c r="G29" s="276" t="s">
        <v>464</v>
      </c>
      <c r="H29" s="274" t="s">
        <v>464</v>
      </c>
      <c r="I29" s="277" t="s">
        <v>465</v>
      </c>
      <c r="J29" s="274" t="s">
        <v>310</v>
      </c>
      <c r="K29" s="589" t="s">
        <v>957</v>
      </c>
      <c r="L29" s="128"/>
    </row>
    <row r="30" spans="4:12" x14ac:dyDescent="0.25">
      <c r="D30" s="332">
        <v>26</v>
      </c>
      <c r="E30" s="368" t="str">
        <f t="shared" si="1"/>
        <v>Polen</v>
      </c>
      <c r="F30" s="275" t="s">
        <v>51</v>
      </c>
      <c r="G30" s="276" t="s">
        <v>76</v>
      </c>
      <c r="H30" s="274" t="s">
        <v>76</v>
      </c>
      <c r="I30" s="277" t="s">
        <v>92</v>
      </c>
      <c r="J30" s="274" t="s">
        <v>114</v>
      </c>
      <c r="K30" s="589" t="s">
        <v>114</v>
      </c>
      <c r="L30" s="128"/>
    </row>
    <row r="31" spans="4:12" x14ac:dyDescent="0.25">
      <c r="D31" s="332">
        <v>27</v>
      </c>
      <c r="E31" s="368" t="str">
        <f t="shared" si="1"/>
        <v>Ukraine</v>
      </c>
      <c r="F31" s="275" t="s">
        <v>546</v>
      </c>
      <c r="G31" s="276" t="s">
        <v>609</v>
      </c>
      <c r="H31" s="274" t="s">
        <v>608</v>
      </c>
      <c r="I31" s="277" t="s">
        <v>546</v>
      </c>
      <c r="J31" s="274" t="s">
        <v>546</v>
      </c>
      <c r="K31" s="589" t="s">
        <v>958</v>
      </c>
      <c r="L31" s="128"/>
    </row>
    <row r="32" spans="4:12" x14ac:dyDescent="0.25">
      <c r="D32" s="332">
        <v>28</v>
      </c>
      <c r="E32" s="368" t="str">
        <f t="shared" si="1"/>
        <v>Chile</v>
      </c>
      <c r="F32" s="275" t="s">
        <v>548</v>
      </c>
      <c r="G32" s="276" t="s">
        <v>548</v>
      </c>
      <c r="H32" s="274" t="s">
        <v>612</v>
      </c>
      <c r="I32" s="277" t="s">
        <v>611</v>
      </c>
      <c r="J32" s="274" t="s">
        <v>548</v>
      </c>
      <c r="K32" s="589" t="s">
        <v>611</v>
      </c>
      <c r="L32" s="128"/>
    </row>
    <row r="33" spans="4:12" x14ac:dyDescent="0.25">
      <c r="D33" s="332">
        <v>29</v>
      </c>
      <c r="E33" s="368" t="str">
        <f t="shared" si="1"/>
        <v>Südkorea</v>
      </c>
      <c r="F33" s="275" t="s">
        <v>470</v>
      </c>
      <c r="G33" s="276" t="s">
        <v>471</v>
      </c>
      <c r="H33" s="274" t="s">
        <v>472</v>
      </c>
      <c r="I33" s="277" t="s">
        <v>473</v>
      </c>
      <c r="J33" s="274" t="s">
        <v>312</v>
      </c>
      <c r="K33" s="589" t="s">
        <v>959</v>
      </c>
      <c r="L33" s="128"/>
    </row>
    <row r="34" spans="4:12" x14ac:dyDescent="0.25">
      <c r="D34" s="332">
        <v>30</v>
      </c>
      <c r="E34" s="368" t="str">
        <f t="shared" si="1"/>
        <v>Nigeria</v>
      </c>
      <c r="F34" s="275" t="s">
        <v>308</v>
      </c>
      <c r="G34" s="276" t="s">
        <v>308</v>
      </c>
      <c r="H34" s="274" t="s">
        <v>308</v>
      </c>
      <c r="I34" s="277" t="s">
        <v>308</v>
      </c>
      <c r="J34" s="274" t="s">
        <v>308</v>
      </c>
      <c r="K34" s="589" t="s">
        <v>308</v>
      </c>
      <c r="L34" s="128"/>
    </row>
    <row r="35" spans="4:12" x14ac:dyDescent="0.25">
      <c r="D35" s="332">
        <v>31</v>
      </c>
      <c r="E35" s="368" t="str">
        <f t="shared" si="1"/>
        <v>Costa Rica</v>
      </c>
      <c r="F35" s="275" t="s">
        <v>309</v>
      </c>
      <c r="G35" s="276" t="s">
        <v>309</v>
      </c>
      <c r="H35" s="274" t="s">
        <v>309</v>
      </c>
      <c r="I35" s="277" t="s">
        <v>309</v>
      </c>
      <c r="J35" s="274" t="s">
        <v>309</v>
      </c>
      <c r="K35" s="589" t="s">
        <v>309</v>
      </c>
      <c r="L35" s="128"/>
    </row>
    <row r="36" spans="4:12" x14ac:dyDescent="0.25">
      <c r="D36" s="332">
        <v>32</v>
      </c>
      <c r="E36" s="368" t="str">
        <f t="shared" si="1"/>
        <v>Ägypten</v>
      </c>
      <c r="F36" s="275" t="s">
        <v>441</v>
      </c>
      <c r="G36" s="276" t="s">
        <v>442</v>
      </c>
      <c r="H36" s="274" t="s">
        <v>443</v>
      </c>
      <c r="I36" s="277" t="s">
        <v>444</v>
      </c>
      <c r="J36" s="274" t="s">
        <v>300</v>
      </c>
      <c r="K36" s="589" t="s">
        <v>444</v>
      </c>
      <c r="L36" s="128"/>
    </row>
    <row r="37" spans="4:12" x14ac:dyDescent="0.25">
      <c r="D37" s="332">
        <v>33</v>
      </c>
      <c r="E37" s="368" t="str">
        <f t="shared" si="1"/>
        <v>Tschechien</v>
      </c>
      <c r="F37" s="275" t="s">
        <v>543</v>
      </c>
      <c r="G37" s="276" t="s">
        <v>603</v>
      </c>
      <c r="H37" s="274" t="s">
        <v>602</v>
      </c>
      <c r="I37" s="277" t="s">
        <v>601</v>
      </c>
      <c r="J37" s="274" t="s">
        <v>607</v>
      </c>
      <c r="K37" s="589" t="s">
        <v>960</v>
      </c>
      <c r="L37" s="128"/>
    </row>
    <row r="38" spans="4:12" x14ac:dyDescent="0.25">
      <c r="D38" s="332">
        <v>34</v>
      </c>
      <c r="E38" s="368" t="str">
        <f t="shared" si="1"/>
        <v>Österreich</v>
      </c>
      <c r="F38" s="275" t="s">
        <v>554</v>
      </c>
      <c r="G38" s="276" t="s">
        <v>554</v>
      </c>
      <c r="H38" s="274" t="s">
        <v>554</v>
      </c>
      <c r="I38" s="277" t="s">
        <v>627</v>
      </c>
      <c r="J38" s="274" t="s">
        <v>628</v>
      </c>
      <c r="K38" s="589" t="s">
        <v>961</v>
      </c>
      <c r="L38" s="128"/>
    </row>
    <row r="39" spans="4:12" x14ac:dyDescent="0.25">
      <c r="D39" s="332">
        <v>35</v>
      </c>
      <c r="E39" s="368" t="str">
        <f t="shared" si="1"/>
        <v>Tunesien</v>
      </c>
      <c r="F39" s="275" t="s">
        <v>475</v>
      </c>
      <c r="G39" s="276" t="s">
        <v>476</v>
      </c>
      <c r="H39" s="274" t="s">
        <v>475</v>
      </c>
      <c r="I39" s="277" t="s">
        <v>477</v>
      </c>
      <c r="J39" s="274" t="s">
        <v>314</v>
      </c>
      <c r="K39" s="589" t="s">
        <v>962</v>
      </c>
      <c r="L39" s="128"/>
    </row>
    <row r="40" spans="4:12" x14ac:dyDescent="0.25">
      <c r="D40" s="332">
        <v>36</v>
      </c>
      <c r="E40" s="368" t="str">
        <f t="shared" si="1"/>
        <v>Russland</v>
      </c>
      <c r="F40" s="275" t="s">
        <v>53</v>
      </c>
      <c r="G40" s="276" t="s">
        <v>73</v>
      </c>
      <c r="H40" s="274" t="s">
        <v>53</v>
      </c>
      <c r="I40" s="277" t="s">
        <v>87</v>
      </c>
      <c r="J40" s="274" t="s">
        <v>122</v>
      </c>
      <c r="K40" s="589" t="s">
        <v>963</v>
      </c>
      <c r="L40" s="128"/>
    </row>
    <row r="41" spans="4:12" x14ac:dyDescent="0.25">
      <c r="D41" s="332">
        <v>37</v>
      </c>
      <c r="E41" s="368" t="str">
        <f t="shared" si="1"/>
        <v>Kamerun</v>
      </c>
      <c r="F41" s="275" t="s">
        <v>574</v>
      </c>
      <c r="G41" s="276" t="s">
        <v>680</v>
      </c>
      <c r="H41" s="274" t="s">
        <v>682</v>
      </c>
      <c r="I41" s="277" t="s">
        <v>681</v>
      </c>
      <c r="J41" s="274" t="s">
        <v>683</v>
      </c>
      <c r="K41" s="589" t="s">
        <v>964</v>
      </c>
      <c r="L41" s="128"/>
    </row>
    <row r="42" spans="4:12" x14ac:dyDescent="0.25">
      <c r="D42" s="332">
        <v>38</v>
      </c>
      <c r="E42" s="368" t="str">
        <f t="shared" si="1"/>
        <v>Kanada</v>
      </c>
      <c r="F42" s="275" t="s">
        <v>551</v>
      </c>
      <c r="G42" s="276" t="s">
        <v>620</v>
      </c>
      <c r="H42" s="274" t="s">
        <v>551</v>
      </c>
      <c r="I42" s="277" t="s">
        <v>551</v>
      </c>
      <c r="J42" s="274" t="s">
        <v>621</v>
      </c>
      <c r="K42" s="589" t="s">
        <v>551</v>
      </c>
      <c r="L42" s="128"/>
    </row>
    <row r="43" spans="4:12" x14ac:dyDescent="0.25">
      <c r="D43" s="332">
        <v>39</v>
      </c>
      <c r="E43" s="368" t="str">
        <f t="shared" si="1"/>
        <v>Schottland</v>
      </c>
      <c r="F43" s="275" t="s">
        <v>561</v>
      </c>
      <c r="G43" s="276" t="s">
        <v>649</v>
      </c>
      <c r="H43" s="274" t="s">
        <v>648</v>
      </c>
      <c r="I43" s="277" t="s">
        <v>646</v>
      </c>
      <c r="J43" s="274" t="s">
        <v>647</v>
      </c>
      <c r="K43" s="589" t="s">
        <v>965</v>
      </c>
      <c r="L43" s="128"/>
    </row>
    <row r="44" spans="4:12" x14ac:dyDescent="0.25">
      <c r="D44" s="332">
        <v>40</v>
      </c>
      <c r="E44" s="368" t="str">
        <f t="shared" si="1"/>
        <v>Ungarn</v>
      </c>
      <c r="F44" s="275" t="s">
        <v>553</v>
      </c>
      <c r="G44" s="276" t="s">
        <v>626</v>
      </c>
      <c r="H44" s="274" t="s">
        <v>625</v>
      </c>
      <c r="I44" s="277" t="s">
        <v>623</v>
      </c>
      <c r="J44" s="274" t="s">
        <v>624</v>
      </c>
      <c r="K44" s="589" t="s">
        <v>966</v>
      </c>
      <c r="L44" s="128"/>
    </row>
    <row r="45" spans="4:12" x14ac:dyDescent="0.25">
      <c r="D45" s="332">
        <v>41</v>
      </c>
      <c r="E45" s="368" t="str">
        <f t="shared" si="1"/>
        <v>Norwegen</v>
      </c>
      <c r="F45" s="275" t="s">
        <v>550</v>
      </c>
      <c r="G45" s="276" t="s">
        <v>616</v>
      </c>
      <c r="H45" s="274" t="s">
        <v>617</v>
      </c>
      <c r="I45" s="277" t="s">
        <v>618</v>
      </c>
      <c r="J45" s="274" t="s">
        <v>619</v>
      </c>
      <c r="K45" s="589" t="s">
        <v>967</v>
      </c>
      <c r="L45" s="128"/>
    </row>
    <row r="46" spans="4:12" x14ac:dyDescent="0.25">
      <c r="D46" s="332">
        <v>42</v>
      </c>
      <c r="E46" s="368" t="str">
        <f t="shared" si="1"/>
        <v>Australien</v>
      </c>
      <c r="F46" s="275" t="s">
        <v>450</v>
      </c>
      <c r="G46" s="276" t="s">
        <v>450</v>
      </c>
      <c r="H46" s="274" t="s">
        <v>450</v>
      </c>
      <c r="I46" s="277" t="s">
        <v>451</v>
      </c>
      <c r="J46" s="274" t="s">
        <v>304</v>
      </c>
      <c r="K46" s="589" t="s">
        <v>968</v>
      </c>
      <c r="L46" s="128"/>
    </row>
    <row r="47" spans="4:12" x14ac:dyDescent="0.25">
      <c r="D47" s="332">
        <v>43</v>
      </c>
      <c r="E47" s="368" t="str">
        <f t="shared" si="1"/>
        <v>Türkei</v>
      </c>
      <c r="F47" s="275" t="s">
        <v>555</v>
      </c>
      <c r="G47" s="276" t="s">
        <v>631</v>
      </c>
      <c r="H47" s="274" t="s">
        <v>630</v>
      </c>
      <c r="I47" s="277" t="s">
        <v>629</v>
      </c>
      <c r="J47" s="274" t="s">
        <v>632</v>
      </c>
      <c r="K47" s="589" t="s">
        <v>969</v>
      </c>
      <c r="L47" s="128"/>
    </row>
    <row r="48" spans="4:12" x14ac:dyDescent="0.25">
      <c r="D48" s="332">
        <v>44</v>
      </c>
      <c r="E48" s="368" t="str">
        <f t="shared" si="1"/>
        <v>Algerien</v>
      </c>
      <c r="F48" s="275" t="s">
        <v>549</v>
      </c>
      <c r="G48" s="276" t="s">
        <v>615</v>
      </c>
      <c r="H48" s="274" t="s">
        <v>549</v>
      </c>
      <c r="I48" s="277" t="s">
        <v>613</v>
      </c>
      <c r="J48" s="274" t="s">
        <v>614</v>
      </c>
      <c r="K48" s="589" t="s">
        <v>970</v>
      </c>
      <c r="L48" s="128"/>
    </row>
    <row r="49" spans="4:12" x14ac:dyDescent="0.25">
      <c r="D49" s="332">
        <v>45</v>
      </c>
      <c r="E49" s="368" t="str">
        <f t="shared" si="1"/>
        <v>Slowakei</v>
      </c>
      <c r="F49" s="275" t="s">
        <v>560</v>
      </c>
      <c r="G49" s="276" t="s">
        <v>642</v>
      </c>
      <c r="H49" s="274" t="s">
        <v>643</v>
      </c>
      <c r="I49" s="277" t="s">
        <v>644</v>
      </c>
      <c r="J49" s="274" t="s">
        <v>645</v>
      </c>
      <c r="K49" s="589" t="s">
        <v>971</v>
      </c>
      <c r="L49" s="128"/>
    </row>
    <row r="50" spans="4:12" x14ac:dyDescent="0.25">
      <c r="D50" s="332">
        <v>46</v>
      </c>
      <c r="E50" s="368" t="str">
        <f t="shared" si="1"/>
        <v>Ecuador</v>
      </c>
      <c r="F50" s="275" t="s">
        <v>547</v>
      </c>
      <c r="G50" s="276" t="s">
        <v>547</v>
      </c>
      <c r="H50" s="274" t="s">
        <v>547</v>
      </c>
      <c r="I50" s="277" t="s">
        <v>610</v>
      </c>
      <c r="J50" s="274" t="s">
        <v>547</v>
      </c>
      <c r="K50" s="589" t="s">
        <v>547</v>
      </c>
      <c r="L50" s="128"/>
    </row>
    <row r="51" spans="4:12" x14ac:dyDescent="0.25">
      <c r="D51" s="332">
        <v>47</v>
      </c>
      <c r="E51" s="368" t="str">
        <f t="shared" si="1"/>
        <v>Irland</v>
      </c>
      <c r="F51" s="275" t="s">
        <v>565</v>
      </c>
      <c r="G51" s="276" t="s">
        <v>663</v>
      </c>
      <c r="H51" s="274" t="s">
        <v>663</v>
      </c>
      <c r="I51" s="277" t="s">
        <v>661</v>
      </c>
      <c r="J51" s="274" t="s">
        <v>662</v>
      </c>
      <c r="K51" s="589" t="s">
        <v>972</v>
      </c>
      <c r="L51" s="128"/>
    </row>
    <row r="52" spans="4:12" x14ac:dyDescent="0.25">
      <c r="D52" s="332">
        <v>48</v>
      </c>
      <c r="E52" s="368" t="str">
        <f t="shared" si="1"/>
        <v>Rumänien</v>
      </c>
      <c r="F52" s="275" t="s">
        <v>559</v>
      </c>
      <c r="G52" s="276" t="s">
        <v>640</v>
      </c>
      <c r="H52" s="274" t="s">
        <v>559</v>
      </c>
      <c r="I52" s="277" t="s">
        <v>639</v>
      </c>
      <c r="J52" s="274" t="s">
        <v>641</v>
      </c>
      <c r="K52" s="589" t="s">
        <v>973</v>
      </c>
      <c r="L52" s="128"/>
    </row>
    <row r="53" spans="4:12" x14ac:dyDescent="0.25">
      <c r="D53" s="332">
        <v>49</v>
      </c>
      <c r="E53" s="368" t="str">
        <f t="shared" si="1"/>
        <v>Saudi-Arabien</v>
      </c>
      <c r="F53" s="275" t="s">
        <v>438</v>
      </c>
      <c r="G53" s="276" t="s">
        <v>439</v>
      </c>
      <c r="H53" s="274" t="s">
        <v>439</v>
      </c>
      <c r="I53" s="277" t="s">
        <v>440</v>
      </c>
      <c r="J53" s="274" t="s">
        <v>194</v>
      </c>
      <c r="K53" s="589" t="s">
        <v>974</v>
      </c>
      <c r="L53" s="128"/>
    </row>
    <row r="54" spans="4:12" x14ac:dyDescent="0.25">
      <c r="D54" s="332">
        <v>50</v>
      </c>
      <c r="E54" s="368" t="str">
        <f t="shared" si="1"/>
        <v>Paraguay</v>
      </c>
      <c r="F54" s="275" t="s">
        <v>545</v>
      </c>
      <c r="G54" s="276" t="s">
        <v>545</v>
      </c>
      <c r="H54" s="274" t="s">
        <v>545</v>
      </c>
      <c r="I54" s="277" t="s">
        <v>545</v>
      </c>
      <c r="J54" s="274" t="s">
        <v>545</v>
      </c>
      <c r="K54" s="589" t="s">
        <v>545</v>
      </c>
      <c r="L54" s="128"/>
    </row>
    <row r="55" spans="4:12" x14ac:dyDescent="0.25">
      <c r="D55" s="332">
        <v>51</v>
      </c>
      <c r="E55" s="368" t="str">
        <f t="shared" si="1"/>
        <v>Katar</v>
      </c>
      <c r="F55" s="275" t="s">
        <v>558</v>
      </c>
      <c r="G55" s="276" t="s">
        <v>558</v>
      </c>
      <c r="H55" s="274" t="s">
        <v>558</v>
      </c>
      <c r="I55" s="277" t="s">
        <v>558</v>
      </c>
      <c r="J55" s="274" t="s">
        <v>622</v>
      </c>
      <c r="K55" s="589" t="s">
        <v>558</v>
      </c>
      <c r="L55" s="128"/>
    </row>
    <row r="56" spans="4:12" x14ac:dyDescent="0.25">
      <c r="D56" s="332">
        <v>52</v>
      </c>
      <c r="E56" s="368" t="str">
        <f t="shared" si="1"/>
        <v>Mali</v>
      </c>
      <c r="F56" s="275" t="s">
        <v>577</v>
      </c>
      <c r="G56" s="276" t="s">
        <v>577</v>
      </c>
      <c r="H56" s="274" t="s">
        <v>577</v>
      </c>
      <c r="I56" s="277" t="s">
        <v>577</v>
      </c>
      <c r="J56" s="274" t="s">
        <v>577</v>
      </c>
      <c r="K56" s="589" t="s">
        <v>577</v>
      </c>
      <c r="L56" s="128"/>
    </row>
    <row r="57" spans="4:12" x14ac:dyDescent="0.25">
      <c r="D57" s="332">
        <v>53</v>
      </c>
      <c r="E57" s="368" t="str">
        <f t="shared" si="1"/>
        <v>Elfenbeinküste</v>
      </c>
      <c r="F57" s="275" t="s">
        <v>563</v>
      </c>
      <c r="G57" s="276" t="s">
        <v>652</v>
      </c>
      <c r="H57" s="274" t="s">
        <v>651</v>
      </c>
      <c r="I57" s="277" t="s">
        <v>653</v>
      </c>
      <c r="J57" s="274" t="s">
        <v>654</v>
      </c>
      <c r="K57" s="589" t="s">
        <v>975</v>
      </c>
      <c r="L57" s="128"/>
    </row>
    <row r="58" spans="4:12" x14ac:dyDescent="0.25">
      <c r="D58" s="332">
        <v>54</v>
      </c>
      <c r="E58" s="368" t="str">
        <f t="shared" si="1"/>
        <v>Nordirland</v>
      </c>
      <c r="F58" s="275" t="s">
        <v>567</v>
      </c>
      <c r="G58" s="276" t="s">
        <v>670</v>
      </c>
      <c r="H58" s="274" t="s">
        <v>669</v>
      </c>
      <c r="I58" s="277" t="s">
        <v>668</v>
      </c>
      <c r="J58" s="274" t="s">
        <v>667</v>
      </c>
      <c r="K58" s="589" t="s">
        <v>976</v>
      </c>
      <c r="L58" s="128"/>
    </row>
    <row r="59" spans="4:12" x14ac:dyDescent="0.25">
      <c r="D59" s="332">
        <v>55</v>
      </c>
      <c r="E59" s="368" t="str">
        <f t="shared" si="1"/>
        <v>Griechenland</v>
      </c>
      <c r="F59" s="275" t="s">
        <v>557</v>
      </c>
      <c r="G59" s="276" t="s">
        <v>638</v>
      </c>
      <c r="H59" s="274" t="s">
        <v>638</v>
      </c>
      <c r="I59" s="277" t="s">
        <v>636</v>
      </c>
      <c r="J59" s="274" t="s">
        <v>637</v>
      </c>
      <c r="K59" s="589" t="s">
        <v>977</v>
      </c>
      <c r="L59" s="128"/>
    </row>
    <row r="60" spans="4:12" x14ac:dyDescent="0.25">
      <c r="D60" s="332">
        <v>56</v>
      </c>
      <c r="E60" s="368" t="str">
        <f t="shared" si="1"/>
        <v>Burkina Faso</v>
      </c>
      <c r="F60" s="275" t="s">
        <v>572</v>
      </c>
      <c r="G60" s="276" t="s">
        <v>572</v>
      </c>
      <c r="H60" s="274" t="s">
        <v>572</v>
      </c>
      <c r="I60" s="277" t="s">
        <v>572</v>
      </c>
      <c r="J60" s="274" t="s">
        <v>572</v>
      </c>
      <c r="K60" s="589" t="s">
        <v>572</v>
      </c>
      <c r="L60" s="128"/>
    </row>
    <row r="61" spans="4:12" x14ac:dyDescent="0.25">
      <c r="D61" s="332">
        <v>57</v>
      </c>
      <c r="E61" s="368" t="str">
        <f t="shared" si="1"/>
        <v>Finnland</v>
      </c>
      <c r="F61" s="275" t="s">
        <v>556</v>
      </c>
      <c r="G61" s="276" t="s">
        <v>635</v>
      </c>
      <c r="H61" s="274" t="s">
        <v>635</v>
      </c>
      <c r="I61" s="277" t="s">
        <v>633</v>
      </c>
      <c r="J61" s="274" t="s">
        <v>1074</v>
      </c>
      <c r="K61" s="589" t="s">
        <v>556</v>
      </c>
      <c r="L61" s="128"/>
    </row>
    <row r="62" spans="4:12" x14ac:dyDescent="0.25">
      <c r="D62" s="332">
        <v>58</v>
      </c>
      <c r="E62" s="368" t="str">
        <f t="shared" si="1"/>
        <v>Venezuela</v>
      </c>
      <c r="F62" s="275" t="s">
        <v>552</v>
      </c>
      <c r="G62" s="276" t="s">
        <v>552</v>
      </c>
      <c r="H62" s="274" t="s">
        <v>552</v>
      </c>
      <c r="I62" s="277" t="s">
        <v>552</v>
      </c>
      <c r="J62" s="274" t="s">
        <v>552</v>
      </c>
      <c r="K62" s="589" t="s">
        <v>552</v>
      </c>
      <c r="L62" s="128"/>
    </row>
    <row r="63" spans="4:12" x14ac:dyDescent="0.25">
      <c r="D63" s="332">
        <v>59</v>
      </c>
      <c r="E63" s="368" t="str">
        <f t="shared" si="1"/>
        <v>Bosnien/Herzeg.</v>
      </c>
      <c r="F63" s="275" t="s">
        <v>659</v>
      </c>
      <c r="G63" s="276" t="s">
        <v>658</v>
      </c>
      <c r="H63" s="274" t="s">
        <v>657</v>
      </c>
      <c r="I63" s="277" t="s">
        <v>656</v>
      </c>
      <c r="J63" s="274" t="s">
        <v>655</v>
      </c>
      <c r="K63" s="589" t="s">
        <v>1062</v>
      </c>
      <c r="L63" s="128"/>
    </row>
    <row r="64" spans="4:12" x14ac:dyDescent="0.25">
      <c r="D64" s="332">
        <v>60</v>
      </c>
      <c r="E64" s="368" t="str">
        <f t="shared" si="1"/>
        <v>Ghana</v>
      </c>
      <c r="F64" s="275" t="s">
        <v>569</v>
      </c>
      <c r="G64" s="276" t="s">
        <v>569</v>
      </c>
      <c r="H64" s="274" t="s">
        <v>569</v>
      </c>
      <c r="I64" s="277" t="s">
        <v>569</v>
      </c>
      <c r="J64" s="274" t="s">
        <v>569</v>
      </c>
      <c r="K64" s="589" t="s">
        <v>569</v>
      </c>
      <c r="L64" s="128"/>
    </row>
    <row r="65" spans="4:12" x14ac:dyDescent="0.25">
      <c r="D65" s="332">
        <v>61</v>
      </c>
      <c r="E65" s="368" t="str">
        <f t="shared" si="1"/>
        <v>Panama</v>
      </c>
      <c r="F65" s="275" t="s">
        <v>313</v>
      </c>
      <c r="G65" s="276" t="s">
        <v>474</v>
      </c>
      <c r="H65" s="274" t="s">
        <v>313</v>
      </c>
      <c r="I65" s="277" t="s">
        <v>313</v>
      </c>
      <c r="J65" s="274" t="s">
        <v>313</v>
      </c>
      <c r="K65" s="589" t="s">
        <v>313</v>
      </c>
      <c r="L65" s="128"/>
    </row>
    <row r="66" spans="4:12" x14ac:dyDescent="0.25">
      <c r="D66" s="332">
        <v>62</v>
      </c>
      <c r="E66" s="368" t="str">
        <f t="shared" si="1"/>
        <v>Nordmazedonien</v>
      </c>
      <c r="F66" s="275" t="s">
        <v>573</v>
      </c>
      <c r="G66" s="276" t="s">
        <v>679</v>
      </c>
      <c r="H66" s="274" t="s">
        <v>678</v>
      </c>
      <c r="I66" s="277" t="s">
        <v>677</v>
      </c>
      <c r="J66" s="274" t="s">
        <v>676</v>
      </c>
      <c r="K66" s="589" t="s">
        <v>978</v>
      </c>
      <c r="L66" s="128"/>
    </row>
    <row r="67" spans="4:12" x14ac:dyDescent="0.25">
      <c r="D67" s="332">
        <v>63</v>
      </c>
      <c r="E67" s="368" t="str">
        <f t="shared" si="1"/>
        <v>Island</v>
      </c>
      <c r="F67" s="275" t="s">
        <v>456</v>
      </c>
      <c r="G67" s="276" t="s">
        <v>457</v>
      </c>
      <c r="H67" s="274" t="s">
        <v>458</v>
      </c>
      <c r="I67" s="277" t="s">
        <v>459</v>
      </c>
      <c r="J67" s="274" t="s">
        <v>307</v>
      </c>
      <c r="K67" s="589" t="s">
        <v>979</v>
      </c>
      <c r="L67" s="128"/>
    </row>
    <row r="68" spans="4:12" x14ac:dyDescent="0.25">
      <c r="D68" s="332">
        <v>64</v>
      </c>
      <c r="E68" s="368" t="str">
        <f t="shared" si="1"/>
        <v>Jamaika</v>
      </c>
      <c r="F68" s="275" t="s">
        <v>580</v>
      </c>
      <c r="G68" s="276" t="s">
        <v>580</v>
      </c>
      <c r="H68" s="274" t="s">
        <v>694</v>
      </c>
      <c r="I68" s="277" t="s">
        <v>695</v>
      </c>
      <c r="J68" s="274" t="s">
        <v>696</v>
      </c>
      <c r="K68" s="589" t="s">
        <v>580</v>
      </c>
      <c r="L68" s="128"/>
    </row>
    <row r="69" spans="4:12" x14ac:dyDescent="0.25">
      <c r="D69" s="332">
        <v>65</v>
      </c>
      <c r="E69" s="368" t="str">
        <f t="shared" si="1"/>
        <v>Slowenien</v>
      </c>
      <c r="F69" s="275" t="s">
        <v>566</v>
      </c>
      <c r="G69" s="276" t="s">
        <v>664</v>
      </c>
      <c r="H69" s="274" t="s">
        <v>566</v>
      </c>
      <c r="I69" s="277" t="s">
        <v>665</v>
      </c>
      <c r="J69" s="274" t="s">
        <v>666</v>
      </c>
      <c r="K69" s="589" t="s">
        <v>980</v>
      </c>
      <c r="L69" s="128"/>
    </row>
    <row r="70" spans="4:12" x14ac:dyDescent="0.25">
      <c r="D70" s="332">
        <v>66</v>
      </c>
      <c r="E70" s="368" t="str">
        <f t="shared" ref="E70:E94" si="2">IF($C$3,F70,IF($C$4,G70,IF($C$5,H70,IF($C$6,I70,IF($C$7,J70,IF($C$8,K70,IF(L70&lt;&gt;"",L70,F70)))))))</f>
        <v>Albanien</v>
      </c>
      <c r="F70" s="275" t="s">
        <v>571</v>
      </c>
      <c r="G70" s="276" t="s">
        <v>571</v>
      </c>
      <c r="H70" s="274" t="s">
        <v>571</v>
      </c>
      <c r="I70" s="277" t="s">
        <v>672</v>
      </c>
      <c r="J70" s="274" t="s">
        <v>675</v>
      </c>
      <c r="K70" s="589" t="s">
        <v>981</v>
      </c>
      <c r="L70" s="128"/>
    </row>
    <row r="71" spans="4:12" x14ac:dyDescent="0.25">
      <c r="D71" s="332">
        <v>67</v>
      </c>
      <c r="E71" s="368" t="str">
        <f t="shared" si="2"/>
        <v>Kongo</v>
      </c>
      <c r="F71" s="275" t="s">
        <v>737</v>
      </c>
      <c r="G71" s="276" t="s">
        <v>737</v>
      </c>
      <c r="H71" s="274" t="s">
        <v>737</v>
      </c>
      <c r="I71" s="277" t="s">
        <v>737</v>
      </c>
      <c r="J71" s="274" t="s">
        <v>736</v>
      </c>
      <c r="K71" s="589" t="s">
        <v>737</v>
      </c>
      <c r="L71" s="128"/>
    </row>
    <row r="72" spans="4:12" x14ac:dyDescent="0.25">
      <c r="D72" s="332">
        <v>68</v>
      </c>
      <c r="E72" s="368" t="str">
        <f t="shared" si="2"/>
        <v>Ver. Arab. Emirate</v>
      </c>
      <c r="F72" s="275" t="s">
        <v>742</v>
      </c>
      <c r="G72" s="276" t="s">
        <v>739</v>
      </c>
      <c r="H72" s="274" t="s">
        <v>740</v>
      </c>
      <c r="I72" s="277" t="s">
        <v>741</v>
      </c>
      <c r="J72" s="274" t="s">
        <v>738</v>
      </c>
      <c r="K72" s="589" t="s">
        <v>982</v>
      </c>
      <c r="L72" s="128"/>
    </row>
    <row r="73" spans="4:12" x14ac:dyDescent="0.25">
      <c r="D73" s="332">
        <v>69</v>
      </c>
      <c r="E73" s="368" t="str">
        <f t="shared" si="2"/>
        <v>Südafrika</v>
      </c>
      <c r="F73" s="275" t="s">
        <v>581</v>
      </c>
      <c r="G73" s="276" t="s">
        <v>699</v>
      </c>
      <c r="H73" s="274" t="s">
        <v>698</v>
      </c>
      <c r="I73" s="277" t="s">
        <v>697</v>
      </c>
      <c r="J73" s="274" t="s">
        <v>700</v>
      </c>
      <c r="K73" s="589" t="s">
        <v>983</v>
      </c>
      <c r="L73" s="128"/>
    </row>
    <row r="74" spans="4:12" x14ac:dyDescent="0.25">
      <c r="D74" s="332">
        <v>70</v>
      </c>
      <c r="E74" s="368" t="str">
        <f t="shared" si="2"/>
        <v>Montenegro</v>
      </c>
      <c r="F74" s="275" t="s">
        <v>585</v>
      </c>
      <c r="G74" s="276" t="s">
        <v>585</v>
      </c>
      <c r="H74" s="274" t="s">
        <v>585</v>
      </c>
      <c r="I74" s="277" t="s">
        <v>703</v>
      </c>
      <c r="J74" s="274" t="s">
        <v>585</v>
      </c>
      <c r="K74" s="589" t="s">
        <v>585</v>
      </c>
      <c r="L74" s="128"/>
    </row>
    <row r="75" spans="4:12" x14ac:dyDescent="0.25">
      <c r="D75" s="332">
        <v>72</v>
      </c>
      <c r="E75" s="368" t="str">
        <f t="shared" si="2"/>
        <v>Irak</v>
      </c>
      <c r="F75" s="275" t="s">
        <v>564</v>
      </c>
      <c r="G75" s="276" t="s">
        <v>564</v>
      </c>
      <c r="H75" s="274" t="s">
        <v>564</v>
      </c>
      <c r="I75" s="277" t="s">
        <v>660</v>
      </c>
      <c r="J75" s="274" t="s">
        <v>660</v>
      </c>
      <c r="K75" s="589" t="s">
        <v>660</v>
      </c>
      <c r="L75" s="128"/>
    </row>
    <row r="76" spans="4:12" x14ac:dyDescent="0.25">
      <c r="D76" s="332">
        <v>73</v>
      </c>
      <c r="E76" s="368" t="str">
        <f t="shared" si="2"/>
        <v>Bulgarien</v>
      </c>
      <c r="F76" s="275" t="s">
        <v>579</v>
      </c>
      <c r="G76" s="276" t="s">
        <v>579</v>
      </c>
      <c r="H76" s="274" t="s">
        <v>579</v>
      </c>
      <c r="I76" s="277" t="s">
        <v>692</v>
      </c>
      <c r="J76" s="274" t="s">
        <v>693</v>
      </c>
      <c r="K76" s="589" t="s">
        <v>984</v>
      </c>
      <c r="L76" s="128"/>
    </row>
    <row r="77" spans="4:12" x14ac:dyDescent="0.25">
      <c r="D77" s="332">
        <v>76</v>
      </c>
      <c r="E77" s="368" t="str">
        <f t="shared" si="2"/>
        <v>Israel</v>
      </c>
      <c r="F77" s="275" t="s">
        <v>562</v>
      </c>
      <c r="G77" s="276" t="s">
        <v>562</v>
      </c>
      <c r="H77" s="274" t="s">
        <v>634</v>
      </c>
      <c r="I77" s="277" t="s">
        <v>650</v>
      </c>
      <c r="J77" s="274" t="s">
        <v>562</v>
      </c>
      <c r="K77" s="589" t="s">
        <v>650</v>
      </c>
      <c r="L77" s="128"/>
    </row>
    <row r="78" spans="4:12" x14ac:dyDescent="0.25">
      <c r="D78" s="332">
        <v>77</v>
      </c>
      <c r="E78" s="368" t="str">
        <f t="shared" si="2"/>
        <v>China</v>
      </c>
      <c r="F78" s="275" t="s">
        <v>590</v>
      </c>
      <c r="G78" s="276" t="s">
        <v>590</v>
      </c>
      <c r="H78" s="274" t="s">
        <v>713</v>
      </c>
      <c r="I78" s="277" t="s">
        <v>673</v>
      </c>
      <c r="J78" s="274" t="s">
        <v>590</v>
      </c>
      <c r="K78" s="589" t="s">
        <v>590</v>
      </c>
      <c r="L78" s="128"/>
    </row>
    <row r="79" spans="4:12" x14ac:dyDescent="0.25">
      <c r="D79" s="332">
        <v>78</v>
      </c>
      <c r="E79" s="368" t="str">
        <f t="shared" si="2"/>
        <v>Bolivien</v>
      </c>
      <c r="F79" s="275" t="s">
        <v>568</v>
      </c>
      <c r="G79" s="276" t="s">
        <v>568</v>
      </c>
      <c r="H79" s="274" t="s">
        <v>568</v>
      </c>
      <c r="I79" s="277" t="s">
        <v>671</v>
      </c>
      <c r="J79" s="274" t="s">
        <v>674</v>
      </c>
      <c r="K79" s="589" t="s">
        <v>985</v>
      </c>
      <c r="L79" s="128"/>
    </row>
    <row r="80" spans="4:12" x14ac:dyDescent="0.25">
      <c r="D80" s="332">
        <v>82</v>
      </c>
      <c r="E80" s="368" t="str">
        <f t="shared" si="2"/>
        <v>Honduras</v>
      </c>
      <c r="F80" s="275" t="s">
        <v>570</v>
      </c>
      <c r="G80" s="276" t="s">
        <v>570</v>
      </c>
      <c r="H80" s="274" t="s">
        <v>570</v>
      </c>
      <c r="I80" s="277" t="s">
        <v>570</v>
      </c>
      <c r="J80" s="274" t="s">
        <v>570</v>
      </c>
      <c r="K80" s="589" t="s">
        <v>570</v>
      </c>
      <c r="L80" s="128"/>
    </row>
    <row r="81" spans="4:12" x14ac:dyDescent="0.25">
      <c r="D81" s="332">
        <v>89</v>
      </c>
      <c r="E81" s="368" t="str">
        <f t="shared" si="2"/>
        <v>Bahrain</v>
      </c>
      <c r="F81" s="275" t="s">
        <v>576</v>
      </c>
      <c r="G81" s="276" t="s">
        <v>687</v>
      </c>
      <c r="H81" s="274" t="s">
        <v>576</v>
      </c>
      <c r="I81" s="277" t="s">
        <v>686</v>
      </c>
      <c r="J81" s="274" t="s">
        <v>576</v>
      </c>
      <c r="K81" s="589" t="s">
        <v>687</v>
      </c>
      <c r="L81" s="128"/>
    </row>
    <row r="82" spans="4:12" x14ac:dyDescent="0.25">
      <c r="D82" s="332">
        <v>92</v>
      </c>
      <c r="E82" s="368" t="str">
        <f t="shared" si="2"/>
        <v>Armenien</v>
      </c>
      <c r="F82" s="275" t="s">
        <v>575</v>
      </c>
      <c r="G82" s="276" t="s">
        <v>575</v>
      </c>
      <c r="H82" s="274" t="s">
        <v>575</v>
      </c>
      <c r="I82" s="277" t="s">
        <v>684</v>
      </c>
      <c r="J82" s="274" t="s">
        <v>685</v>
      </c>
      <c r="K82" s="589" t="s">
        <v>986</v>
      </c>
      <c r="L82" s="128"/>
    </row>
    <row r="83" spans="4:12" x14ac:dyDescent="0.25">
      <c r="D83" s="332">
        <v>93</v>
      </c>
      <c r="E83" s="368" t="str">
        <f t="shared" si="2"/>
        <v>Weißrussland</v>
      </c>
      <c r="F83" s="275" t="s">
        <v>589</v>
      </c>
      <c r="G83" s="276" t="s">
        <v>712</v>
      </c>
      <c r="H83" s="274" t="s">
        <v>711</v>
      </c>
      <c r="I83" s="277" t="s">
        <v>710</v>
      </c>
      <c r="J83" s="274" t="s">
        <v>714</v>
      </c>
      <c r="K83" s="589" t="s">
        <v>987</v>
      </c>
      <c r="L83" s="128"/>
    </row>
    <row r="84" spans="4:12" x14ac:dyDescent="0.25">
      <c r="D84" s="332"/>
      <c r="E84" s="368" t="str">
        <f t="shared" si="2"/>
        <v>Usbekistan</v>
      </c>
      <c r="F84" s="275" t="s">
        <v>578</v>
      </c>
      <c r="G84" s="276" t="s">
        <v>688</v>
      </c>
      <c r="H84" s="274" t="s">
        <v>578</v>
      </c>
      <c r="I84" s="277" t="s">
        <v>690</v>
      </c>
      <c r="J84" s="274" t="s">
        <v>691</v>
      </c>
      <c r="K84" s="589" t="s">
        <v>988</v>
      </c>
      <c r="L84" s="128"/>
    </row>
    <row r="85" spans="4:12" x14ac:dyDescent="0.25">
      <c r="D85" s="332"/>
      <c r="E85" s="368" t="str">
        <f t="shared" si="2"/>
        <v>Haiti</v>
      </c>
      <c r="F85" s="275" t="s">
        <v>582</v>
      </c>
      <c r="G85" s="276" t="s">
        <v>701</v>
      </c>
      <c r="H85" s="274" t="s">
        <v>582</v>
      </c>
      <c r="I85" s="277" t="s">
        <v>702</v>
      </c>
      <c r="J85" s="274" t="s">
        <v>582</v>
      </c>
      <c r="K85" s="589" t="s">
        <v>702</v>
      </c>
      <c r="L85" s="128"/>
    </row>
    <row r="86" spans="4:12" x14ac:dyDescent="0.25">
      <c r="D86" s="332"/>
      <c r="E86" s="368" t="str">
        <f t="shared" si="2"/>
        <v>El Salvador</v>
      </c>
      <c r="F86" s="275" t="s">
        <v>583</v>
      </c>
      <c r="G86" s="276" t="s">
        <v>583</v>
      </c>
      <c r="H86" s="274" t="s">
        <v>583</v>
      </c>
      <c r="I86" s="277" t="s">
        <v>583</v>
      </c>
      <c r="J86" s="274" t="s">
        <v>583</v>
      </c>
      <c r="K86" s="589" t="s">
        <v>583</v>
      </c>
      <c r="L86" s="128"/>
    </row>
    <row r="87" spans="4:12" x14ac:dyDescent="0.25">
      <c r="D87" s="332"/>
      <c r="E87" s="368" t="str">
        <f t="shared" si="2"/>
        <v>Oman</v>
      </c>
      <c r="F87" s="275" t="s">
        <v>584</v>
      </c>
      <c r="G87" s="276" t="s">
        <v>689</v>
      </c>
      <c r="H87" s="274" t="s">
        <v>584</v>
      </c>
      <c r="I87" s="277" t="s">
        <v>584</v>
      </c>
      <c r="J87" s="274" t="s">
        <v>584</v>
      </c>
      <c r="K87" s="589" t="s">
        <v>584</v>
      </c>
      <c r="L87" s="128"/>
    </row>
    <row r="88" spans="4:12" x14ac:dyDescent="0.25">
      <c r="D88" s="332"/>
      <c r="E88" s="368" t="str">
        <f t="shared" si="2"/>
        <v>Kosovo</v>
      </c>
      <c r="F88" s="373" t="s">
        <v>586</v>
      </c>
      <c r="G88" s="273" t="s">
        <v>586</v>
      </c>
      <c r="H88" s="374" t="s">
        <v>586</v>
      </c>
      <c r="I88" s="375" t="s">
        <v>586</v>
      </c>
      <c r="J88" s="374" t="s">
        <v>586</v>
      </c>
      <c r="K88" s="589" t="s">
        <v>586</v>
      </c>
      <c r="L88" s="376"/>
    </row>
    <row r="89" spans="4:12" x14ac:dyDescent="0.25">
      <c r="D89" s="332"/>
      <c r="E89" s="368" t="str">
        <f t="shared" si="2"/>
        <v>Georgien</v>
      </c>
      <c r="F89" s="373" t="s">
        <v>587</v>
      </c>
      <c r="G89" s="273" t="s">
        <v>587</v>
      </c>
      <c r="H89" s="374" t="s">
        <v>587</v>
      </c>
      <c r="I89" s="375" t="s">
        <v>704</v>
      </c>
      <c r="J89" s="374" t="s">
        <v>705</v>
      </c>
      <c r="K89" s="589" t="s">
        <v>989</v>
      </c>
      <c r="L89" s="376"/>
    </row>
    <row r="90" spans="4:12" x14ac:dyDescent="0.25">
      <c r="D90" s="332">
        <v>99</v>
      </c>
      <c r="E90" s="368" t="str">
        <f t="shared" si="2"/>
        <v>Neuseeland</v>
      </c>
      <c r="F90" s="373" t="s">
        <v>588</v>
      </c>
      <c r="G90" s="273" t="s">
        <v>707</v>
      </c>
      <c r="H90" s="374" t="s">
        <v>708</v>
      </c>
      <c r="I90" s="375" t="s">
        <v>709</v>
      </c>
      <c r="J90" s="374" t="s">
        <v>706</v>
      </c>
      <c r="K90" s="589" t="s">
        <v>990</v>
      </c>
      <c r="L90" s="376"/>
    </row>
    <row r="91" spans="4:12" x14ac:dyDescent="0.25">
      <c r="D91" s="332">
        <v>101</v>
      </c>
      <c r="E91" s="368" t="str">
        <f t="shared" si="2"/>
        <v>Playoff UEFA</v>
      </c>
      <c r="F91" s="373" t="s">
        <v>744</v>
      </c>
      <c r="G91" s="273" t="s">
        <v>744</v>
      </c>
      <c r="H91" s="374" t="s">
        <v>744</v>
      </c>
      <c r="I91" s="375" t="s">
        <v>744</v>
      </c>
      <c r="J91" s="374" t="s">
        <v>744</v>
      </c>
      <c r="K91" s="589" t="s">
        <v>744</v>
      </c>
      <c r="L91" s="376"/>
    </row>
    <row r="92" spans="4:12" x14ac:dyDescent="0.25">
      <c r="D92" s="332">
        <v>102</v>
      </c>
      <c r="E92" s="368" t="str">
        <f t="shared" si="2"/>
        <v>Playoff Int. 1</v>
      </c>
      <c r="F92" s="373" t="s">
        <v>745</v>
      </c>
      <c r="G92" s="273" t="s">
        <v>745</v>
      </c>
      <c r="H92" s="374" t="s">
        <v>745</v>
      </c>
      <c r="I92" s="375" t="s">
        <v>745</v>
      </c>
      <c r="J92" s="374" t="s">
        <v>745</v>
      </c>
      <c r="K92" s="589" t="s">
        <v>745</v>
      </c>
      <c r="L92" s="376"/>
    </row>
    <row r="93" spans="4:12" x14ac:dyDescent="0.25">
      <c r="D93" s="332">
        <v>103</v>
      </c>
      <c r="E93" s="368" t="str">
        <f t="shared" si="2"/>
        <v>Playoff Int. 2</v>
      </c>
      <c r="F93" s="373" t="s">
        <v>746</v>
      </c>
      <c r="G93" s="273" t="s">
        <v>746</v>
      </c>
      <c r="H93" s="374" t="s">
        <v>746</v>
      </c>
      <c r="I93" s="375" t="s">
        <v>746</v>
      </c>
      <c r="J93" s="374" t="s">
        <v>746</v>
      </c>
      <c r="K93" s="589" t="s">
        <v>746</v>
      </c>
      <c r="L93" s="376"/>
    </row>
    <row r="94" spans="4:12" ht="15.75" thickBot="1" x14ac:dyDescent="0.3">
      <c r="D94" s="372"/>
      <c r="E94" s="368">
        <f t="shared" si="2"/>
        <v>0</v>
      </c>
      <c r="F94" s="278"/>
      <c r="G94" s="279"/>
      <c r="H94" s="280"/>
      <c r="I94" s="281"/>
      <c r="J94" s="588"/>
      <c r="K94" s="590"/>
      <c r="L94" s="129"/>
    </row>
    <row r="95" spans="4:12" ht="16.5" thickTop="1" thickBot="1" x14ac:dyDescent="0.3">
      <c r="E95" s="368"/>
      <c r="F95" s="130"/>
      <c r="G95" s="130"/>
      <c r="H95" s="130"/>
      <c r="I95" s="130"/>
      <c r="J95" s="130"/>
      <c r="K95" s="591"/>
      <c r="L95" s="130"/>
    </row>
    <row r="96" spans="4:12" ht="30.75" thickTop="1" x14ac:dyDescent="0.45">
      <c r="D96" s="331" t="s">
        <v>517</v>
      </c>
      <c r="E96" s="369"/>
      <c r="F96" s="340" t="s">
        <v>125</v>
      </c>
      <c r="G96" s="341"/>
      <c r="H96" s="341"/>
      <c r="I96" s="341"/>
      <c r="J96" s="341"/>
      <c r="K96" s="592"/>
      <c r="L96" s="342"/>
    </row>
    <row r="97" spans="4:12" x14ac:dyDescent="0.25">
      <c r="D97" s="332">
        <v>1</v>
      </c>
      <c r="E97" s="368" t="str">
        <f t="shared" ref="E97:E112" si="3">IF($C$3,F97,IF($C$4,G97,IF($C$5,H97,IF($C$6,I97,IF($C$7,J97,IF($C$8,K97,IF(L97&lt;&gt;"",L97,F97)))))))</f>
        <v>Al Bayt</v>
      </c>
      <c r="F97" s="275" t="s">
        <v>126</v>
      </c>
      <c r="G97" s="276" t="s">
        <v>126</v>
      </c>
      <c r="H97" s="274" t="s">
        <v>126</v>
      </c>
      <c r="I97" s="277" t="s">
        <v>126</v>
      </c>
      <c r="J97" s="274" t="s">
        <v>126</v>
      </c>
      <c r="K97" s="589" t="s">
        <v>126</v>
      </c>
      <c r="L97" s="128"/>
    </row>
    <row r="98" spans="4:12" x14ac:dyDescent="0.25">
      <c r="D98" s="269">
        <v>2</v>
      </c>
      <c r="E98" s="368" t="str">
        <f t="shared" si="3"/>
        <v>Khalifa Internat.</v>
      </c>
      <c r="F98" s="275" t="s">
        <v>127</v>
      </c>
      <c r="G98" s="276" t="s">
        <v>127</v>
      </c>
      <c r="H98" s="274" t="s">
        <v>127</v>
      </c>
      <c r="I98" s="277" t="s">
        <v>127</v>
      </c>
      <c r="J98" s="274" t="s">
        <v>127</v>
      </c>
      <c r="K98" s="589" t="s">
        <v>127</v>
      </c>
      <c r="L98" s="128"/>
    </row>
    <row r="99" spans="4:12" x14ac:dyDescent="0.25">
      <c r="D99" s="269">
        <v>3</v>
      </c>
      <c r="E99" s="368" t="str">
        <f t="shared" si="3"/>
        <v>Al Thumama</v>
      </c>
      <c r="F99" s="275" t="s">
        <v>753</v>
      </c>
      <c r="G99" s="276" t="s">
        <v>753</v>
      </c>
      <c r="H99" s="274" t="s">
        <v>753</v>
      </c>
      <c r="I99" s="277" t="s">
        <v>753</v>
      </c>
      <c r="J99" s="274" t="s">
        <v>753</v>
      </c>
      <c r="K99" s="589" t="s">
        <v>753</v>
      </c>
      <c r="L99" s="128"/>
    </row>
    <row r="100" spans="4:12" x14ac:dyDescent="0.25">
      <c r="D100" s="269">
        <v>4</v>
      </c>
      <c r="E100" s="368" t="str">
        <f t="shared" si="3"/>
        <v>Ahmad Bin Ali</v>
      </c>
      <c r="F100" s="275" t="s">
        <v>531</v>
      </c>
      <c r="G100" s="276" t="s">
        <v>531</v>
      </c>
      <c r="H100" s="274" t="s">
        <v>531</v>
      </c>
      <c r="I100" s="277" t="s">
        <v>531</v>
      </c>
      <c r="J100" s="274" t="s">
        <v>531</v>
      </c>
      <c r="K100" s="589" t="s">
        <v>531</v>
      </c>
      <c r="L100" s="128"/>
    </row>
    <row r="101" spans="4:12" x14ac:dyDescent="0.25">
      <c r="D101" s="269">
        <v>5</v>
      </c>
      <c r="E101" s="368" t="str">
        <f t="shared" si="3"/>
        <v>Lusail</v>
      </c>
      <c r="F101" s="275" t="s">
        <v>128</v>
      </c>
      <c r="G101" s="276" t="s">
        <v>128</v>
      </c>
      <c r="H101" s="274" t="s">
        <v>128</v>
      </c>
      <c r="I101" s="277" t="s">
        <v>128</v>
      </c>
      <c r="J101" s="274" t="s">
        <v>128</v>
      </c>
      <c r="K101" s="589" t="s">
        <v>128</v>
      </c>
      <c r="L101" s="128"/>
    </row>
    <row r="102" spans="4:12" x14ac:dyDescent="0.25">
      <c r="D102" s="269">
        <v>6</v>
      </c>
      <c r="E102" s="368" t="str">
        <f t="shared" si="3"/>
        <v>Stadion 974</v>
      </c>
      <c r="F102" s="275" t="s">
        <v>747</v>
      </c>
      <c r="G102" s="276" t="s">
        <v>748</v>
      </c>
      <c r="H102" s="274" t="s">
        <v>749</v>
      </c>
      <c r="I102" s="277" t="s">
        <v>750</v>
      </c>
      <c r="J102" s="274" t="s">
        <v>751</v>
      </c>
      <c r="K102" s="589" t="s">
        <v>751</v>
      </c>
      <c r="L102" s="128"/>
    </row>
    <row r="103" spans="4:12" x14ac:dyDescent="0.25">
      <c r="D103" s="269">
        <v>7</v>
      </c>
      <c r="E103" s="368" t="str">
        <f t="shared" si="3"/>
        <v>Education City</v>
      </c>
      <c r="F103" s="275" t="s">
        <v>129</v>
      </c>
      <c r="G103" s="276" t="s">
        <v>129</v>
      </c>
      <c r="H103" s="274" t="s">
        <v>129</v>
      </c>
      <c r="I103" s="277" t="s">
        <v>129</v>
      </c>
      <c r="J103" s="274" t="s">
        <v>129</v>
      </c>
      <c r="K103" s="589" t="s">
        <v>129</v>
      </c>
      <c r="L103" s="128"/>
    </row>
    <row r="104" spans="4:12" x14ac:dyDescent="0.25">
      <c r="D104" s="269">
        <v>8</v>
      </c>
      <c r="E104" s="368" t="str">
        <f t="shared" si="3"/>
        <v>Al Janoub</v>
      </c>
      <c r="F104" s="275" t="s">
        <v>299</v>
      </c>
      <c r="G104" s="276" t="s">
        <v>299</v>
      </c>
      <c r="H104" s="274" t="s">
        <v>299</v>
      </c>
      <c r="I104" s="277" t="s">
        <v>299</v>
      </c>
      <c r="J104" s="274" t="s">
        <v>299</v>
      </c>
      <c r="K104" s="589" t="s">
        <v>299</v>
      </c>
      <c r="L104" s="128"/>
    </row>
    <row r="105" spans="4:12" x14ac:dyDescent="0.25">
      <c r="D105" s="269">
        <v>9</v>
      </c>
      <c r="E105" s="368">
        <f t="shared" si="3"/>
        <v>0</v>
      </c>
      <c r="F105" s="275"/>
      <c r="G105" s="276"/>
      <c r="H105" s="274"/>
      <c r="I105" s="277"/>
      <c r="J105" s="274"/>
      <c r="K105" s="589"/>
      <c r="L105" s="128"/>
    </row>
    <row r="106" spans="4:12" x14ac:dyDescent="0.25">
      <c r="D106" s="269">
        <v>10</v>
      </c>
      <c r="E106" s="368">
        <f t="shared" si="3"/>
        <v>0</v>
      </c>
      <c r="F106" s="275"/>
      <c r="G106" s="276"/>
      <c r="H106" s="274"/>
      <c r="I106" s="277"/>
      <c r="J106" s="274"/>
      <c r="K106" s="589"/>
      <c r="L106" s="128"/>
    </row>
    <row r="107" spans="4:12" x14ac:dyDescent="0.25">
      <c r="D107" s="269">
        <v>11</v>
      </c>
      <c r="E107" s="368">
        <f t="shared" si="3"/>
        <v>0</v>
      </c>
      <c r="F107" s="275"/>
      <c r="G107" s="276"/>
      <c r="H107" s="274"/>
      <c r="I107" s="277"/>
      <c r="J107" s="274"/>
      <c r="K107" s="589"/>
      <c r="L107" s="128"/>
    </row>
    <row r="108" spans="4:12" x14ac:dyDescent="0.25">
      <c r="D108" s="269">
        <v>12</v>
      </c>
      <c r="E108" s="368">
        <f t="shared" si="3"/>
        <v>0</v>
      </c>
      <c r="F108" s="275"/>
      <c r="G108" s="276"/>
      <c r="H108" s="274"/>
      <c r="I108" s="277"/>
      <c r="J108" s="274"/>
      <c r="K108" s="589"/>
      <c r="L108" s="128"/>
    </row>
    <row r="109" spans="4:12" x14ac:dyDescent="0.25">
      <c r="D109" s="269">
        <v>13</v>
      </c>
      <c r="E109" s="368">
        <f t="shared" si="3"/>
        <v>0</v>
      </c>
      <c r="F109" s="275"/>
      <c r="G109" s="276"/>
      <c r="H109" s="274"/>
      <c r="I109" s="277"/>
      <c r="J109" s="274"/>
      <c r="K109" s="589"/>
      <c r="L109" s="128"/>
    </row>
    <row r="110" spans="4:12" x14ac:dyDescent="0.25">
      <c r="D110" s="269">
        <v>14</v>
      </c>
      <c r="E110" s="368">
        <f t="shared" si="3"/>
        <v>0</v>
      </c>
      <c r="F110" s="275"/>
      <c r="G110" s="276"/>
      <c r="H110" s="274"/>
      <c r="I110" s="277"/>
      <c r="J110" s="274"/>
      <c r="K110" s="589"/>
      <c r="L110" s="128"/>
    </row>
    <row r="111" spans="4:12" x14ac:dyDescent="0.25">
      <c r="D111" s="269">
        <v>15</v>
      </c>
      <c r="E111" s="368">
        <f t="shared" si="3"/>
        <v>0</v>
      </c>
      <c r="F111" s="275"/>
      <c r="G111" s="276"/>
      <c r="H111" s="274"/>
      <c r="I111" s="277"/>
      <c r="J111" s="274"/>
      <c r="K111" s="589"/>
      <c r="L111" s="128"/>
    </row>
    <row r="112" spans="4:12" ht="15.75" thickBot="1" x14ac:dyDescent="0.3">
      <c r="D112" s="272">
        <v>16</v>
      </c>
      <c r="E112" s="368">
        <f t="shared" si="3"/>
        <v>0</v>
      </c>
      <c r="F112" s="278"/>
      <c r="G112" s="279"/>
      <c r="H112" s="280"/>
      <c r="I112" s="281"/>
      <c r="J112" s="588"/>
      <c r="K112" s="590"/>
      <c r="L112" s="129"/>
    </row>
    <row r="113" spans="4:13" ht="16.5" thickTop="1" thickBot="1" x14ac:dyDescent="0.3">
      <c r="D113" s="32"/>
      <c r="E113" s="368"/>
      <c r="F113" s="343"/>
      <c r="G113" s="343"/>
      <c r="H113" s="343"/>
      <c r="I113" s="343"/>
      <c r="J113" s="343"/>
      <c r="K113" s="593"/>
      <c r="L113" s="343"/>
    </row>
    <row r="114" spans="4:13" ht="29.25" thickTop="1" x14ac:dyDescent="0.45">
      <c r="E114" s="27"/>
      <c r="F114" s="131" t="s">
        <v>336</v>
      </c>
      <c r="G114" s="132"/>
      <c r="H114" s="132"/>
      <c r="I114" s="132"/>
      <c r="J114" s="132"/>
      <c r="K114" s="594"/>
      <c r="L114" s="133"/>
    </row>
    <row r="115" spans="4:13" ht="30" x14ac:dyDescent="0.25">
      <c r="E115" s="607" t="str">
        <f t="shared" ref="E115:E178" si="4">IF($C$3,F115,IF($C$4,G115,IF($C$5,H115,IF($C$6,I115,IF($C$7,J115,IF($C$8,K115,IF(L115&lt;&gt;"",L115,F115)))))))</f>
        <v>WM 2022 in Katar</v>
      </c>
      <c r="F115" s="505" t="s">
        <v>347</v>
      </c>
      <c r="G115" s="506" t="s">
        <v>335</v>
      </c>
      <c r="H115" s="507" t="s">
        <v>334</v>
      </c>
      <c r="I115" s="508" t="s">
        <v>333</v>
      </c>
      <c r="J115" s="507" t="s">
        <v>332</v>
      </c>
      <c r="K115" s="608" t="s">
        <v>991</v>
      </c>
      <c r="L115" s="509"/>
    </row>
    <row r="116" spans="4:13" ht="30" x14ac:dyDescent="0.25">
      <c r="E116" s="607" t="str">
        <f t="shared" si="4"/>
        <v>Direkte Vergleiche</v>
      </c>
      <c r="F116" s="505" t="s">
        <v>360</v>
      </c>
      <c r="G116" s="506" t="s">
        <v>375</v>
      </c>
      <c r="H116" s="507" t="s">
        <v>376</v>
      </c>
      <c r="I116" s="508" t="s">
        <v>374</v>
      </c>
      <c r="J116" s="507" t="s">
        <v>373</v>
      </c>
      <c r="K116" s="608" t="s">
        <v>992</v>
      </c>
      <c r="L116" s="509"/>
    </row>
    <row r="117" spans="4:13" ht="30" x14ac:dyDescent="0.25">
      <c r="E117" s="607" t="str">
        <f t="shared" si="4"/>
        <v>Fair-Play und Losentscheid</v>
      </c>
      <c r="F117" s="505" t="s">
        <v>340</v>
      </c>
      <c r="G117" s="506" t="s">
        <v>339</v>
      </c>
      <c r="H117" s="507" t="s">
        <v>338</v>
      </c>
      <c r="I117" s="508" t="s">
        <v>339</v>
      </c>
      <c r="J117" s="507" t="s">
        <v>337</v>
      </c>
      <c r="K117" s="608" t="s">
        <v>993</v>
      </c>
      <c r="L117" s="509"/>
    </row>
    <row r="118" spans="4:13" ht="30" x14ac:dyDescent="0.25">
      <c r="E118" s="607" t="str">
        <f t="shared" si="4"/>
        <v>Wahl der Zeitzone</v>
      </c>
      <c r="F118" s="505" t="s">
        <v>495</v>
      </c>
      <c r="G118" s="506" t="s">
        <v>503</v>
      </c>
      <c r="H118" s="507" t="s">
        <v>502</v>
      </c>
      <c r="I118" s="508" t="s">
        <v>501</v>
      </c>
      <c r="J118" s="507" t="s">
        <v>496</v>
      </c>
      <c r="K118" s="608" t="s">
        <v>994</v>
      </c>
      <c r="L118" s="509"/>
    </row>
    <row r="119" spans="4:13" x14ac:dyDescent="0.25">
      <c r="E119" s="607" t="str">
        <f t="shared" si="4"/>
        <v>Spiele</v>
      </c>
      <c r="F119" s="505" t="s">
        <v>298</v>
      </c>
      <c r="G119" s="506" t="s">
        <v>504</v>
      </c>
      <c r="H119" s="507" t="s">
        <v>505</v>
      </c>
      <c r="I119" s="508" t="s">
        <v>500</v>
      </c>
      <c r="J119" s="507" t="s">
        <v>497</v>
      </c>
      <c r="K119" s="608" t="s">
        <v>995</v>
      </c>
      <c r="L119" s="509"/>
    </row>
    <row r="120" spans="4:13" x14ac:dyDescent="0.25">
      <c r="E120" s="607" t="str">
        <f t="shared" si="4"/>
        <v>Wahl der Sprache</v>
      </c>
      <c r="F120" s="505" t="s">
        <v>130</v>
      </c>
      <c r="G120" s="506" t="s">
        <v>507</v>
      </c>
      <c r="H120" s="507" t="s">
        <v>506</v>
      </c>
      <c r="I120" s="508" t="s">
        <v>498</v>
      </c>
      <c r="J120" s="507" t="s">
        <v>499</v>
      </c>
      <c r="K120" s="608" t="s">
        <v>996</v>
      </c>
      <c r="L120" s="509"/>
    </row>
    <row r="121" spans="4:13" ht="30" x14ac:dyDescent="0.25">
      <c r="E121" s="607" t="str">
        <f t="shared" si="4"/>
        <v>Vorhersagen-Ranking</v>
      </c>
      <c r="F121" s="505" t="s">
        <v>841</v>
      </c>
      <c r="G121" s="506" t="s">
        <v>843</v>
      </c>
      <c r="H121" s="507" t="s">
        <v>844</v>
      </c>
      <c r="I121" s="508" t="s">
        <v>845</v>
      </c>
      <c r="J121" s="507" t="s">
        <v>842</v>
      </c>
      <c r="K121" s="608" t="s">
        <v>997</v>
      </c>
      <c r="L121" s="509"/>
    </row>
    <row r="122" spans="4:13" x14ac:dyDescent="0.25">
      <c r="E122" s="607">
        <f t="shared" si="4"/>
        <v>0</v>
      </c>
      <c r="F122" s="505"/>
      <c r="G122" s="506"/>
      <c r="H122" s="507"/>
      <c r="I122" s="508"/>
      <c r="J122" s="507"/>
      <c r="K122" s="608"/>
      <c r="L122" s="509"/>
    </row>
    <row r="123" spans="4:13" ht="28.5" x14ac:dyDescent="0.45">
      <c r="E123" s="27"/>
      <c r="F123" s="134" t="s">
        <v>174</v>
      </c>
      <c r="G123" s="135"/>
      <c r="H123" s="135"/>
      <c r="I123" s="135"/>
      <c r="J123" s="135"/>
      <c r="K123" s="595"/>
      <c r="L123" s="136"/>
      <c r="M123" s="78"/>
    </row>
    <row r="124" spans="4:13" ht="15" customHeight="1" x14ac:dyDescent="0.45">
      <c r="E124" s="368" t="str">
        <f t="shared" si="4"/>
        <v>Gruppe</v>
      </c>
      <c r="F124" s="282" t="s">
        <v>245</v>
      </c>
      <c r="G124" s="283" t="s">
        <v>537</v>
      </c>
      <c r="H124" s="284" t="s">
        <v>538</v>
      </c>
      <c r="I124" s="285" t="s">
        <v>539</v>
      </c>
      <c r="J124" s="284" t="s">
        <v>540</v>
      </c>
      <c r="K124" s="599" t="s">
        <v>998</v>
      </c>
      <c r="L124" s="128"/>
      <c r="M124" s="78"/>
    </row>
    <row r="125" spans="4:13" ht="15" customHeight="1" x14ac:dyDescent="0.45">
      <c r="E125" s="368" t="str">
        <f t="shared" si="4"/>
        <v>Pkt.</v>
      </c>
      <c r="F125" s="282" t="s">
        <v>361</v>
      </c>
      <c r="G125" s="283" t="s">
        <v>363</v>
      </c>
      <c r="H125" s="284" t="s">
        <v>363</v>
      </c>
      <c r="I125" s="285" t="s">
        <v>363</v>
      </c>
      <c r="J125" s="284" t="s">
        <v>362</v>
      </c>
      <c r="K125" s="599" t="s">
        <v>999</v>
      </c>
      <c r="L125" s="128"/>
      <c r="M125" s="78"/>
    </row>
    <row r="126" spans="4:13" ht="15" customHeight="1" x14ac:dyDescent="0.45">
      <c r="E126" s="368" t="str">
        <f t="shared" si="4"/>
        <v>TD</v>
      </c>
      <c r="F126" s="282" t="s">
        <v>221</v>
      </c>
      <c r="G126" s="283" t="s">
        <v>370</v>
      </c>
      <c r="H126" s="284" t="s">
        <v>364</v>
      </c>
      <c r="I126" s="285" t="s">
        <v>364</v>
      </c>
      <c r="J126" s="284" t="s">
        <v>866</v>
      </c>
      <c r="K126" s="599" t="s">
        <v>1063</v>
      </c>
      <c r="L126" s="128"/>
      <c r="M126" s="78"/>
    </row>
    <row r="127" spans="4:13" ht="15" customHeight="1" x14ac:dyDescent="0.45">
      <c r="E127" s="368" t="str">
        <f t="shared" si="4"/>
        <v>Tore</v>
      </c>
      <c r="F127" s="282" t="s">
        <v>367</v>
      </c>
      <c r="G127" s="283" t="s">
        <v>369</v>
      </c>
      <c r="H127" s="284" t="s">
        <v>368</v>
      </c>
      <c r="I127" s="285" t="s">
        <v>366</v>
      </c>
      <c r="J127" s="284" t="s">
        <v>365</v>
      </c>
      <c r="K127" s="599" t="s">
        <v>1000</v>
      </c>
      <c r="L127" s="128"/>
      <c r="M127" s="78"/>
    </row>
    <row r="128" spans="4:13" ht="15" customHeight="1" x14ac:dyDescent="0.45">
      <c r="E128" s="368" t="str">
        <f t="shared" si="4"/>
        <v xml:space="preserve">  Pkt.     Tore</v>
      </c>
      <c r="F128" s="282" t="s">
        <v>297</v>
      </c>
      <c r="G128" s="283" t="s">
        <v>296</v>
      </c>
      <c r="H128" s="284" t="s">
        <v>295</v>
      </c>
      <c r="I128" s="285" t="s">
        <v>294</v>
      </c>
      <c r="J128" s="284" t="s">
        <v>293</v>
      </c>
      <c r="K128" s="599" t="s">
        <v>1064</v>
      </c>
      <c r="L128" s="128"/>
      <c r="M128" s="78"/>
    </row>
    <row r="129" spans="4:15" ht="15" customHeight="1" x14ac:dyDescent="0.45">
      <c r="E129" s="368" t="str">
        <f t="shared" si="4"/>
        <v>Total</v>
      </c>
      <c r="F129" s="282" t="s">
        <v>372</v>
      </c>
      <c r="G129" s="283" t="s">
        <v>372</v>
      </c>
      <c r="H129" s="284" t="s">
        <v>380</v>
      </c>
      <c r="I129" s="285" t="s">
        <v>372</v>
      </c>
      <c r="J129" s="284" t="s">
        <v>372</v>
      </c>
      <c r="K129" s="599" t="s">
        <v>1001</v>
      </c>
      <c r="L129" s="128"/>
      <c r="M129" s="78"/>
    </row>
    <row r="130" spans="4:15" ht="15" customHeight="1" x14ac:dyDescent="0.45">
      <c r="E130" s="368" t="str">
        <f t="shared" si="4"/>
        <v>Fair-Play/Los</v>
      </c>
      <c r="F130" s="282" t="s">
        <v>389</v>
      </c>
      <c r="G130" s="283" t="s">
        <v>388</v>
      </c>
      <c r="H130" s="284" t="s">
        <v>388</v>
      </c>
      <c r="I130" s="285" t="s">
        <v>387</v>
      </c>
      <c r="J130" s="284" t="s">
        <v>385</v>
      </c>
      <c r="K130" s="599" t="s">
        <v>1002</v>
      </c>
      <c r="L130" s="128"/>
      <c r="M130" s="78"/>
    </row>
    <row r="131" spans="4:15" ht="15" customHeight="1" x14ac:dyDescent="0.45">
      <c r="E131" s="368" t="str">
        <f t="shared" si="4"/>
        <v>Nicht klar</v>
      </c>
      <c r="F131" s="282" t="s">
        <v>246</v>
      </c>
      <c r="G131" s="283" t="s">
        <v>390</v>
      </c>
      <c r="H131" s="284" t="s">
        <v>391</v>
      </c>
      <c r="I131" s="285" t="s">
        <v>392</v>
      </c>
      <c r="J131" s="284" t="s">
        <v>393</v>
      </c>
      <c r="K131" s="599" t="s">
        <v>1003</v>
      </c>
      <c r="L131" s="128"/>
      <c r="M131" s="78"/>
    </row>
    <row r="132" spans="4:15" ht="15" customHeight="1" x14ac:dyDescent="0.45">
      <c r="E132" s="368" t="str">
        <f t="shared" si="4"/>
        <v>Dir. Vergl.(2)</v>
      </c>
      <c r="F132" s="282" t="s">
        <v>232</v>
      </c>
      <c r="G132" s="283" t="s">
        <v>383</v>
      </c>
      <c r="H132" s="284" t="s">
        <v>382</v>
      </c>
      <c r="I132" s="285" t="s">
        <v>383</v>
      </c>
      <c r="J132" s="284" t="s">
        <v>377</v>
      </c>
      <c r="K132" s="599" t="s">
        <v>377</v>
      </c>
      <c r="L132" s="128"/>
      <c r="M132" s="78"/>
    </row>
    <row r="133" spans="4:15" ht="15" customHeight="1" x14ac:dyDescent="0.45">
      <c r="E133" s="368" t="str">
        <f t="shared" si="4"/>
        <v>Dir. Vergl.(3)</v>
      </c>
      <c r="F133" s="282" t="s">
        <v>379</v>
      </c>
      <c r="G133" s="283" t="s">
        <v>384</v>
      </c>
      <c r="H133" s="284" t="s">
        <v>381</v>
      </c>
      <c r="I133" s="285" t="s">
        <v>384</v>
      </c>
      <c r="J133" s="284" t="s">
        <v>378</v>
      </c>
      <c r="K133" s="599" t="s">
        <v>378</v>
      </c>
      <c r="L133" s="128"/>
      <c r="M133" s="78"/>
    </row>
    <row r="134" spans="4:15" x14ac:dyDescent="0.25">
      <c r="E134" s="368" t="str">
        <f t="shared" si="4"/>
        <v>Schlusstabelle</v>
      </c>
      <c r="F134" s="275" t="s">
        <v>56</v>
      </c>
      <c r="G134" s="276" t="s">
        <v>249</v>
      </c>
      <c r="H134" s="274" t="s">
        <v>248</v>
      </c>
      <c r="I134" s="277" t="s">
        <v>247</v>
      </c>
      <c r="J134" s="274" t="s">
        <v>176</v>
      </c>
      <c r="K134" s="589" t="s">
        <v>1004</v>
      </c>
      <c r="L134" s="128"/>
      <c r="M134" s="127"/>
      <c r="N134" s="127"/>
      <c r="O134" s="127"/>
    </row>
    <row r="135" spans="4:15" ht="15.75" thickBot="1" x14ac:dyDescent="0.3">
      <c r="E135" s="368" t="str">
        <f t="shared" si="4"/>
        <v>Weltmeister 2022:</v>
      </c>
      <c r="F135" s="275" t="s">
        <v>416</v>
      </c>
      <c r="G135" s="276" t="s">
        <v>418</v>
      </c>
      <c r="H135" s="274" t="s">
        <v>417</v>
      </c>
      <c r="I135" s="277" t="s">
        <v>419</v>
      </c>
      <c r="J135" s="274" t="s">
        <v>415</v>
      </c>
      <c r="K135" s="589" t="s">
        <v>1066</v>
      </c>
      <c r="L135" s="128"/>
      <c r="M135" s="127"/>
      <c r="N135" s="127"/>
      <c r="O135" s="127"/>
    </row>
    <row r="136" spans="4:15" ht="15.75" thickTop="1" x14ac:dyDescent="0.25">
      <c r="D136" s="361">
        <v>1</v>
      </c>
      <c r="E136" s="368" t="str">
        <f t="shared" si="4"/>
        <v>Achtelfinale 1</v>
      </c>
      <c r="F136" s="275" t="s">
        <v>61</v>
      </c>
      <c r="G136" s="276" t="s">
        <v>250</v>
      </c>
      <c r="H136" s="274" t="s">
        <v>258</v>
      </c>
      <c r="I136" s="277" t="s">
        <v>266</v>
      </c>
      <c r="J136" s="274" t="s">
        <v>177</v>
      </c>
      <c r="K136" s="589" t="s">
        <v>1005</v>
      </c>
      <c r="L136" s="128"/>
      <c r="M136" s="127"/>
      <c r="N136" s="127"/>
      <c r="O136" s="127"/>
    </row>
    <row r="137" spans="4:15" x14ac:dyDescent="0.25">
      <c r="D137" s="269">
        <v>2</v>
      </c>
      <c r="E137" s="368" t="str">
        <f t="shared" si="4"/>
        <v>Achtelfinale 2</v>
      </c>
      <c r="F137" s="275" t="s">
        <v>59</v>
      </c>
      <c r="G137" s="276" t="s">
        <v>251</v>
      </c>
      <c r="H137" s="274" t="s">
        <v>259</v>
      </c>
      <c r="I137" s="277" t="s">
        <v>267</v>
      </c>
      <c r="J137" s="274" t="s">
        <v>178</v>
      </c>
      <c r="K137" s="589" t="s">
        <v>1006</v>
      </c>
      <c r="L137" s="128"/>
      <c r="M137" s="127"/>
      <c r="N137" s="127"/>
      <c r="O137" s="127"/>
    </row>
    <row r="138" spans="4:15" x14ac:dyDescent="0.25">
      <c r="D138" s="269">
        <v>3</v>
      </c>
      <c r="E138" s="368" t="str">
        <f t="shared" si="4"/>
        <v>Achtelfinale 3</v>
      </c>
      <c r="F138" s="275" t="s">
        <v>62</v>
      </c>
      <c r="G138" s="276" t="s">
        <v>252</v>
      </c>
      <c r="H138" s="274" t="s">
        <v>260</v>
      </c>
      <c r="I138" s="277" t="s">
        <v>268</v>
      </c>
      <c r="J138" s="274" t="s">
        <v>179</v>
      </c>
      <c r="K138" s="589" t="s">
        <v>1007</v>
      </c>
      <c r="L138" s="128"/>
      <c r="M138" s="127"/>
      <c r="N138" s="127"/>
      <c r="O138" s="127"/>
    </row>
    <row r="139" spans="4:15" x14ac:dyDescent="0.25">
      <c r="D139" s="269">
        <v>4</v>
      </c>
      <c r="E139" s="368" t="str">
        <f t="shared" si="4"/>
        <v>Achtelfinale 4</v>
      </c>
      <c r="F139" s="275" t="s">
        <v>60</v>
      </c>
      <c r="G139" s="276" t="s">
        <v>253</v>
      </c>
      <c r="H139" s="274" t="s">
        <v>261</v>
      </c>
      <c r="I139" s="277" t="s">
        <v>269</v>
      </c>
      <c r="J139" s="274" t="s">
        <v>180</v>
      </c>
      <c r="K139" s="589" t="s">
        <v>1008</v>
      </c>
      <c r="L139" s="128"/>
      <c r="M139" s="127"/>
      <c r="N139" s="127"/>
      <c r="O139" s="127"/>
    </row>
    <row r="140" spans="4:15" x14ac:dyDescent="0.25">
      <c r="D140" s="269">
        <v>5</v>
      </c>
      <c r="E140" s="368" t="str">
        <f t="shared" si="4"/>
        <v>Achtelfinale 5</v>
      </c>
      <c r="F140" s="275" t="s">
        <v>57</v>
      </c>
      <c r="G140" s="276" t="s">
        <v>254</v>
      </c>
      <c r="H140" s="274" t="s">
        <v>262</v>
      </c>
      <c r="I140" s="277" t="s">
        <v>270</v>
      </c>
      <c r="J140" s="274" t="s">
        <v>181</v>
      </c>
      <c r="K140" s="589" t="s">
        <v>1009</v>
      </c>
      <c r="L140" s="128"/>
      <c r="M140" s="127"/>
      <c r="N140" s="127"/>
      <c r="O140" s="127"/>
    </row>
    <row r="141" spans="4:15" x14ac:dyDescent="0.25">
      <c r="D141" s="269">
        <v>6</v>
      </c>
      <c r="E141" s="368" t="str">
        <f t="shared" si="4"/>
        <v>Achtelfinale 6</v>
      </c>
      <c r="F141" s="275" t="s">
        <v>58</v>
      </c>
      <c r="G141" s="276" t="s">
        <v>255</v>
      </c>
      <c r="H141" s="274" t="s">
        <v>263</v>
      </c>
      <c r="I141" s="277" t="s">
        <v>271</v>
      </c>
      <c r="J141" s="274" t="s">
        <v>182</v>
      </c>
      <c r="K141" s="589" t="s">
        <v>1010</v>
      </c>
      <c r="L141" s="128"/>
      <c r="M141" s="127"/>
      <c r="N141" s="127"/>
      <c r="O141" s="127"/>
    </row>
    <row r="142" spans="4:15" x14ac:dyDescent="0.25">
      <c r="D142" s="269">
        <v>7</v>
      </c>
      <c r="E142" s="368" t="str">
        <f t="shared" si="4"/>
        <v>Achtelfinale 7</v>
      </c>
      <c r="F142" s="275" t="s">
        <v>63</v>
      </c>
      <c r="G142" s="276" t="s">
        <v>256</v>
      </c>
      <c r="H142" s="274" t="s">
        <v>264</v>
      </c>
      <c r="I142" s="277" t="s">
        <v>272</v>
      </c>
      <c r="J142" s="274" t="s">
        <v>183</v>
      </c>
      <c r="K142" s="589" t="s">
        <v>1011</v>
      </c>
      <c r="L142" s="128"/>
    </row>
    <row r="143" spans="4:15" ht="15.75" thickBot="1" x14ac:dyDescent="0.3">
      <c r="D143" s="272">
        <v>8</v>
      </c>
      <c r="E143" s="368" t="str">
        <f t="shared" si="4"/>
        <v>Achtelfinale 8</v>
      </c>
      <c r="F143" s="275" t="s">
        <v>64</v>
      </c>
      <c r="G143" s="276" t="s">
        <v>257</v>
      </c>
      <c r="H143" s="274" t="s">
        <v>265</v>
      </c>
      <c r="I143" s="277" t="s">
        <v>273</v>
      </c>
      <c r="J143" s="274" t="s">
        <v>184</v>
      </c>
      <c r="K143" s="589" t="s">
        <v>1012</v>
      </c>
      <c r="L143" s="128"/>
    </row>
    <row r="144" spans="4:15" ht="15.75" thickTop="1" x14ac:dyDescent="0.25">
      <c r="D144" s="361">
        <v>1</v>
      </c>
      <c r="E144" s="368" t="str">
        <f t="shared" si="4"/>
        <v>Viertelfinale 1</v>
      </c>
      <c r="F144" s="323" t="s">
        <v>489</v>
      </c>
      <c r="G144" s="276" t="s">
        <v>282</v>
      </c>
      <c r="H144" s="274" t="s">
        <v>278</v>
      </c>
      <c r="I144" s="277" t="s">
        <v>274</v>
      </c>
      <c r="J144" s="274" t="s">
        <v>185</v>
      </c>
      <c r="K144" s="589" t="s">
        <v>1013</v>
      </c>
      <c r="L144" s="128"/>
    </row>
    <row r="145" spans="4:12" x14ac:dyDescent="0.25">
      <c r="D145" s="269">
        <v>2</v>
      </c>
      <c r="E145" s="368" t="str">
        <f t="shared" si="4"/>
        <v>Viertelfinale 2</v>
      </c>
      <c r="F145" s="323" t="s">
        <v>490</v>
      </c>
      <c r="G145" s="276" t="s">
        <v>283</v>
      </c>
      <c r="H145" s="274" t="s">
        <v>279</v>
      </c>
      <c r="I145" s="277" t="s">
        <v>275</v>
      </c>
      <c r="J145" s="274" t="s">
        <v>186</v>
      </c>
      <c r="K145" s="589" t="s">
        <v>1014</v>
      </c>
      <c r="L145" s="128"/>
    </row>
    <row r="146" spans="4:12" x14ac:dyDescent="0.25">
      <c r="D146" s="269">
        <v>3</v>
      </c>
      <c r="E146" s="368" t="str">
        <f t="shared" si="4"/>
        <v>Viertelfinale 3</v>
      </c>
      <c r="F146" s="323" t="s">
        <v>491</v>
      </c>
      <c r="G146" s="276" t="s">
        <v>284</v>
      </c>
      <c r="H146" s="274" t="s">
        <v>280</v>
      </c>
      <c r="I146" s="277" t="s">
        <v>276</v>
      </c>
      <c r="J146" s="274" t="s">
        <v>187</v>
      </c>
      <c r="K146" s="589" t="s">
        <v>1015</v>
      </c>
      <c r="L146" s="128"/>
    </row>
    <row r="147" spans="4:12" ht="15.75" thickBot="1" x14ac:dyDescent="0.3">
      <c r="D147" s="272">
        <v>4</v>
      </c>
      <c r="E147" s="368" t="str">
        <f t="shared" si="4"/>
        <v>Viertelfinale 4</v>
      </c>
      <c r="F147" s="323" t="s">
        <v>492</v>
      </c>
      <c r="G147" s="276" t="s">
        <v>285</v>
      </c>
      <c r="H147" s="274" t="s">
        <v>281</v>
      </c>
      <c r="I147" s="277" t="s">
        <v>277</v>
      </c>
      <c r="J147" s="274" t="s">
        <v>188</v>
      </c>
      <c r="K147" s="589" t="s">
        <v>1016</v>
      </c>
      <c r="L147" s="128"/>
    </row>
    <row r="148" spans="4:12" ht="15.75" thickTop="1" x14ac:dyDescent="0.25">
      <c r="E148" s="368" t="str">
        <f t="shared" si="4"/>
        <v>Halbfinale 1</v>
      </c>
      <c r="F148" s="275" t="s">
        <v>65</v>
      </c>
      <c r="G148" s="276" t="s">
        <v>286</v>
      </c>
      <c r="H148" s="274" t="s">
        <v>288</v>
      </c>
      <c r="I148" s="277" t="s">
        <v>290</v>
      </c>
      <c r="J148" s="274" t="s">
        <v>189</v>
      </c>
      <c r="K148" s="589" t="s">
        <v>1017</v>
      </c>
      <c r="L148" s="128"/>
    </row>
    <row r="149" spans="4:12" x14ac:dyDescent="0.25">
      <c r="E149" s="368" t="str">
        <f t="shared" si="4"/>
        <v>Halbfinale 2</v>
      </c>
      <c r="F149" s="275" t="s">
        <v>66</v>
      </c>
      <c r="G149" s="276" t="s">
        <v>287</v>
      </c>
      <c r="H149" s="274" t="s">
        <v>289</v>
      </c>
      <c r="I149" s="277" t="s">
        <v>291</v>
      </c>
      <c r="J149" s="274" t="s">
        <v>190</v>
      </c>
      <c r="K149" s="589" t="s">
        <v>1018</v>
      </c>
      <c r="L149" s="128"/>
    </row>
    <row r="150" spans="4:12" x14ac:dyDescent="0.25">
      <c r="E150" s="368" t="str">
        <f t="shared" si="4"/>
        <v>Dritter Platz</v>
      </c>
      <c r="F150" s="275" t="s">
        <v>175</v>
      </c>
      <c r="G150" s="276" t="s">
        <v>522</v>
      </c>
      <c r="H150" s="274" t="s">
        <v>523</v>
      </c>
      <c r="I150" s="277" t="s">
        <v>292</v>
      </c>
      <c r="J150" s="274" t="s">
        <v>191</v>
      </c>
      <c r="K150" s="589" t="s">
        <v>1019</v>
      </c>
      <c r="L150" s="128"/>
    </row>
    <row r="151" spans="4:12" x14ac:dyDescent="0.25">
      <c r="E151" s="368" t="str">
        <f t="shared" si="4"/>
        <v>Finale</v>
      </c>
      <c r="F151" s="275" t="s">
        <v>67</v>
      </c>
      <c r="G151" s="276" t="s">
        <v>67</v>
      </c>
      <c r="H151" s="274" t="s">
        <v>192</v>
      </c>
      <c r="I151" s="277" t="s">
        <v>67</v>
      </c>
      <c r="J151" s="274" t="s">
        <v>192</v>
      </c>
      <c r="K151" s="589" t="s">
        <v>192</v>
      </c>
      <c r="L151" s="128"/>
    </row>
    <row r="152" spans="4:12" x14ac:dyDescent="0.25">
      <c r="E152" s="368" t="str">
        <f t="shared" si="4"/>
        <v>Bonus</v>
      </c>
      <c r="F152" s="275" t="s">
        <v>342</v>
      </c>
      <c r="G152" s="276" t="s">
        <v>521</v>
      </c>
      <c r="H152" s="274" t="s">
        <v>342</v>
      </c>
      <c r="I152" s="277" t="s">
        <v>520</v>
      </c>
      <c r="J152" s="274" t="s">
        <v>342</v>
      </c>
      <c r="K152" s="589" t="s">
        <v>342</v>
      </c>
      <c r="L152" s="128"/>
    </row>
    <row r="153" spans="4:12" x14ac:dyDescent="0.25">
      <c r="E153" s="368" t="str">
        <f t="shared" si="4"/>
        <v>Elfmeterschießen:</v>
      </c>
      <c r="F153" s="275" t="s">
        <v>716</v>
      </c>
      <c r="G153" s="276" t="s">
        <v>717</v>
      </c>
      <c r="H153" s="274" t="s">
        <v>718</v>
      </c>
      <c r="I153" s="277" t="s">
        <v>719</v>
      </c>
      <c r="J153" s="274" t="s">
        <v>720</v>
      </c>
      <c r="K153" s="589" t="s">
        <v>1020</v>
      </c>
      <c r="L153" s="128"/>
    </row>
    <row r="154" spans="4:12" x14ac:dyDescent="0.25">
      <c r="E154" s="368" t="str">
        <f t="shared" si="4"/>
        <v>Name</v>
      </c>
      <c r="F154" s="275" t="s">
        <v>534</v>
      </c>
      <c r="G154" s="276" t="s">
        <v>848</v>
      </c>
      <c r="H154" s="274" t="s">
        <v>847</v>
      </c>
      <c r="I154" s="277" t="s">
        <v>846</v>
      </c>
      <c r="J154" s="274" t="s">
        <v>534</v>
      </c>
      <c r="K154" s="589" t="s">
        <v>1021</v>
      </c>
      <c r="L154" s="128"/>
    </row>
    <row r="155" spans="4:12" ht="28.5" x14ac:dyDescent="0.45">
      <c r="E155" s="368"/>
      <c r="F155" s="134" t="s">
        <v>240</v>
      </c>
      <c r="G155" s="135"/>
      <c r="H155" s="135"/>
      <c r="I155" s="135"/>
      <c r="J155" s="135"/>
      <c r="K155" s="595"/>
      <c r="L155" s="136"/>
    </row>
    <row r="156" spans="4:12" ht="54.75" customHeight="1" x14ac:dyDescent="0.25">
      <c r="E156" s="607" t="str">
        <f t="shared" si="4"/>
        <v>Gruppen mit Fair-Play-Wertung oder Losentscheid:</v>
      </c>
      <c r="F156" s="286" t="s">
        <v>356</v>
      </c>
      <c r="G156" s="287" t="s">
        <v>386</v>
      </c>
      <c r="H156" s="288" t="s">
        <v>354</v>
      </c>
      <c r="I156" s="289" t="s">
        <v>355</v>
      </c>
      <c r="J156" s="288" t="s">
        <v>353</v>
      </c>
      <c r="K156" s="600" t="s">
        <v>1022</v>
      </c>
      <c r="L156" s="137"/>
    </row>
    <row r="157" spans="4:12" ht="51.75" customHeight="1" x14ac:dyDescent="0.25">
      <c r="E157" s="607" t="str">
        <f t="shared" si="4"/>
        <v>Die Platzierung ist in allen Gruppen geklärt.</v>
      </c>
      <c r="F157" s="286" t="s">
        <v>349</v>
      </c>
      <c r="G157" s="287" t="s">
        <v>352</v>
      </c>
      <c r="H157" s="288" t="s">
        <v>351</v>
      </c>
      <c r="I157" s="289" t="s">
        <v>350</v>
      </c>
      <c r="J157" s="288" t="s">
        <v>348</v>
      </c>
      <c r="K157" s="600" t="s">
        <v>1023</v>
      </c>
      <c r="L157" s="137"/>
    </row>
    <row r="158" spans="4:12" ht="16.5" customHeight="1" x14ac:dyDescent="0.25">
      <c r="E158" s="607" t="str">
        <f t="shared" si="4"/>
        <v xml:space="preserve"> und </v>
      </c>
      <c r="F158" s="290" t="s">
        <v>421</v>
      </c>
      <c r="G158" s="291" t="s">
        <v>422</v>
      </c>
      <c r="H158" s="292" t="s">
        <v>423</v>
      </c>
      <c r="I158" s="293" t="s">
        <v>424</v>
      </c>
      <c r="J158" s="294" t="s">
        <v>425</v>
      </c>
      <c r="K158" s="600" t="s">
        <v>1024</v>
      </c>
      <c r="L158" s="240"/>
    </row>
    <row r="159" spans="4:12" ht="20.25" customHeight="1" x14ac:dyDescent="0.25">
      <c r="E159" s="607" t="str">
        <f t="shared" si="4"/>
        <v>Unzulässiges Ergebnis!</v>
      </c>
      <c r="F159" s="295" t="s">
        <v>328</v>
      </c>
      <c r="G159" s="296" t="s">
        <v>330</v>
      </c>
      <c r="H159" s="297" t="s">
        <v>329</v>
      </c>
      <c r="I159" s="298" t="s">
        <v>331</v>
      </c>
      <c r="J159" s="297" t="s">
        <v>327</v>
      </c>
      <c r="K159" s="600" t="s">
        <v>1025</v>
      </c>
      <c r="L159" s="138"/>
    </row>
    <row r="160" spans="4:12" ht="141.75" customHeight="1" x14ac:dyDescent="0.25">
      <c r="E160" s="607" t="str">
        <f t="shared" si="4"/>
        <v>Entscheidet bei zwei Mannschaften die Fair-Play-Wertung oder das Los über die bessere Platzierung in der Gruppe, so wird hier für die bessere Mannschaft eine "1" eingetragen.</v>
      </c>
      <c r="F160" s="299" t="s">
        <v>346</v>
      </c>
      <c r="G160" s="300" t="s">
        <v>343</v>
      </c>
      <c r="H160" s="301" t="s">
        <v>344</v>
      </c>
      <c r="I160" s="302" t="s">
        <v>345</v>
      </c>
      <c r="J160" s="301" t="s">
        <v>341</v>
      </c>
      <c r="K160" s="600" t="s">
        <v>1026</v>
      </c>
      <c r="L160" s="264"/>
    </row>
    <row r="161" spans="5:12" ht="35.25" customHeight="1" x14ac:dyDescent="0.25">
      <c r="E161" s="607" t="str">
        <f t="shared" si="4"/>
        <v>Hier klicken und
Zeitzone wählen:</v>
      </c>
      <c r="F161" s="299" t="s">
        <v>359</v>
      </c>
      <c r="G161" s="300" t="s">
        <v>510</v>
      </c>
      <c r="H161" s="301" t="s">
        <v>515</v>
      </c>
      <c r="I161" s="302" t="s">
        <v>514</v>
      </c>
      <c r="J161" s="330" t="s">
        <v>508</v>
      </c>
      <c r="K161" s="600" t="s">
        <v>1027</v>
      </c>
      <c r="L161" s="264"/>
    </row>
    <row r="162" spans="5:12" ht="36.75" customHeight="1" x14ac:dyDescent="0.25">
      <c r="E162" s="607" t="str">
        <f t="shared" si="4"/>
        <v>Zeitzone des
Gastgeberlandes:</v>
      </c>
      <c r="F162" s="299" t="s">
        <v>525</v>
      </c>
      <c r="G162" s="300" t="s">
        <v>526</v>
      </c>
      <c r="H162" s="301" t="s">
        <v>528</v>
      </c>
      <c r="I162" s="302" t="s">
        <v>529</v>
      </c>
      <c r="J162" s="330" t="s">
        <v>527</v>
      </c>
      <c r="K162" s="600" t="s">
        <v>1028</v>
      </c>
      <c r="L162" s="264"/>
    </row>
    <row r="163" spans="5:12" ht="38.25" customHeight="1" x14ac:dyDescent="0.25">
      <c r="E163" s="607" t="str">
        <f t="shared" si="4"/>
        <v>Hier klicken und Sprache wählen:</v>
      </c>
      <c r="F163" s="299" t="s">
        <v>131</v>
      </c>
      <c r="G163" s="300" t="s">
        <v>511</v>
      </c>
      <c r="H163" s="301" t="s">
        <v>512</v>
      </c>
      <c r="I163" s="302" t="s">
        <v>513</v>
      </c>
      <c r="J163" s="330" t="s">
        <v>509</v>
      </c>
      <c r="K163" s="600" t="s">
        <v>1029</v>
      </c>
      <c r="L163" s="264"/>
    </row>
    <row r="164" spans="5:12" ht="16.5" customHeight="1" x14ac:dyDescent="0.25">
      <c r="E164" s="607" t="str">
        <f t="shared" si="4"/>
        <v xml:space="preserve"> : </v>
      </c>
      <c r="F164" s="290" t="s">
        <v>486</v>
      </c>
      <c r="G164" s="291" t="s">
        <v>486</v>
      </c>
      <c r="H164" s="292" t="s">
        <v>486</v>
      </c>
      <c r="I164" s="293" t="s">
        <v>486</v>
      </c>
      <c r="J164" s="294" t="s">
        <v>485</v>
      </c>
      <c r="K164" s="600" t="s">
        <v>485</v>
      </c>
      <c r="L164" s="240"/>
    </row>
    <row r="165" spans="5:12" ht="96" customHeight="1" x14ac:dyDescent="0.25">
      <c r="E165" s="607" t="str">
        <f t="shared" si="4"/>
        <v>Bei Sommerzeit muss die Zeitzone entsprechend angepasst werden (z. B. UTC+2 statt UTC+1)</v>
      </c>
      <c r="F165" s="299" t="s">
        <v>1104</v>
      </c>
      <c r="G165" s="300" t="s">
        <v>1105</v>
      </c>
      <c r="H165" s="301" t="s">
        <v>1106</v>
      </c>
      <c r="I165" s="302" t="s">
        <v>1107</v>
      </c>
      <c r="J165" s="330" t="s">
        <v>1108</v>
      </c>
      <c r="K165" s="628" t="s">
        <v>1109</v>
      </c>
      <c r="L165" s="264"/>
    </row>
    <row r="166" spans="5:12" ht="15.75" thickBot="1" x14ac:dyDescent="0.3">
      <c r="E166" s="607">
        <f t="shared" si="4"/>
        <v>0</v>
      </c>
      <c r="F166" s="303"/>
      <c r="G166" s="304"/>
      <c r="H166" s="305"/>
      <c r="I166" s="306"/>
      <c r="J166" s="307"/>
      <c r="K166" s="590"/>
      <c r="L166" s="265"/>
    </row>
    <row r="167" spans="5:12" ht="16.5" thickTop="1" thickBot="1" x14ac:dyDescent="0.3">
      <c r="E167" s="607"/>
      <c r="K167" s="596"/>
    </row>
    <row r="168" spans="5:12" ht="29.25" thickTop="1" x14ac:dyDescent="0.45">
      <c r="E168" s="607"/>
      <c r="F168" s="131" t="s">
        <v>756</v>
      </c>
      <c r="G168" s="481"/>
      <c r="H168" s="481"/>
      <c r="I168" s="481"/>
      <c r="J168" s="481"/>
      <c r="K168" s="597"/>
      <c r="L168" s="482"/>
    </row>
    <row r="169" spans="5:12" x14ac:dyDescent="0.25">
      <c r="E169" s="607" t="str">
        <f t="shared" si="4"/>
        <v>Vorhersagen</v>
      </c>
      <c r="F169" s="275" t="s">
        <v>756</v>
      </c>
      <c r="G169" s="276" t="s">
        <v>799</v>
      </c>
      <c r="H169" s="274" t="s">
        <v>798</v>
      </c>
      <c r="I169" s="277" t="s">
        <v>797</v>
      </c>
      <c r="J169" s="274" t="s">
        <v>814</v>
      </c>
      <c r="K169" s="600" t="s">
        <v>1030</v>
      </c>
      <c r="L169" s="240"/>
    </row>
    <row r="170" spans="5:12" x14ac:dyDescent="0.25">
      <c r="E170" s="607" t="str">
        <f t="shared" si="4"/>
        <v>Korrekte Ergebnisse</v>
      </c>
      <c r="F170" s="275" t="s">
        <v>757</v>
      </c>
      <c r="G170" s="276" t="s">
        <v>794</v>
      </c>
      <c r="H170" s="274" t="s">
        <v>795</v>
      </c>
      <c r="I170" s="277" t="s">
        <v>796</v>
      </c>
      <c r="J170" s="274" t="s">
        <v>762</v>
      </c>
      <c r="K170" s="600" t="s">
        <v>1031</v>
      </c>
      <c r="L170" s="240"/>
    </row>
    <row r="171" spans="5:12" x14ac:dyDescent="0.25">
      <c r="E171" s="607" t="str">
        <f t="shared" si="4"/>
        <v>Ergebn.</v>
      </c>
      <c r="F171" s="275" t="s">
        <v>778</v>
      </c>
      <c r="G171" s="276" t="s">
        <v>793</v>
      </c>
      <c r="H171" s="274" t="s">
        <v>792</v>
      </c>
      <c r="I171" s="277" t="s">
        <v>791</v>
      </c>
      <c r="J171" s="274" t="s">
        <v>779</v>
      </c>
      <c r="K171" s="600" t="s">
        <v>1032</v>
      </c>
      <c r="L171" s="240"/>
    </row>
    <row r="172" spans="5:12" x14ac:dyDescent="0.25">
      <c r="E172" s="607" t="str">
        <f t="shared" si="4"/>
        <v>Mit Faktor:</v>
      </c>
      <c r="F172" s="275" t="s">
        <v>800</v>
      </c>
      <c r="G172" s="276" t="s">
        <v>801</v>
      </c>
      <c r="H172" s="274" t="s">
        <v>802</v>
      </c>
      <c r="I172" s="277" t="s">
        <v>803</v>
      </c>
      <c r="J172" s="274" t="s">
        <v>804</v>
      </c>
      <c r="K172" s="600" t="s">
        <v>1033</v>
      </c>
      <c r="L172" s="240"/>
    </row>
    <row r="173" spans="5:12" x14ac:dyDescent="0.25">
      <c r="E173" s="607" t="str">
        <f t="shared" si="4"/>
        <v>Summe:</v>
      </c>
      <c r="F173" s="275" t="s">
        <v>220</v>
      </c>
      <c r="G173" s="276" t="s">
        <v>790</v>
      </c>
      <c r="H173" s="274" t="s">
        <v>789</v>
      </c>
      <c r="I173" s="277" t="s">
        <v>790</v>
      </c>
      <c r="J173" s="274" t="s">
        <v>783</v>
      </c>
      <c r="K173" s="600" t="s">
        <v>1034</v>
      </c>
      <c r="L173" s="240"/>
    </row>
    <row r="174" spans="5:12" x14ac:dyDescent="0.25">
      <c r="E174" s="607" t="str">
        <f t="shared" si="4"/>
        <v>Ergebn.</v>
      </c>
      <c r="F174" s="275" t="s">
        <v>862</v>
      </c>
      <c r="G174" s="276" t="s">
        <v>861</v>
      </c>
      <c r="H174" s="274" t="s">
        <v>860</v>
      </c>
      <c r="I174" s="277" t="s">
        <v>859</v>
      </c>
      <c r="J174" s="274" t="s">
        <v>779</v>
      </c>
      <c r="K174" s="600" t="s">
        <v>1035</v>
      </c>
      <c r="L174" s="240"/>
    </row>
    <row r="175" spans="5:12" x14ac:dyDescent="0.25">
      <c r="E175" s="607" t="str">
        <f t="shared" si="4"/>
        <v>G/U/V</v>
      </c>
      <c r="F175" s="275" t="s">
        <v>855</v>
      </c>
      <c r="G175" s="276" t="s">
        <v>856</v>
      </c>
      <c r="H175" s="274" t="s">
        <v>857</v>
      </c>
      <c r="I175" s="277" t="s">
        <v>858</v>
      </c>
      <c r="J175" s="274" t="s">
        <v>854</v>
      </c>
      <c r="K175" s="600" t="s">
        <v>1036</v>
      </c>
      <c r="L175" s="240"/>
    </row>
    <row r="176" spans="5:12" x14ac:dyDescent="0.25">
      <c r="E176" s="607" t="str">
        <f t="shared" si="4"/>
        <v>TD</v>
      </c>
      <c r="F176" s="275" t="s">
        <v>221</v>
      </c>
      <c r="G176" s="276" t="s">
        <v>865</v>
      </c>
      <c r="H176" s="274" t="s">
        <v>863</v>
      </c>
      <c r="I176" s="277" t="s">
        <v>864</v>
      </c>
      <c r="J176" s="274" t="s">
        <v>866</v>
      </c>
      <c r="K176" s="600" t="s">
        <v>1063</v>
      </c>
      <c r="L176" s="240"/>
    </row>
    <row r="177" spans="5:12" x14ac:dyDescent="0.25">
      <c r="E177" s="607" t="str">
        <f t="shared" si="4"/>
        <v>exakt</v>
      </c>
      <c r="F177" s="275" t="s">
        <v>781</v>
      </c>
      <c r="G177" s="276" t="s">
        <v>784</v>
      </c>
      <c r="H177" s="274" t="s">
        <v>785</v>
      </c>
      <c r="I177" s="277" t="s">
        <v>784</v>
      </c>
      <c r="J177" s="274" t="s">
        <v>780</v>
      </c>
      <c r="K177" s="600" t="s">
        <v>781</v>
      </c>
      <c r="L177" s="240"/>
    </row>
    <row r="178" spans="5:12" x14ac:dyDescent="0.25">
      <c r="E178" s="607" t="str">
        <f t="shared" si="4"/>
        <v>Teams</v>
      </c>
      <c r="F178" s="275" t="s">
        <v>782</v>
      </c>
      <c r="G178" s="276" t="s">
        <v>786</v>
      </c>
      <c r="H178" s="274" t="s">
        <v>787</v>
      </c>
      <c r="I178" s="277" t="s">
        <v>788</v>
      </c>
      <c r="J178" s="274" t="s">
        <v>414</v>
      </c>
      <c r="K178" s="600" t="s">
        <v>782</v>
      </c>
      <c r="L178" s="240"/>
    </row>
    <row r="179" spans="5:12" x14ac:dyDescent="0.25">
      <c r="E179" s="607" t="str">
        <f t="shared" ref="E179:E211" si="5">IF($C$3,F179,IF($C$4,G179,IF($C$5,H179,IF($C$6,I179,IF($C$7,J179,IF($C$8,K179,IF(L179&lt;&gt;"",L179,F179)))))))</f>
        <v>Achtelfinale</v>
      </c>
      <c r="F179" s="275" t="s">
        <v>763</v>
      </c>
      <c r="G179" s="276" t="s">
        <v>764</v>
      </c>
      <c r="H179" s="274" t="s">
        <v>765</v>
      </c>
      <c r="I179" s="277" t="s">
        <v>766</v>
      </c>
      <c r="J179" s="274" t="s">
        <v>767</v>
      </c>
      <c r="K179" s="600" t="s">
        <v>1037</v>
      </c>
      <c r="L179" s="240"/>
    </row>
    <row r="180" spans="5:12" x14ac:dyDescent="0.25">
      <c r="E180" s="607" t="str">
        <f t="shared" si="5"/>
        <v>Viertelfinale</v>
      </c>
      <c r="F180" s="323" t="s">
        <v>768</v>
      </c>
      <c r="G180" s="276" t="s">
        <v>769</v>
      </c>
      <c r="H180" s="274" t="s">
        <v>770</v>
      </c>
      <c r="I180" s="277" t="s">
        <v>771</v>
      </c>
      <c r="J180" s="274" t="s">
        <v>772</v>
      </c>
      <c r="K180" s="600" t="s">
        <v>1038</v>
      </c>
      <c r="L180" s="240"/>
    </row>
    <row r="181" spans="5:12" x14ac:dyDescent="0.25">
      <c r="E181" s="607" t="str">
        <f t="shared" si="5"/>
        <v>Halbfinale</v>
      </c>
      <c r="F181" s="275" t="s">
        <v>773</v>
      </c>
      <c r="G181" s="276" t="s">
        <v>774</v>
      </c>
      <c r="H181" s="274" t="s">
        <v>775</v>
      </c>
      <c r="I181" s="277" t="s">
        <v>776</v>
      </c>
      <c r="J181" s="274" t="s">
        <v>777</v>
      </c>
      <c r="K181" s="600" t="s">
        <v>1039</v>
      </c>
      <c r="L181" s="240"/>
    </row>
    <row r="182" spans="5:12" x14ac:dyDescent="0.25">
      <c r="E182" s="607" t="str">
        <f t="shared" si="5"/>
        <v>Dritter Platz</v>
      </c>
      <c r="F182" s="275" t="s">
        <v>175</v>
      </c>
      <c r="G182" s="276" t="s">
        <v>522</v>
      </c>
      <c r="H182" s="274" t="s">
        <v>523</v>
      </c>
      <c r="I182" s="277" t="s">
        <v>292</v>
      </c>
      <c r="J182" s="274" t="s">
        <v>191</v>
      </c>
      <c r="K182" s="600" t="s">
        <v>1019</v>
      </c>
      <c r="L182" s="240"/>
    </row>
    <row r="183" spans="5:12" x14ac:dyDescent="0.25">
      <c r="E183" s="607" t="str">
        <f t="shared" si="5"/>
        <v>Finale</v>
      </c>
      <c r="F183" s="275" t="s">
        <v>67</v>
      </c>
      <c r="G183" s="276" t="s">
        <v>67</v>
      </c>
      <c r="H183" s="274" t="s">
        <v>192</v>
      </c>
      <c r="I183" s="277" t="s">
        <v>67</v>
      </c>
      <c r="J183" s="274" t="s">
        <v>192</v>
      </c>
      <c r="K183" s="600" t="s">
        <v>192</v>
      </c>
      <c r="L183" s="240"/>
    </row>
    <row r="184" spans="5:12" x14ac:dyDescent="0.25">
      <c r="E184" s="607" t="str">
        <f t="shared" si="5"/>
        <v>Weltmeister</v>
      </c>
      <c r="F184" s="373" t="s">
        <v>1076</v>
      </c>
      <c r="G184" s="273" t="s">
        <v>1077</v>
      </c>
      <c r="H184" s="374" t="s">
        <v>1078</v>
      </c>
      <c r="I184" s="375" t="s">
        <v>1079</v>
      </c>
      <c r="J184" s="374" t="s">
        <v>1080</v>
      </c>
      <c r="K184" s="600" t="s">
        <v>1081</v>
      </c>
      <c r="L184" s="504"/>
    </row>
    <row r="185" spans="5:12" x14ac:dyDescent="0.25">
      <c r="E185" s="607" t="str">
        <f t="shared" si="5"/>
        <v>Hinweis</v>
      </c>
      <c r="F185" s="373" t="s">
        <v>805</v>
      </c>
      <c r="G185" s="273" t="s">
        <v>807</v>
      </c>
      <c r="H185" s="374" t="s">
        <v>808</v>
      </c>
      <c r="I185" s="375" t="s">
        <v>809</v>
      </c>
      <c r="J185" s="374" t="s">
        <v>806</v>
      </c>
      <c r="K185" s="600" t="s">
        <v>1040</v>
      </c>
      <c r="L185" s="504"/>
    </row>
    <row r="186" spans="5:12" x14ac:dyDescent="0.25">
      <c r="E186" s="607" t="str">
        <f t="shared" si="5"/>
        <v>Faktoren</v>
      </c>
      <c r="F186" s="373" t="s">
        <v>733</v>
      </c>
      <c r="G186" s="273" t="s">
        <v>813</v>
      </c>
      <c r="H186" s="374" t="s">
        <v>812</v>
      </c>
      <c r="I186" s="375" t="s">
        <v>811</v>
      </c>
      <c r="J186" s="374" t="s">
        <v>810</v>
      </c>
      <c r="K186" s="600" t="s">
        <v>1041</v>
      </c>
      <c r="L186" s="504"/>
    </row>
    <row r="187" spans="5:12" x14ac:dyDescent="0.25">
      <c r="E187" s="607" t="str">
        <f t="shared" si="5"/>
        <v>Einstellungen</v>
      </c>
      <c r="F187" s="373" t="s">
        <v>872</v>
      </c>
      <c r="G187" s="273" t="s">
        <v>874</v>
      </c>
      <c r="H187" s="374" t="s">
        <v>875</v>
      </c>
      <c r="I187" s="375" t="s">
        <v>876</v>
      </c>
      <c r="J187" s="374" t="s">
        <v>873</v>
      </c>
      <c r="K187" s="600" t="s">
        <v>1042</v>
      </c>
      <c r="L187" s="504"/>
    </row>
    <row r="188" spans="5:12" x14ac:dyDescent="0.25">
      <c r="E188" s="607" t="str">
        <f t="shared" si="5"/>
        <v>gr. Anz.</v>
      </c>
      <c r="F188" s="275" t="s">
        <v>871</v>
      </c>
      <c r="G188" s="276" t="s">
        <v>870</v>
      </c>
      <c r="H188" s="274" t="s">
        <v>867</v>
      </c>
      <c r="I188" s="277" t="s">
        <v>868</v>
      </c>
      <c r="J188" s="274" t="s">
        <v>869</v>
      </c>
      <c r="K188" s="600" t="s">
        <v>1043</v>
      </c>
      <c r="L188" s="504"/>
    </row>
    <row r="189" spans="5:12" ht="31.5" customHeight="1" x14ac:dyDescent="0.25">
      <c r="E189" s="607" t="str">
        <f t="shared" si="5"/>
        <v>Gewonnen/Unentschieden/Verloren:</v>
      </c>
      <c r="F189" s="299" t="s">
        <v>906</v>
      </c>
      <c r="G189" s="300" t="s">
        <v>905</v>
      </c>
      <c r="H189" s="301" t="s">
        <v>904</v>
      </c>
      <c r="I189" s="302" t="s">
        <v>903</v>
      </c>
      <c r="J189" s="301" t="s">
        <v>902</v>
      </c>
      <c r="K189" s="600" t="s">
        <v>1044</v>
      </c>
      <c r="L189" s="264"/>
    </row>
    <row r="190" spans="5:12" ht="15" customHeight="1" x14ac:dyDescent="0.25">
      <c r="E190" s="607" t="str">
        <f t="shared" si="5"/>
        <v>Tordifferenz:</v>
      </c>
      <c r="F190" s="299" t="s">
        <v>830</v>
      </c>
      <c r="G190" s="300" t="s">
        <v>831</v>
      </c>
      <c r="H190" s="301" t="s">
        <v>832</v>
      </c>
      <c r="I190" s="302" t="s">
        <v>833</v>
      </c>
      <c r="J190" s="301" t="s">
        <v>834</v>
      </c>
      <c r="K190" s="600" t="s">
        <v>1045</v>
      </c>
      <c r="L190" s="264"/>
    </row>
    <row r="191" spans="5:12" ht="46.5" customHeight="1" x14ac:dyDescent="0.25">
      <c r="E191" s="607" t="str">
        <f t="shared" si="5"/>
        <v>Viele Tore - gute Annäherung</v>
      </c>
      <c r="F191" s="299" t="s">
        <v>909</v>
      </c>
      <c r="G191" s="300" t="s">
        <v>910</v>
      </c>
      <c r="H191" s="301" t="s">
        <v>911</v>
      </c>
      <c r="I191" s="302" t="s">
        <v>907</v>
      </c>
      <c r="J191" s="301" t="s">
        <v>908</v>
      </c>
      <c r="K191" s="600" t="s">
        <v>1046</v>
      </c>
      <c r="L191" s="264"/>
    </row>
    <row r="192" spans="5:12" ht="15" customHeight="1" x14ac:dyDescent="0.25">
      <c r="E192" s="607" t="str">
        <f t="shared" si="5"/>
        <v>Tore exakt:</v>
      </c>
      <c r="F192" s="299" t="s">
        <v>839</v>
      </c>
      <c r="G192" s="300" t="s">
        <v>838</v>
      </c>
      <c r="H192" s="301" t="s">
        <v>837</v>
      </c>
      <c r="I192" s="302" t="s">
        <v>836</v>
      </c>
      <c r="J192" s="301" t="s">
        <v>835</v>
      </c>
      <c r="K192" s="600" t="s">
        <v>1047</v>
      </c>
      <c r="L192" s="264"/>
    </row>
    <row r="193" spans="5:12" ht="35.25" customHeight="1" x14ac:dyDescent="0.25">
      <c r="E193" s="607" t="str">
        <f t="shared" si="5"/>
        <v>korrektes Team (KO-Phase):</v>
      </c>
      <c r="F193" s="299" t="s">
        <v>920</v>
      </c>
      <c r="G193" s="300" t="s">
        <v>919</v>
      </c>
      <c r="H193" s="301" t="s">
        <v>921</v>
      </c>
      <c r="I193" s="302" t="s">
        <v>918</v>
      </c>
      <c r="J193" s="301" t="s">
        <v>917</v>
      </c>
      <c r="K193" s="600" t="s">
        <v>1048</v>
      </c>
      <c r="L193" s="264"/>
    </row>
    <row r="194" spans="5:12" ht="135" customHeight="1" x14ac:dyDescent="0.25">
      <c r="E194" s="607" t="str">
        <f t="shared" si="5"/>
        <v>Um zum Beispiel zehn weitere Personen hinzuzufügen, selektiere die Spalten HI bis MG und kopiere sie nach rechts. Fertig. (Blattschutz entfernen!)</v>
      </c>
      <c r="F194" s="299" t="s">
        <v>1073</v>
      </c>
      <c r="G194" s="300" t="s">
        <v>1072</v>
      </c>
      <c r="H194" s="301" t="s">
        <v>1071</v>
      </c>
      <c r="I194" s="302" t="s">
        <v>1068</v>
      </c>
      <c r="J194" s="301" t="s">
        <v>1069</v>
      </c>
      <c r="K194" s="600" t="s">
        <v>1070</v>
      </c>
      <c r="L194" s="264"/>
    </row>
    <row r="195" spans="5:12" ht="94.5" customHeight="1" x14ac:dyDescent="0.25">
      <c r="E195" s="607" t="str">
        <f t="shared" si="5"/>
        <v>Um die Teams in der KO-Runde vorherzusagen, gib in den gelben Feldern die Nummern der Teams ein.</v>
      </c>
      <c r="F195" s="299" t="s">
        <v>853</v>
      </c>
      <c r="G195" s="300" t="s">
        <v>852</v>
      </c>
      <c r="H195" s="301" t="s">
        <v>851</v>
      </c>
      <c r="I195" s="302" t="s">
        <v>850</v>
      </c>
      <c r="J195" s="301" t="s">
        <v>849</v>
      </c>
      <c r="K195" s="600" t="s">
        <v>1049</v>
      </c>
      <c r="L195" s="264"/>
    </row>
    <row r="196" spans="5:12" ht="109.5" customHeight="1" x14ac:dyDescent="0.25">
      <c r="E196" s="607" t="str">
        <f t="shared" si="5"/>
        <v>Auf dem Tabellenblatt 'PrSettings' können die Faktoren für die einzelnen Kategorien und weitere Voreinstellungen gewählt werden.</v>
      </c>
      <c r="F196" s="299" t="s">
        <v>915</v>
      </c>
      <c r="G196" s="300" t="s">
        <v>914</v>
      </c>
      <c r="H196" s="301" t="s">
        <v>913</v>
      </c>
      <c r="I196" s="302" t="s">
        <v>916</v>
      </c>
      <c r="J196" s="301" t="s">
        <v>912</v>
      </c>
      <c r="K196" s="600" t="s">
        <v>1050</v>
      </c>
      <c r="L196" s="264"/>
    </row>
    <row r="197" spans="5:12" x14ac:dyDescent="0.25">
      <c r="E197" s="607" t="str">
        <f t="shared" si="5"/>
        <v>Zugriff auf die Datei</v>
      </c>
      <c r="F197" s="505" t="s">
        <v>815</v>
      </c>
      <c r="G197" s="506" t="s">
        <v>817</v>
      </c>
      <c r="H197" s="507" t="s">
        <v>818</v>
      </c>
      <c r="I197" s="508" t="s">
        <v>819</v>
      </c>
      <c r="J197" s="507" t="s">
        <v>816</v>
      </c>
      <c r="K197" s="600" t="s">
        <v>1051</v>
      </c>
      <c r="L197" s="509"/>
    </row>
    <row r="198" spans="5:12" x14ac:dyDescent="0.25">
      <c r="E198" s="607" t="str">
        <f t="shared" si="5"/>
        <v>Tabellenblatt</v>
      </c>
      <c r="F198" s="299" t="s">
        <v>821</v>
      </c>
      <c r="G198" s="300" t="s">
        <v>823</v>
      </c>
      <c r="H198" s="301" t="s">
        <v>824</v>
      </c>
      <c r="I198" s="302" t="s">
        <v>822</v>
      </c>
      <c r="J198" s="301" t="s">
        <v>820</v>
      </c>
      <c r="K198" s="600" t="s">
        <v>1052</v>
      </c>
      <c r="L198" s="264"/>
    </row>
    <row r="199" spans="5:12" ht="38.25" customHeight="1" x14ac:dyDescent="0.25">
      <c r="E199" s="607" t="str">
        <f t="shared" si="5"/>
        <v>Gewinner im Finale/Dritter Platz:</v>
      </c>
      <c r="F199" s="519" t="s">
        <v>825</v>
      </c>
      <c r="G199" s="520" t="s">
        <v>826</v>
      </c>
      <c r="H199" s="521" t="s">
        <v>827</v>
      </c>
      <c r="I199" s="522" t="s">
        <v>828</v>
      </c>
      <c r="J199" s="521" t="s">
        <v>829</v>
      </c>
      <c r="K199" s="600" t="s">
        <v>1053</v>
      </c>
      <c r="L199" s="523"/>
    </row>
    <row r="200" spans="5:12" ht="45" x14ac:dyDescent="0.25">
      <c r="E200" s="607" t="str">
        <f t="shared" si="5"/>
        <v>Punkte für die Tordifferenz bei Unentschieden:</v>
      </c>
      <c r="F200" s="505" t="s">
        <v>879</v>
      </c>
      <c r="G200" s="506" t="s">
        <v>880</v>
      </c>
      <c r="H200" s="507" t="s">
        <v>881</v>
      </c>
      <c r="I200" s="508" t="s">
        <v>878</v>
      </c>
      <c r="J200" s="507" t="s">
        <v>877</v>
      </c>
      <c r="K200" s="600" t="s">
        <v>1054</v>
      </c>
      <c r="L200" s="509"/>
    </row>
    <row r="201" spans="5:12" x14ac:dyDescent="0.25">
      <c r="E201" s="607" t="str">
        <f t="shared" si="5"/>
        <v>ja</v>
      </c>
      <c r="F201" s="505" t="s">
        <v>884</v>
      </c>
      <c r="G201" s="506" t="s">
        <v>887</v>
      </c>
      <c r="H201" s="507" t="s">
        <v>886</v>
      </c>
      <c r="I201" s="508" t="s">
        <v>888</v>
      </c>
      <c r="J201" s="507" t="s">
        <v>882</v>
      </c>
      <c r="K201" s="600" t="s">
        <v>882</v>
      </c>
      <c r="L201" s="509"/>
    </row>
    <row r="202" spans="5:12" x14ac:dyDescent="0.25">
      <c r="E202" s="607" t="str">
        <f t="shared" si="5"/>
        <v>nein</v>
      </c>
      <c r="F202" s="505" t="s">
        <v>885</v>
      </c>
      <c r="G202" s="506" t="s">
        <v>885</v>
      </c>
      <c r="H202" s="507" t="s">
        <v>885</v>
      </c>
      <c r="I202" s="508" t="s">
        <v>889</v>
      </c>
      <c r="J202" s="507" t="s">
        <v>883</v>
      </c>
      <c r="K202" s="600" t="s">
        <v>1055</v>
      </c>
      <c r="L202" s="509"/>
    </row>
    <row r="203" spans="5:12" ht="51" customHeight="1" x14ac:dyDescent="0.25">
      <c r="E203" s="607" t="str">
        <f t="shared" si="5"/>
        <v>Mindestanzahl für 'Viele Tore' bei Unentschieden:</v>
      </c>
      <c r="F203" s="299" t="s">
        <v>890</v>
      </c>
      <c r="G203" s="300" t="s">
        <v>891</v>
      </c>
      <c r="H203" s="301" t="s">
        <v>892</v>
      </c>
      <c r="I203" s="302" t="s">
        <v>899</v>
      </c>
      <c r="J203" s="301" t="s">
        <v>893</v>
      </c>
      <c r="K203" s="600" t="s">
        <v>1056</v>
      </c>
      <c r="L203" s="264"/>
    </row>
    <row r="204" spans="5:12" ht="45" x14ac:dyDescent="0.25">
      <c r="E204" s="607" t="str">
        <f t="shared" si="5"/>
        <v>Mindestanzahl für eine große Tordifferenz:</v>
      </c>
      <c r="F204" s="299" t="s">
        <v>898</v>
      </c>
      <c r="G204" s="300" t="s">
        <v>897</v>
      </c>
      <c r="H204" s="301" t="s">
        <v>896</v>
      </c>
      <c r="I204" s="302" t="s">
        <v>895</v>
      </c>
      <c r="J204" s="301" t="s">
        <v>894</v>
      </c>
      <c r="K204" s="600" t="s">
        <v>1057</v>
      </c>
      <c r="L204" s="264"/>
    </row>
    <row r="205" spans="5:12" ht="409.5" x14ac:dyDescent="0.25">
      <c r="E205" s="607" t="str">
        <f t="shared" si="5"/>
        <v>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v>
      </c>
      <c r="F205" s="299" t="s">
        <v>939</v>
      </c>
      <c r="G205" s="300" t="s">
        <v>942</v>
      </c>
      <c r="H205" s="301" t="s">
        <v>940</v>
      </c>
      <c r="I205" s="302" t="s">
        <v>941</v>
      </c>
      <c r="J205" s="301" t="s">
        <v>938</v>
      </c>
      <c r="K205" s="600" t="s">
        <v>1058</v>
      </c>
      <c r="L205" s="264"/>
    </row>
    <row r="206" spans="5:12" ht="258.75" customHeight="1" x14ac:dyDescent="0.25">
      <c r="E206" s="607" t="str">
        <f t="shared" si="5"/>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F206" s="299" t="s">
        <v>924</v>
      </c>
      <c r="G206" s="300" t="s">
        <v>925</v>
      </c>
      <c r="H206" s="301" t="s">
        <v>926</v>
      </c>
      <c r="I206" s="302" t="s">
        <v>923</v>
      </c>
      <c r="J206" s="301" t="s">
        <v>922</v>
      </c>
      <c r="K206" s="600" t="s">
        <v>1059</v>
      </c>
      <c r="L206" s="264"/>
    </row>
    <row r="207" spans="5:12" ht="47.25" customHeight="1" x14ac:dyDescent="0.25">
      <c r="E207" s="607" t="str">
        <f t="shared" si="5"/>
        <v>Mindestanzahl für eine große Summe an Toren:</v>
      </c>
      <c r="F207" s="299" t="s">
        <v>928</v>
      </c>
      <c r="G207" s="300" t="s">
        <v>929</v>
      </c>
      <c r="H207" s="301" t="s">
        <v>930</v>
      </c>
      <c r="I207" s="302" t="s">
        <v>931</v>
      </c>
      <c r="J207" s="301" t="s">
        <v>932</v>
      </c>
      <c r="K207" s="600" t="s">
        <v>1060</v>
      </c>
      <c r="L207" s="264"/>
    </row>
    <row r="208" spans="5:12" ht="242.25" customHeight="1" x14ac:dyDescent="0.25">
      <c r="E208" s="607" t="str">
        <f t="shared" si="5"/>
        <v>Im Achtelfinale, Viertelfinale und Halbfinale wird das Ergebnis ohne Elfmeterschießen vorhergesagt. Es kann also auch ein Unentschieden eingetragen werden. Im Finale und im Spiel um den dritten Platz muss das Gesamtergebnis (mit Elfmeterschießen) eingetragen werden.</v>
      </c>
      <c r="F208" s="299" t="s">
        <v>933</v>
      </c>
      <c r="G208" s="300" t="s">
        <v>936</v>
      </c>
      <c r="H208" s="301" t="s">
        <v>934</v>
      </c>
      <c r="I208" s="302" t="s">
        <v>935</v>
      </c>
      <c r="J208" s="301" t="s">
        <v>937</v>
      </c>
      <c r="K208" s="600" t="s">
        <v>1061</v>
      </c>
      <c r="L208" s="264"/>
    </row>
    <row r="209" spans="5:12" ht="47.25" customHeight="1" x14ac:dyDescent="0.25">
      <c r="E209" s="607">
        <f t="shared" si="5"/>
        <v>0</v>
      </c>
      <c r="F209" s="299"/>
      <c r="G209" s="300"/>
      <c r="H209" s="301"/>
      <c r="I209" s="302"/>
      <c r="J209" s="301"/>
      <c r="K209" s="589"/>
      <c r="L209" s="264"/>
    </row>
    <row r="210" spans="5:12" ht="47.25" customHeight="1" x14ac:dyDescent="0.25">
      <c r="E210" s="607">
        <f t="shared" si="5"/>
        <v>0</v>
      </c>
      <c r="F210" s="299"/>
      <c r="G210" s="300"/>
      <c r="H210" s="301"/>
      <c r="I210" s="302"/>
      <c r="J210" s="301"/>
      <c r="K210" s="589"/>
      <c r="L210" s="264"/>
    </row>
    <row r="211" spans="5:12" ht="15.75" thickBot="1" x14ac:dyDescent="0.3">
      <c r="E211" s="607">
        <f t="shared" si="5"/>
        <v>0</v>
      </c>
      <c r="F211" s="499"/>
      <c r="G211" s="500"/>
      <c r="H211" s="501"/>
      <c r="I211" s="502"/>
      <c r="J211" s="501"/>
      <c r="K211" s="598"/>
      <c r="L211" s="503"/>
    </row>
    <row r="212" spans="5:12" ht="15.75" thickTop="1" x14ac:dyDescent="0.25"/>
    <row r="213" spans="5:12" x14ac:dyDescent="0.25"/>
  </sheetData>
  <sheetProtection sheet="1" selectLockedCells="1"/>
  <sortState xmlns:xlrd2="http://schemas.microsoft.com/office/spreadsheetml/2017/richdata2" ref="D73:J90">
    <sortCondition ref="D73"/>
  </sortState>
  <mergeCells count="12">
    <mergeCell ref="L3:L4"/>
    <mergeCell ref="F1:J1"/>
    <mergeCell ref="L1:M1"/>
    <mergeCell ref="F2:J2"/>
    <mergeCell ref="D3:D4"/>
    <mergeCell ref="J3:J4"/>
    <mergeCell ref="E3:E4"/>
    <mergeCell ref="F3:F4"/>
    <mergeCell ref="G3:G4"/>
    <mergeCell ref="H3:H4"/>
    <mergeCell ref="I3:I4"/>
    <mergeCell ref="K3:K4"/>
  </mergeCells>
  <conditionalFormatting sqref="F3:F4">
    <cfRule type="expression" dxfId="10" priority="12">
      <formula>$C$3</formula>
    </cfRule>
  </conditionalFormatting>
  <conditionalFormatting sqref="G3:G4">
    <cfRule type="expression" dxfId="9" priority="11">
      <formula>$C$4</formula>
    </cfRule>
  </conditionalFormatting>
  <conditionalFormatting sqref="D3:D4">
    <cfRule type="expression" dxfId="8" priority="396">
      <formula>#REF!</formula>
    </cfRule>
  </conditionalFormatting>
  <conditionalFormatting sqref="H3:H4">
    <cfRule type="expression" dxfId="7" priority="397">
      <formula>$C$5</formula>
    </cfRule>
  </conditionalFormatting>
  <conditionalFormatting sqref="I3:I4">
    <cfRule type="expression" dxfId="6" priority="398">
      <formula>$C$6</formula>
    </cfRule>
  </conditionalFormatting>
  <conditionalFormatting sqref="J3:J4">
    <cfRule type="expression" dxfId="5" priority="399">
      <formula>$C$7</formula>
    </cfRule>
  </conditionalFormatting>
  <conditionalFormatting sqref="L3:L4">
    <cfRule type="expression" dxfId="4" priority="400">
      <formula>$C$9</formula>
    </cfRule>
  </conditionalFormatting>
  <conditionalFormatting sqref="K3:K4">
    <cfRule type="expression" dxfId="3" priority="1">
      <formula>$C$8</formula>
    </cfRule>
  </conditionalFormatting>
  <dataValidations count="3">
    <dataValidation type="whole" allowBlank="1" showInputMessage="1" showErrorMessage="1" sqref="N2" xr:uid="{00000000-0002-0000-0900-000000000000}">
      <formula1>1</formula1>
      <formula2>5</formula2>
    </dataValidation>
    <dataValidation allowBlank="1" showErrorMessage="1" errorTitle="Language" error="Invalid language" promptTitle="Language" prompt="Please choose a language for the country names" sqref="M3" xr:uid="{00000000-0002-0000-0900-000001000000}"/>
    <dataValidation type="list" allowBlank="1" showErrorMessage="1" errorTitle="Language" error="Invalid language" sqref="N1" xr:uid="{00000000-0002-0000-0900-000002000000}">
      <formula1>$B$3:$B$9</formula1>
    </dataValidation>
  </dataValidations>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8"/>
  <dimension ref="B2:D46"/>
  <sheetViews>
    <sheetView workbookViewId="0">
      <selection activeCell="C7" sqref="C7"/>
    </sheetView>
  </sheetViews>
  <sheetFormatPr baseColWidth="10" defaultRowHeight="15" x14ac:dyDescent="0.25"/>
  <cols>
    <col min="2" max="2" width="7.85546875" customWidth="1"/>
    <col min="3" max="3" width="6.42578125" customWidth="1"/>
    <col min="4" max="4" width="25.7109375" customWidth="1"/>
  </cols>
  <sheetData>
    <row r="2" spans="2:4" ht="28.5" x14ac:dyDescent="0.45">
      <c r="B2" s="751" t="s">
        <v>600</v>
      </c>
      <c r="C2" s="751"/>
      <c r="D2" s="751"/>
    </row>
    <row r="3" spans="2:4" ht="15.75" thickBot="1" x14ac:dyDescent="0.3"/>
    <row r="4" spans="2:4" ht="15.75" thickTop="1" x14ac:dyDescent="0.25">
      <c r="B4" s="755" t="s">
        <v>536</v>
      </c>
      <c r="C4" s="766" t="s">
        <v>535</v>
      </c>
      <c r="D4" s="768" t="s">
        <v>534</v>
      </c>
    </row>
    <row r="5" spans="2:4" x14ac:dyDescent="0.25">
      <c r="B5" s="765"/>
      <c r="C5" s="767"/>
      <c r="D5" s="769"/>
    </row>
    <row r="6" spans="2:4" ht="15.75" x14ac:dyDescent="0.25">
      <c r="B6" s="268"/>
      <c r="C6" s="377"/>
      <c r="D6" s="378" t="s">
        <v>30</v>
      </c>
    </row>
    <row r="7" spans="2:4" x14ac:dyDescent="0.25">
      <c r="B7" s="269" t="s">
        <v>196</v>
      </c>
      <c r="C7" s="273">
        <v>51</v>
      </c>
      <c r="D7" s="367" t="str">
        <f>VLOOKUP($C7,Language!$D$5:$E$94,2,0)</f>
        <v>Katar</v>
      </c>
    </row>
    <row r="8" spans="2:4" x14ac:dyDescent="0.25">
      <c r="B8" s="269" t="s">
        <v>197</v>
      </c>
      <c r="C8" s="276">
        <v>46</v>
      </c>
      <c r="D8" s="367" t="str">
        <f>VLOOKUP($C8,Language!$D$5:$E$94,2,0)</f>
        <v>Ecuador</v>
      </c>
    </row>
    <row r="9" spans="2:4" x14ac:dyDescent="0.25">
      <c r="B9" s="269" t="s">
        <v>198</v>
      </c>
      <c r="C9" s="276">
        <v>20</v>
      </c>
      <c r="D9" s="367" t="str">
        <f>VLOOKUP($C9,Language!$D$5:$E$94,2,0)</f>
        <v>Senegal</v>
      </c>
    </row>
    <row r="10" spans="2:4" x14ac:dyDescent="0.25">
      <c r="B10" s="270" t="s">
        <v>199</v>
      </c>
      <c r="C10" s="273">
        <v>10</v>
      </c>
      <c r="D10" s="367" t="str">
        <f>VLOOKUP($C10,Language!$D$5:$E$94,2,0)</f>
        <v>Niederlande</v>
      </c>
    </row>
    <row r="11" spans="2:4" ht="15.75" x14ac:dyDescent="0.25">
      <c r="B11" s="271"/>
      <c r="C11" s="377"/>
      <c r="D11" s="378" t="s">
        <v>26</v>
      </c>
    </row>
    <row r="12" spans="2:4" x14ac:dyDescent="0.25">
      <c r="B12" s="269" t="s">
        <v>200</v>
      </c>
      <c r="C12" s="276">
        <v>5</v>
      </c>
      <c r="D12" s="367" t="str">
        <f>VLOOKUP($C12,Language!$D$5:$E$94,2,0)</f>
        <v>England</v>
      </c>
    </row>
    <row r="13" spans="2:4" x14ac:dyDescent="0.25">
      <c r="B13" s="269" t="s">
        <v>201</v>
      </c>
      <c r="C13" s="273">
        <v>21</v>
      </c>
      <c r="D13" s="367" t="str">
        <f>VLOOKUP($C13,Language!$D$5:$E$94,2,0)</f>
        <v>Iran</v>
      </c>
    </row>
    <row r="14" spans="2:4" x14ac:dyDescent="0.25">
      <c r="B14" s="269" t="s">
        <v>202</v>
      </c>
      <c r="C14" s="276">
        <v>15</v>
      </c>
      <c r="D14" s="367" t="str">
        <f>VLOOKUP($C14,Language!$D$5:$E$94,2,0)</f>
        <v>USA</v>
      </c>
    </row>
    <row r="15" spans="2:4" x14ac:dyDescent="0.25">
      <c r="B15" s="270" t="s">
        <v>203</v>
      </c>
      <c r="C15" s="276">
        <v>18</v>
      </c>
      <c r="D15" s="367" t="str">
        <f>VLOOKUP($C15,Language!$D$5:$E$94,2,0)</f>
        <v>Wales</v>
      </c>
    </row>
    <row r="16" spans="2:4" ht="15.75" x14ac:dyDescent="0.25">
      <c r="B16" s="271"/>
      <c r="C16" s="377"/>
      <c r="D16" s="378" t="s">
        <v>27</v>
      </c>
    </row>
    <row r="17" spans="2:4" x14ac:dyDescent="0.25">
      <c r="B17" s="269" t="s">
        <v>204</v>
      </c>
      <c r="C17" s="276">
        <v>4</v>
      </c>
      <c r="D17" s="367" t="str">
        <f>VLOOKUP($C17,Language!$D$5:$E$94,2,0)</f>
        <v>Argentinien</v>
      </c>
    </row>
    <row r="18" spans="2:4" x14ac:dyDescent="0.25">
      <c r="B18" s="269" t="s">
        <v>205</v>
      </c>
      <c r="C18" s="276">
        <v>49</v>
      </c>
      <c r="D18" s="367" t="str">
        <f>VLOOKUP($C18,Language!$D$5:$E$94,2,0)</f>
        <v>Saudi-Arabien</v>
      </c>
    </row>
    <row r="19" spans="2:4" x14ac:dyDescent="0.25">
      <c r="B19" s="269" t="s">
        <v>206</v>
      </c>
      <c r="C19" s="276">
        <v>9</v>
      </c>
      <c r="D19" s="367" t="str">
        <f>VLOOKUP($C19,Language!$D$5:$E$94,2,0)</f>
        <v>Mexiko</v>
      </c>
    </row>
    <row r="20" spans="2:4" x14ac:dyDescent="0.25">
      <c r="B20" s="270" t="s">
        <v>207</v>
      </c>
      <c r="C20" s="276">
        <v>26</v>
      </c>
      <c r="D20" s="367" t="str">
        <f>VLOOKUP($C20,Language!$D$5:$E$94,2,0)</f>
        <v>Polen</v>
      </c>
    </row>
    <row r="21" spans="2:4" ht="15.75" x14ac:dyDescent="0.25">
      <c r="B21" s="271"/>
      <c r="C21" s="377"/>
      <c r="D21" s="378" t="s">
        <v>31</v>
      </c>
    </row>
    <row r="22" spans="2:4" x14ac:dyDescent="0.25">
      <c r="B22" s="269" t="s">
        <v>208</v>
      </c>
      <c r="C22" s="276">
        <v>3</v>
      </c>
      <c r="D22" s="367" t="str">
        <f>VLOOKUP($C22,Language!$D$5:$E$94,2,0)</f>
        <v>Frankreich</v>
      </c>
    </row>
    <row r="23" spans="2:4" x14ac:dyDescent="0.25">
      <c r="B23" s="269" t="s">
        <v>209</v>
      </c>
      <c r="C23" s="276">
        <v>42</v>
      </c>
      <c r="D23" s="367" t="str">
        <f>VLOOKUP($C23,Language!$D$5:$E$94,2,0)</f>
        <v>Australien</v>
      </c>
    </row>
    <row r="24" spans="2:4" x14ac:dyDescent="0.25">
      <c r="B24" s="269" t="s">
        <v>210</v>
      </c>
      <c r="C24" s="276">
        <v>11</v>
      </c>
      <c r="D24" s="367" t="str">
        <f>VLOOKUP($C24,Language!$D$5:$E$94,2,0)</f>
        <v>Dänemark</v>
      </c>
    </row>
    <row r="25" spans="2:4" x14ac:dyDescent="0.25">
      <c r="B25" s="270" t="s">
        <v>211</v>
      </c>
      <c r="C25" s="273">
        <v>35</v>
      </c>
      <c r="D25" s="367" t="str">
        <f>VLOOKUP($C25,Language!$D$5:$E$94,2,0)</f>
        <v>Tunesien</v>
      </c>
    </row>
    <row r="26" spans="2:4" ht="15.75" x14ac:dyDescent="0.25">
      <c r="B26" s="271"/>
      <c r="C26" s="377"/>
      <c r="D26" s="378" t="s">
        <v>28</v>
      </c>
    </row>
    <row r="27" spans="2:4" x14ac:dyDescent="0.25">
      <c r="B27" s="269" t="s">
        <v>212</v>
      </c>
      <c r="C27" s="276">
        <v>7</v>
      </c>
      <c r="D27" s="367" t="str">
        <f>VLOOKUP($C27,Language!$D$5:$E$94,2,0)</f>
        <v>Spanien</v>
      </c>
    </row>
    <row r="28" spans="2:4" x14ac:dyDescent="0.25">
      <c r="B28" s="269" t="s">
        <v>213</v>
      </c>
      <c r="C28" s="273">
        <v>31</v>
      </c>
      <c r="D28" s="367" t="str">
        <f>VLOOKUP($C28,Language!$D$5:$E$94,2,0)</f>
        <v>Costa Rica</v>
      </c>
    </row>
    <row r="29" spans="2:4" x14ac:dyDescent="0.25">
      <c r="B29" s="269" t="s">
        <v>214</v>
      </c>
      <c r="C29" s="276">
        <v>12</v>
      </c>
      <c r="D29" s="367" t="str">
        <f>VLOOKUP($C29,Language!$D$5:$E$94,2,0)</f>
        <v>Deutschland</v>
      </c>
    </row>
    <row r="30" spans="2:4" x14ac:dyDescent="0.25">
      <c r="B30" s="270" t="s">
        <v>215</v>
      </c>
      <c r="C30" s="273">
        <v>23</v>
      </c>
      <c r="D30" s="367" t="str">
        <f>VLOOKUP($C30,Language!$D$5:$E$94,2,0)</f>
        <v>Japan</v>
      </c>
    </row>
    <row r="31" spans="2:4" ht="15.75" x14ac:dyDescent="0.25">
      <c r="B31" s="271"/>
      <c r="C31" s="377"/>
      <c r="D31" s="378" t="s">
        <v>29</v>
      </c>
    </row>
    <row r="32" spans="2:4" x14ac:dyDescent="0.25">
      <c r="B32" s="269" t="s">
        <v>318</v>
      </c>
      <c r="C32" s="273">
        <v>2</v>
      </c>
      <c r="D32" s="367" t="str">
        <f>VLOOKUP($C32,Language!$D$5:$E$94,2,0)</f>
        <v>Belgien</v>
      </c>
    </row>
    <row r="33" spans="2:4" x14ac:dyDescent="0.25">
      <c r="B33" s="269" t="s">
        <v>319</v>
      </c>
      <c r="C33" s="276">
        <v>38</v>
      </c>
      <c r="D33" s="367" t="str">
        <f>VLOOKUP($C33,Language!$D$5:$E$94,2,0)</f>
        <v>Kanada</v>
      </c>
    </row>
    <row r="34" spans="2:4" x14ac:dyDescent="0.25">
      <c r="B34" s="269" t="s">
        <v>320</v>
      </c>
      <c r="C34" s="273">
        <v>24</v>
      </c>
      <c r="D34" s="367" t="str">
        <f>VLOOKUP($C34,Language!$D$5:$E$94,2,0)</f>
        <v>Marokko</v>
      </c>
    </row>
    <row r="35" spans="2:4" x14ac:dyDescent="0.25">
      <c r="B35" s="270" t="s">
        <v>321</v>
      </c>
      <c r="C35" s="273">
        <v>16</v>
      </c>
      <c r="D35" s="367" t="str">
        <f>VLOOKUP($C35,Language!$D$5:$E$94,2,0)</f>
        <v>Kroatien</v>
      </c>
    </row>
    <row r="36" spans="2:4" ht="15.75" x14ac:dyDescent="0.25">
      <c r="B36" s="271"/>
      <c r="C36" s="377"/>
      <c r="D36" s="378" t="s">
        <v>326</v>
      </c>
    </row>
    <row r="37" spans="2:4" x14ac:dyDescent="0.25">
      <c r="B37" s="269" t="s">
        <v>216</v>
      </c>
      <c r="C37" s="276">
        <v>1</v>
      </c>
      <c r="D37" s="367" t="str">
        <f>VLOOKUP($C37,Language!$D$5:$E$94,2,0)</f>
        <v>Brasilien</v>
      </c>
    </row>
    <row r="38" spans="2:4" x14ac:dyDescent="0.25">
      <c r="B38" s="269" t="s">
        <v>217</v>
      </c>
      <c r="C38" s="276">
        <v>25</v>
      </c>
      <c r="D38" s="367" t="str">
        <f>VLOOKUP($C38,Language!$D$5:$E$94,2,0)</f>
        <v>Serbien</v>
      </c>
    </row>
    <row r="39" spans="2:4" x14ac:dyDescent="0.25">
      <c r="B39" s="269" t="s">
        <v>218</v>
      </c>
      <c r="C39" s="276">
        <v>14</v>
      </c>
      <c r="D39" s="367" t="str">
        <f>VLOOKUP($C39,Language!$D$5:$E$94,2,0)</f>
        <v>Schweiz</v>
      </c>
    </row>
    <row r="40" spans="2:4" x14ac:dyDescent="0.25">
      <c r="B40" s="270" t="s">
        <v>219</v>
      </c>
      <c r="C40" s="276">
        <v>37</v>
      </c>
      <c r="D40" s="367" t="str">
        <f>VLOOKUP($C40,Language!$D$5:$E$94,2,0)</f>
        <v>Kamerun</v>
      </c>
    </row>
    <row r="41" spans="2:4" ht="15.75" x14ac:dyDescent="0.25">
      <c r="B41" s="271"/>
      <c r="C41" s="377"/>
      <c r="D41" s="378" t="s">
        <v>38</v>
      </c>
    </row>
    <row r="42" spans="2:4" x14ac:dyDescent="0.25">
      <c r="B42" s="269" t="s">
        <v>322</v>
      </c>
      <c r="C42" s="276">
        <v>8</v>
      </c>
      <c r="D42" s="370" t="str">
        <f>VLOOKUP($C42,Language!$D$5:$E$94,2,0)</f>
        <v>Portugal</v>
      </c>
    </row>
    <row r="43" spans="2:4" x14ac:dyDescent="0.25">
      <c r="B43" s="269" t="s">
        <v>323</v>
      </c>
      <c r="C43" s="276">
        <v>60</v>
      </c>
      <c r="D43" s="370" t="str">
        <f>VLOOKUP($C43,Language!$D$5:$E$94,2,0)</f>
        <v>Ghana</v>
      </c>
    </row>
    <row r="44" spans="2:4" x14ac:dyDescent="0.25">
      <c r="B44" s="269" t="s">
        <v>324</v>
      </c>
      <c r="C44" s="276">
        <v>13</v>
      </c>
      <c r="D44" s="370" t="str">
        <f>VLOOKUP($C44,Language!$D$5:$E$94,2,0)</f>
        <v>Uruguay</v>
      </c>
    </row>
    <row r="45" spans="2:4" ht="15.75" thickBot="1" x14ac:dyDescent="0.3">
      <c r="B45" s="272" t="s">
        <v>325</v>
      </c>
      <c r="C45" s="279">
        <v>29</v>
      </c>
      <c r="D45" s="371" t="str">
        <f>VLOOKUP($C45,Language!$D$5:$E$94,2,0)</f>
        <v>Südkorea</v>
      </c>
    </row>
    <row r="46" spans="2:4" ht="15.75" thickTop="1"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9"/>
  <dimension ref="A1:O75"/>
  <sheetViews>
    <sheetView showGridLines="0" showRowColHeaders="0" workbookViewId="0">
      <selection activeCell="G4" sqref="G4"/>
    </sheetView>
  </sheetViews>
  <sheetFormatPr baseColWidth="10" defaultColWidth="0" defaultRowHeight="15" zeroHeight="1" x14ac:dyDescent="0.25"/>
  <cols>
    <col min="1" max="1" width="11.42578125" customWidth="1"/>
    <col min="2" max="2" width="9.28515625" customWidth="1"/>
    <col min="3" max="4" width="5.7109375" style="266"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4.7109375" style="266" customWidth="1"/>
    <col min="14" max="14" width="23" style="266" customWidth="1"/>
    <col min="15" max="15" width="4.7109375" style="266" customWidth="1"/>
    <col min="16" max="16384" width="11.42578125" hidden="1"/>
  </cols>
  <sheetData>
    <row r="1" spans="1:15" ht="28.5" x14ac:dyDescent="0.45">
      <c r="A1" s="251"/>
      <c r="B1" s="770" t="str">
        <f>Language!$E$119</f>
        <v>Spiele</v>
      </c>
      <c r="C1" s="770"/>
      <c r="D1" s="770"/>
      <c r="E1" s="770"/>
      <c r="F1" s="770"/>
      <c r="G1" s="770"/>
      <c r="H1" s="770"/>
      <c r="I1" s="770"/>
      <c r="J1" s="770"/>
    </row>
    <row r="2" spans="1:15" ht="18.75" customHeight="1" thickBot="1" x14ac:dyDescent="0.5">
      <c r="A2" s="250"/>
      <c r="B2" s="115"/>
      <c r="C2" s="115"/>
      <c r="D2" s="115"/>
      <c r="E2" s="115"/>
      <c r="F2" s="115"/>
      <c r="G2" s="115"/>
      <c r="H2" s="115"/>
      <c r="I2" s="115"/>
      <c r="J2" s="115"/>
      <c r="M2" s="360"/>
      <c r="N2" s="360"/>
      <c r="O2" s="360"/>
    </row>
    <row r="3" spans="1:15" ht="30" customHeight="1" thickTop="1" thickBot="1" x14ac:dyDescent="0.3">
      <c r="A3" s="250"/>
      <c r="B3" s="249" t="s">
        <v>519</v>
      </c>
      <c r="C3" s="771" t="s">
        <v>414</v>
      </c>
      <c r="D3" s="771"/>
      <c r="E3" s="232" t="s">
        <v>524</v>
      </c>
      <c r="F3" s="232" t="s">
        <v>728</v>
      </c>
      <c r="G3" s="333" t="s">
        <v>517</v>
      </c>
      <c r="H3" s="232" t="s">
        <v>518</v>
      </c>
      <c r="I3" s="232" t="s">
        <v>357</v>
      </c>
      <c r="J3" s="232" t="s">
        <v>358</v>
      </c>
      <c r="K3" s="233" t="s">
        <v>530</v>
      </c>
    </row>
    <row r="4" spans="1:15" x14ac:dyDescent="0.25">
      <c r="B4" s="348">
        <v>1</v>
      </c>
      <c r="C4" s="344" t="s">
        <v>196</v>
      </c>
      <c r="D4" s="345" t="s">
        <v>197</v>
      </c>
      <c r="E4" s="318">
        <v>44885.791666666664</v>
      </c>
      <c r="F4" s="125">
        <f>E4-VLOOKUP(TimeZone!$L$5,TimeZone!$C$4:$E$39,3,0)+VLOOKUP(TimeZone!$H$1,TimeZone!$C$4:$E$39,3,0)</f>
        <v>44885.708333333328</v>
      </c>
      <c r="G4" s="337">
        <v>1</v>
      </c>
      <c r="H4" s="335" t="str">
        <f>VLOOKUP($G4,Language!$D$97:$E$112,2,0)</f>
        <v>Al Bayt</v>
      </c>
      <c r="I4" s="246" t="str">
        <f>VLOOKUP(C4,Groups!$B$7:$D$45,3,0)</f>
        <v>Katar</v>
      </c>
      <c r="J4" s="246" t="str">
        <f>VLOOKUP(D4,Groups!$B$7:$D$45,3,0)</f>
        <v>Ecuador</v>
      </c>
      <c r="K4" s="234"/>
      <c r="N4" s="216"/>
    </row>
    <row r="5" spans="1:15" x14ac:dyDescent="0.25">
      <c r="B5" s="348">
        <v>2</v>
      </c>
      <c r="C5" s="344" t="s">
        <v>198</v>
      </c>
      <c r="D5" s="345" t="s">
        <v>199</v>
      </c>
      <c r="E5" s="318">
        <v>44886.791666666664</v>
      </c>
      <c r="F5" s="125">
        <f>E5-VLOOKUP(TimeZone!$L$5,TimeZone!$C$4:$E$39,3,0)+VLOOKUP(TimeZone!$H$1,TimeZone!$C$4:$E$39,3,0)</f>
        <v>44886.708333333328</v>
      </c>
      <c r="G5" s="339">
        <v>3</v>
      </c>
      <c r="H5" s="335" t="str">
        <f>VLOOKUP($G5,Language!$D$97:$E$112,2,0)</f>
        <v>Al Thumama</v>
      </c>
      <c r="I5" s="246" t="str">
        <f>VLOOKUP(C5,Groups!$B$7:$D$45,3,0)</f>
        <v>Senegal</v>
      </c>
      <c r="J5" s="246" t="str">
        <f>VLOOKUP(D5,Groups!$B$7:$D$45,3,0)</f>
        <v>Niederlande</v>
      </c>
      <c r="K5" s="234"/>
    </row>
    <row r="6" spans="1:15" x14ac:dyDescent="0.25">
      <c r="B6" s="348">
        <v>3</v>
      </c>
      <c r="C6" s="344" t="s">
        <v>200</v>
      </c>
      <c r="D6" s="345" t="s">
        <v>201</v>
      </c>
      <c r="E6" s="318">
        <v>44886.666666666664</v>
      </c>
      <c r="F6" s="125">
        <f>E6-VLOOKUP(TimeZone!$L$5,TimeZone!$C$4:$E$39,3,0)+VLOOKUP(TimeZone!$H$1,TimeZone!$C$4:$E$39,3,0)</f>
        <v>44886.583333333328</v>
      </c>
      <c r="G6" s="339">
        <v>2</v>
      </c>
      <c r="H6" s="335" t="str">
        <f>VLOOKUP($G6,Language!$D$97:$E$112,2,0)</f>
        <v>Khalifa Internat.</v>
      </c>
      <c r="I6" s="246" t="str">
        <f>VLOOKUP(C6,Groups!$B$7:$D$45,3,0)</f>
        <v>England</v>
      </c>
      <c r="J6" s="246" t="str">
        <f>VLOOKUP(D6,Groups!$B$7:$D$45,3,0)</f>
        <v>Iran</v>
      </c>
      <c r="K6" s="234"/>
    </row>
    <row r="7" spans="1:15" x14ac:dyDescent="0.25">
      <c r="B7" s="348">
        <v>4</v>
      </c>
      <c r="C7" s="344" t="s">
        <v>202</v>
      </c>
      <c r="D7" s="345" t="s">
        <v>203</v>
      </c>
      <c r="E7" s="318">
        <v>44886.916666666664</v>
      </c>
      <c r="F7" s="125">
        <f>E7-VLOOKUP(TimeZone!$L$5,TimeZone!$C$4:$E$39,3,0)+VLOOKUP(TimeZone!$H$1,TimeZone!$C$4:$E$39,3,0)</f>
        <v>44886.833333333328</v>
      </c>
      <c r="G7" s="339">
        <v>4</v>
      </c>
      <c r="H7" s="335" t="str">
        <f>VLOOKUP($G7,Language!$D$97:$E$112,2,0)</f>
        <v>Ahmad Bin Ali</v>
      </c>
      <c r="I7" s="246" t="str">
        <f>VLOOKUP(C7,Groups!$B$7:$D$45,3,0)</f>
        <v>USA</v>
      </c>
      <c r="J7" s="246" t="str">
        <f>VLOOKUP(D7,Groups!$B$7:$D$45,3,0)</f>
        <v>Wales</v>
      </c>
      <c r="K7" s="234"/>
    </row>
    <row r="8" spans="1:15" x14ac:dyDescent="0.25">
      <c r="B8" s="348">
        <v>5</v>
      </c>
      <c r="C8" s="344" t="s">
        <v>208</v>
      </c>
      <c r="D8" s="345" t="s">
        <v>209</v>
      </c>
      <c r="E8" s="318">
        <v>44887.916666666664</v>
      </c>
      <c r="F8" s="125">
        <f>E8-VLOOKUP(TimeZone!$L$5,TimeZone!$C$4:$E$39,3,0)+VLOOKUP(TimeZone!$H$1,TimeZone!$C$4:$E$39,3,0)</f>
        <v>44887.833333333328</v>
      </c>
      <c r="G8" s="339">
        <v>8</v>
      </c>
      <c r="H8" s="335" t="str">
        <f>VLOOKUP($G8,Language!$D$97:$E$112,2,0)</f>
        <v>Al Janoub</v>
      </c>
      <c r="I8" s="246" t="str">
        <f>VLOOKUP(C8,Groups!$B$7:$D$45,3,0)</f>
        <v>Frankreich</v>
      </c>
      <c r="J8" s="246" t="str">
        <f>VLOOKUP(D8,Groups!$B$7:$D$45,3,0)</f>
        <v>Australien</v>
      </c>
      <c r="K8" s="234"/>
    </row>
    <row r="9" spans="1:15" x14ac:dyDescent="0.25">
      <c r="B9" s="348">
        <v>6</v>
      </c>
      <c r="C9" s="344" t="s">
        <v>210</v>
      </c>
      <c r="D9" s="345" t="s">
        <v>211</v>
      </c>
      <c r="E9" s="318">
        <v>44887.666666666664</v>
      </c>
      <c r="F9" s="125">
        <f>E9-VLOOKUP(TimeZone!$L$5,TimeZone!$C$4:$E$39,3,0)+VLOOKUP(TimeZone!$H$1,TimeZone!$C$4:$E$39,3,0)</f>
        <v>44887.583333333328</v>
      </c>
      <c r="G9" s="339">
        <v>7</v>
      </c>
      <c r="H9" s="335" t="str">
        <f>VLOOKUP($G9,Language!$D$97:$E$112,2,0)</f>
        <v>Education City</v>
      </c>
      <c r="I9" s="246" t="str">
        <f>VLOOKUP(C9,Groups!$B$7:$D$45,3,0)</f>
        <v>Dänemark</v>
      </c>
      <c r="J9" s="246" t="str">
        <f>VLOOKUP(D9,Groups!$B$7:$D$45,3,0)</f>
        <v>Tunesien</v>
      </c>
      <c r="K9" s="234"/>
    </row>
    <row r="10" spans="1:15" x14ac:dyDescent="0.25">
      <c r="B10" s="348">
        <v>7</v>
      </c>
      <c r="C10" s="344" t="s">
        <v>206</v>
      </c>
      <c r="D10" s="345" t="s">
        <v>207</v>
      </c>
      <c r="E10" s="318">
        <v>44887.791666666664</v>
      </c>
      <c r="F10" s="125">
        <f>E10-VLOOKUP(TimeZone!$L$5,TimeZone!$C$4:$E$39,3,0)+VLOOKUP(TimeZone!$H$1,TimeZone!$C$4:$E$39,3,0)</f>
        <v>44887.708333333328</v>
      </c>
      <c r="G10" s="339">
        <v>6</v>
      </c>
      <c r="H10" s="335" t="str">
        <f>VLOOKUP($G10,Language!$D$97:$E$112,2,0)</f>
        <v>Stadion 974</v>
      </c>
      <c r="I10" s="246" t="str">
        <f>VLOOKUP(C10,Groups!$B$7:$D$45,3,0)</f>
        <v>Mexiko</v>
      </c>
      <c r="J10" s="246" t="str">
        <f>VLOOKUP(D10,Groups!$B$7:$D$45,3,0)</f>
        <v>Polen</v>
      </c>
      <c r="K10" s="234"/>
    </row>
    <row r="11" spans="1:15" x14ac:dyDescent="0.25">
      <c r="B11" s="348">
        <v>8</v>
      </c>
      <c r="C11" s="344" t="s">
        <v>204</v>
      </c>
      <c r="D11" s="345" t="s">
        <v>205</v>
      </c>
      <c r="E11" s="318">
        <v>44887.541666666664</v>
      </c>
      <c r="F11" s="125">
        <f>E11-VLOOKUP(TimeZone!$L$5,TimeZone!$C$4:$E$39,3,0)+VLOOKUP(TimeZone!$H$1,TimeZone!$C$4:$E$39,3,0)</f>
        <v>44887.458333333328</v>
      </c>
      <c r="G11" s="339">
        <v>5</v>
      </c>
      <c r="H11" s="335" t="str">
        <f>VLOOKUP($G11,Language!$D$97:$E$112,2,0)</f>
        <v>Lusail</v>
      </c>
      <c r="I11" s="246" t="str">
        <f>VLOOKUP(C11,Groups!$B$7:$D$45,3,0)</f>
        <v>Argentinien</v>
      </c>
      <c r="J11" s="246" t="str">
        <f>VLOOKUP(D11,Groups!$B$7:$D$45,3,0)</f>
        <v>Saudi-Arabien</v>
      </c>
      <c r="K11" s="234"/>
    </row>
    <row r="12" spans="1:15" x14ac:dyDescent="0.25">
      <c r="B12" s="348">
        <v>9</v>
      </c>
      <c r="C12" s="344" t="s">
        <v>318</v>
      </c>
      <c r="D12" s="345" t="s">
        <v>319</v>
      </c>
      <c r="E12" s="318">
        <v>44888.916666666664</v>
      </c>
      <c r="F12" s="125">
        <f>E12-VLOOKUP(TimeZone!$L$5,TimeZone!$C$4:$E$39,3,0)+VLOOKUP(TimeZone!$H$1,TimeZone!$C$4:$E$39,3,0)</f>
        <v>44888.833333333328</v>
      </c>
      <c r="G12" s="339">
        <v>4</v>
      </c>
      <c r="H12" s="335" t="str">
        <f>VLOOKUP($G12,Language!$D$97:$E$112,2,0)</f>
        <v>Ahmad Bin Ali</v>
      </c>
      <c r="I12" s="246" t="str">
        <f>VLOOKUP(C12,Groups!$B$7:$D$45,3,0)</f>
        <v>Belgien</v>
      </c>
      <c r="J12" s="246" t="str">
        <f>VLOOKUP(D12,Groups!$B$7:$D$45,3,0)</f>
        <v>Kanada</v>
      </c>
      <c r="K12" s="234"/>
    </row>
    <row r="13" spans="1:15" x14ac:dyDescent="0.25">
      <c r="B13" s="348">
        <v>10</v>
      </c>
      <c r="C13" s="344" t="s">
        <v>212</v>
      </c>
      <c r="D13" s="345" t="s">
        <v>213</v>
      </c>
      <c r="E13" s="318">
        <v>44888.791666666664</v>
      </c>
      <c r="F13" s="125">
        <f>E13-VLOOKUP(TimeZone!$L$5,TimeZone!$C$4:$E$39,3,0)+VLOOKUP(TimeZone!$H$1,TimeZone!$C$4:$E$39,3,0)</f>
        <v>44888.708333333328</v>
      </c>
      <c r="G13" s="339">
        <v>3</v>
      </c>
      <c r="H13" s="335" t="str">
        <f>VLOOKUP($G13,Language!$D$97:$E$112,2,0)</f>
        <v>Al Thumama</v>
      </c>
      <c r="I13" s="246" t="str">
        <f>VLOOKUP(C13,Groups!$B$7:$D$45,3,0)</f>
        <v>Spanien</v>
      </c>
      <c r="J13" s="246" t="str">
        <f>VLOOKUP(D13,Groups!$B$7:$D$45,3,0)</f>
        <v>Costa Rica</v>
      </c>
      <c r="K13" s="234"/>
    </row>
    <row r="14" spans="1:15" x14ac:dyDescent="0.25">
      <c r="B14" s="348">
        <v>11</v>
      </c>
      <c r="C14" s="344" t="s">
        <v>214</v>
      </c>
      <c r="D14" s="345" t="s">
        <v>215</v>
      </c>
      <c r="E14" s="318">
        <v>44888.666666666664</v>
      </c>
      <c r="F14" s="125">
        <f>E14-VLOOKUP(TimeZone!$L$5,TimeZone!$C$4:$E$39,3,0)+VLOOKUP(TimeZone!$H$1,TimeZone!$C$4:$E$39,3,0)</f>
        <v>44888.583333333328</v>
      </c>
      <c r="G14" s="339">
        <v>2</v>
      </c>
      <c r="H14" s="335" t="str">
        <f>VLOOKUP($G14,Language!$D$97:$E$112,2,0)</f>
        <v>Khalifa Internat.</v>
      </c>
      <c r="I14" s="246" t="str">
        <f>VLOOKUP(C14,Groups!$B$7:$D$45,3,0)</f>
        <v>Deutschland</v>
      </c>
      <c r="J14" s="246" t="str">
        <f>VLOOKUP(D14,Groups!$B$7:$D$45,3,0)</f>
        <v>Japan</v>
      </c>
      <c r="K14" s="234"/>
    </row>
    <row r="15" spans="1:15" x14ac:dyDescent="0.25">
      <c r="B15" s="348">
        <v>12</v>
      </c>
      <c r="C15" s="344" t="s">
        <v>320</v>
      </c>
      <c r="D15" s="345" t="s">
        <v>321</v>
      </c>
      <c r="E15" s="318">
        <v>44888.541666666664</v>
      </c>
      <c r="F15" s="125">
        <f>E15-VLOOKUP(TimeZone!$L$5,TimeZone!$C$4:$E$39,3,0)+VLOOKUP(TimeZone!$H$1,TimeZone!$C$4:$E$39,3,0)</f>
        <v>44888.458333333328</v>
      </c>
      <c r="G15" s="339">
        <v>1</v>
      </c>
      <c r="H15" s="335" t="str">
        <f>VLOOKUP($G15,Language!$D$97:$E$112,2,0)</f>
        <v>Al Bayt</v>
      </c>
      <c r="I15" s="246" t="str">
        <f>VLOOKUP(C15,Groups!$B$7:$D$45,3,0)</f>
        <v>Marokko</v>
      </c>
      <c r="J15" s="246" t="str">
        <f>VLOOKUP(D15,Groups!$B$7:$D$45,3,0)</f>
        <v>Kroatien</v>
      </c>
      <c r="K15" s="234"/>
    </row>
    <row r="16" spans="1:15" x14ac:dyDescent="0.25">
      <c r="B16" s="348">
        <v>13</v>
      </c>
      <c r="C16" s="344" t="s">
        <v>218</v>
      </c>
      <c r="D16" s="345" t="s">
        <v>219</v>
      </c>
      <c r="E16" s="318">
        <v>44889.541666666664</v>
      </c>
      <c r="F16" s="125">
        <f>E16-VLOOKUP(TimeZone!$L$5,TimeZone!$C$4:$E$39,3,0)+VLOOKUP(TimeZone!$H$1,TimeZone!$C$4:$E$39,3,0)</f>
        <v>44889.458333333328</v>
      </c>
      <c r="G16" s="339">
        <v>8</v>
      </c>
      <c r="H16" s="335" t="str">
        <f>VLOOKUP($G16,Language!$D$97:$E$112,2,0)</f>
        <v>Al Janoub</v>
      </c>
      <c r="I16" s="246" t="str">
        <f>VLOOKUP(C16,Groups!$B$7:$D$45,3,0)</f>
        <v>Schweiz</v>
      </c>
      <c r="J16" s="246" t="str">
        <f>VLOOKUP(D16,Groups!$B$7:$D$45,3,0)</f>
        <v>Kamerun</v>
      </c>
      <c r="K16" s="234"/>
    </row>
    <row r="17" spans="2:15" x14ac:dyDescent="0.25">
      <c r="B17" s="348">
        <v>14</v>
      </c>
      <c r="C17" s="344" t="s">
        <v>324</v>
      </c>
      <c r="D17" s="345" t="s">
        <v>325</v>
      </c>
      <c r="E17" s="318">
        <v>44889.666666666664</v>
      </c>
      <c r="F17" s="125">
        <f>E17-VLOOKUP(TimeZone!$L$5,TimeZone!$C$4:$E$39,3,0)+VLOOKUP(TimeZone!$H$1,TimeZone!$C$4:$E$39,3,0)</f>
        <v>44889.583333333328</v>
      </c>
      <c r="G17" s="339">
        <v>7</v>
      </c>
      <c r="H17" s="335" t="str">
        <f>VLOOKUP($G17,Language!$D$97:$E$112,2,0)</f>
        <v>Education City</v>
      </c>
      <c r="I17" s="246" t="str">
        <f>VLOOKUP(C17,Groups!$B$7:$D$45,3,0)</f>
        <v>Uruguay</v>
      </c>
      <c r="J17" s="246" t="str">
        <f>VLOOKUP(D17,Groups!$B$7:$D$45,3,0)</f>
        <v>Südkorea</v>
      </c>
      <c r="K17" s="234"/>
    </row>
    <row r="18" spans="2:15" x14ac:dyDescent="0.25">
      <c r="B18" s="348">
        <v>15</v>
      </c>
      <c r="C18" s="344" t="s">
        <v>322</v>
      </c>
      <c r="D18" s="345" t="s">
        <v>323</v>
      </c>
      <c r="E18" s="318">
        <v>44889.791666666664</v>
      </c>
      <c r="F18" s="125">
        <f>E18-VLOOKUP(TimeZone!$L$5,TimeZone!$C$4:$E$39,3,0)+VLOOKUP(TimeZone!$H$1,TimeZone!$C$4:$E$39,3,0)</f>
        <v>44889.708333333328</v>
      </c>
      <c r="G18" s="339">
        <v>6</v>
      </c>
      <c r="H18" s="335" t="str">
        <f>VLOOKUP($G18,Language!$D$97:$E$112,2,0)</f>
        <v>Stadion 974</v>
      </c>
      <c r="I18" s="246" t="str">
        <f>VLOOKUP(C18,Groups!$B$7:$D$45,3,0)</f>
        <v>Portugal</v>
      </c>
      <c r="J18" s="246" t="str">
        <f>VLOOKUP(D18,Groups!$B$7:$D$45,3,0)</f>
        <v>Ghana</v>
      </c>
      <c r="K18" s="234"/>
    </row>
    <row r="19" spans="2:15" x14ac:dyDescent="0.25">
      <c r="B19" s="348">
        <v>16</v>
      </c>
      <c r="C19" s="344" t="s">
        <v>216</v>
      </c>
      <c r="D19" s="345" t="s">
        <v>217</v>
      </c>
      <c r="E19" s="318">
        <v>44889.916666666664</v>
      </c>
      <c r="F19" s="125">
        <f>E19-VLOOKUP(TimeZone!$L$5,TimeZone!$C$4:$E$39,3,0)+VLOOKUP(TimeZone!$H$1,TimeZone!$C$4:$E$39,3,0)</f>
        <v>44889.833333333328</v>
      </c>
      <c r="G19" s="339">
        <v>5</v>
      </c>
      <c r="H19" s="335" t="str">
        <f>VLOOKUP($G19,Language!$D$97:$E$112,2,0)</f>
        <v>Lusail</v>
      </c>
      <c r="I19" s="246" t="str">
        <f>VLOOKUP(C19,Groups!$B$7:$D$45,3,0)</f>
        <v>Brasilien</v>
      </c>
      <c r="J19" s="246" t="str">
        <f>VLOOKUP(D19,Groups!$B$7:$D$45,3,0)</f>
        <v>Serbien</v>
      </c>
      <c r="K19" s="234"/>
    </row>
    <row r="20" spans="2:15" x14ac:dyDescent="0.25">
      <c r="B20" s="348">
        <v>17</v>
      </c>
      <c r="C20" s="344" t="s">
        <v>203</v>
      </c>
      <c r="D20" s="345" t="s">
        <v>201</v>
      </c>
      <c r="E20" s="318">
        <v>44890.541666666664</v>
      </c>
      <c r="F20" s="125">
        <f>E20-VLOOKUP(TimeZone!$L$5,TimeZone!$C$4:$E$39,3,0)+VLOOKUP(TimeZone!$H$1,TimeZone!$C$4:$E$39,3,0)</f>
        <v>44890.458333333328</v>
      </c>
      <c r="G20" s="339">
        <v>4</v>
      </c>
      <c r="H20" s="335" t="str">
        <f>VLOOKUP($G20,Language!$D$97:$E$112,2,0)</f>
        <v>Ahmad Bin Ali</v>
      </c>
      <c r="I20" s="246" t="str">
        <f>VLOOKUP(C20,Groups!$B$7:$D$45,3,0)</f>
        <v>Wales</v>
      </c>
      <c r="J20" s="246" t="str">
        <f>VLOOKUP(D20,Groups!$B$7:$D$45,3,0)</f>
        <v>Iran</v>
      </c>
      <c r="K20" s="234"/>
      <c r="M20" s="360"/>
      <c r="N20" s="360"/>
      <c r="O20" s="360"/>
    </row>
    <row r="21" spans="2:15" x14ac:dyDescent="0.25">
      <c r="B21" s="348">
        <v>18</v>
      </c>
      <c r="C21" s="344" t="s">
        <v>196</v>
      </c>
      <c r="D21" s="345" t="s">
        <v>198</v>
      </c>
      <c r="E21" s="318">
        <v>44890.666666666664</v>
      </c>
      <c r="F21" s="125">
        <f>E21-VLOOKUP(TimeZone!$L$5,TimeZone!$C$4:$E$39,3,0)+VLOOKUP(TimeZone!$H$1,TimeZone!$C$4:$E$39,3,0)</f>
        <v>44890.583333333328</v>
      </c>
      <c r="G21" s="339">
        <v>3</v>
      </c>
      <c r="H21" s="335" t="str">
        <f>VLOOKUP($G21,Language!$D$97:$E$112,2,0)</f>
        <v>Al Thumama</v>
      </c>
      <c r="I21" s="246" t="str">
        <f>VLOOKUP(C21,Groups!$B$7:$D$45,3,0)</f>
        <v>Katar</v>
      </c>
      <c r="J21" s="246" t="str">
        <f>VLOOKUP(D21,Groups!$B$7:$D$45,3,0)</f>
        <v>Senegal</v>
      </c>
      <c r="K21" s="234"/>
      <c r="M21" s="360"/>
      <c r="N21" s="360"/>
      <c r="O21" s="360"/>
    </row>
    <row r="22" spans="2:15" x14ac:dyDescent="0.25">
      <c r="B22" s="348">
        <v>19</v>
      </c>
      <c r="C22" s="344" t="s">
        <v>199</v>
      </c>
      <c r="D22" s="345" t="s">
        <v>197</v>
      </c>
      <c r="E22" s="318">
        <v>44890.791666666664</v>
      </c>
      <c r="F22" s="125">
        <f>E22-VLOOKUP(TimeZone!$L$5,TimeZone!$C$4:$E$39,3,0)+VLOOKUP(TimeZone!$H$1,TimeZone!$C$4:$E$39,3,0)</f>
        <v>44890.708333333328</v>
      </c>
      <c r="G22" s="339">
        <v>2</v>
      </c>
      <c r="H22" s="335" t="str">
        <f>VLOOKUP($G22,Language!$D$97:$E$112,2,0)</f>
        <v>Khalifa Internat.</v>
      </c>
      <c r="I22" s="246" t="str">
        <f>VLOOKUP(C22,Groups!$B$7:$D$45,3,0)</f>
        <v>Niederlande</v>
      </c>
      <c r="J22" s="246" t="str">
        <f>VLOOKUP(D22,Groups!$B$7:$D$45,3,0)</f>
        <v>Ecuador</v>
      </c>
      <c r="K22" s="234"/>
      <c r="M22" s="360"/>
      <c r="N22" s="360"/>
      <c r="O22" s="360"/>
    </row>
    <row r="23" spans="2:15" x14ac:dyDescent="0.25">
      <c r="B23" s="348">
        <v>20</v>
      </c>
      <c r="C23" s="344" t="s">
        <v>200</v>
      </c>
      <c r="D23" s="345" t="s">
        <v>202</v>
      </c>
      <c r="E23" s="318">
        <v>44890.916666666664</v>
      </c>
      <c r="F23" s="125">
        <f>E23-VLOOKUP(TimeZone!$L$5,TimeZone!$C$4:$E$39,3,0)+VLOOKUP(TimeZone!$H$1,TimeZone!$C$4:$E$39,3,0)</f>
        <v>44890.833333333328</v>
      </c>
      <c r="G23" s="339">
        <v>1</v>
      </c>
      <c r="H23" s="335" t="str">
        <f>VLOOKUP($G23,Language!$D$97:$E$112,2,0)</f>
        <v>Al Bayt</v>
      </c>
      <c r="I23" s="246" t="str">
        <f>VLOOKUP(C23,Groups!$B$7:$D$45,3,0)</f>
        <v>England</v>
      </c>
      <c r="J23" s="246" t="str">
        <f>VLOOKUP(D23,Groups!$B$7:$D$45,3,0)</f>
        <v>USA</v>
      </c>
      <c r="K23" s="234"/>
      <c r="M23" s="360"/>
      <c r="N23" s="360"/>
      <c r="O23" s="360"/>
    </row>
    <row r="24" spans="2:15" x14ac:dyDescent="0.25">
      <c r="B24" s="348">
        <v>21</v>
      </c>
      <c r="C24" s="344" t="s">
        <v>211</v>
      </c>
      <c r="D24" s="345" t="s">
        <v>209</v>
      </c>
      <c r="E24" s="318">
        <v>44891.541666666664</v>
      </c>
      <c r="F24" s="125">
        <f>E24-VLOOKUP(TimeZone!$L$5,TimeZone!$C$4:$E$39,3,0)+VLOOKUP(TimeZone!$H$1,TimeZone!$C$4:$E$39,3,0)</f>
        <v>44891.458333333328</v>
      </c>
      <c r="G24" s="339">
        <v>8</v>
      </c>
      <c r="H24" s="335" t="str">
        <f>VLOOKUP($G24,Language!$D$97:$E$112,2,0)</f>
        <v>Al Janoub</v>
      </c>
      <c r="I24" s="246" t="str">
        <f>VLOOKUP(C24,Groups!$B$7:$D$45,3,0)</f>
        <v>Tunesien</v>
      </c>
      <c r="J24" s="246" t="str">
        <f>VLOOKUP(D24,Groups!$B$7:$D$45,3,0)</f>
        <v>Australien</v>
      </c>
      <c r="K24" s="234"/>
      <c r="M24" s="360"/>
      <c r="N24" s="360"/>
      <c r="O24" s="360"/>
    </row>
    <row r="25" spans="2:15" x14ac:dyDescent="0.25">
      <c r="B25" s="348">
        <v>22</v>
      </c>
      <c r="C25" s="344" t="s">
        <v>207</v>
      </c>
      <c r="D25" s="345" t="s">
        <v>205</v>
      </c>
      <c r="E25" s="318">
        <v>44891.666666666664</v>
      </c>
      <c r="F25" s="125">
        <f>E25-VLOOKUP(TimeZone!$L$5,TimeZone!$C$4:$E$39,3,0)+VLOOKUP(TimeZone!$H$1,TimeZone!$C$4:$E$39,3,0)</f>
        <v>44891.583333333328</v>
      </c>
      <c r="G25" s="339">
        <v>7</v>
      </c>
      <c r="H25" s="335" t="str">
        <f>VLOOKUP($G25,Language!$D$97:$E$112,2,0)</f>
        <v>Education City</v>
      </c>
      <c r="I25" s="246" t="str">
        <f>VLOOKUP(C25,Groups!$B$7:$D$45,3,0)</f>
        <v>Polen</v>
      </c>
      <c r="J25" s="246" t="str">
        <f>VLOOKUP(D25,Groups!$B$7:$D$45,3,0)</f>
        <v>Saudi-Arabien</v>
      </c>
      <c r="K25" s="234"/>
      <c r="M25" s="360"/>
      <c r="N25" s="360"/>
      <c r="O25" s="360"/>
    </row>
    <row r="26" spans="2:15" x14ac:dyDescent="0.25">
      <c r="B26" s="348">
        <v>23</v>
      </c>
      <c r="C26" s="344" t="s">
        <v>208</v>
      </c>
      <c r="D26" s="345" t="s">
        <v>210</v>
      </c>
      <c r="E26" s="318">
        <v>44891.791666666664</v>
      </c>
      <c r="F26" s="125">
        <f>E26-VLOOKUP(TimeZone!$L$5,TimeZone!$C$4:$E$39,3,0)+VLOOKUP(TimeZone!$H$1,TimeZone!$C$4:$E$39,3,0)</f>
        <v>44891.708333333328</v>
      </c>
      <c r="G26" s="339">
        <v>6</v>
      </c>
      <c r="H26" s="335" t="str">
        <f>VLOOKUP($G26,Language!$D$97:$E$112,2,0)</f>
        <v>Stadion 974</v>
      </c>
      <c r="I26" s="246" t="str">
        <f>VLOOKUP(C26,Groups!$B$7:$D$45,3,0)</f>
        <v>Frankreich</v>
      </c>
      <c r="J26" s="246" t="str">
        <f>VLOOKUP(D26,Groups!$B$7:$D$45,3,0)</f>
        <v>Dänemark</v>
      </c>
      <c r="K26" s="234"/>
      <c r="M26" s="360"/>
      <c r="N26" s="360"/>
      <c r="O26" s="360"/>
    </row>
    <row r="27" spans="2:15" x14ac:dyDescent="0.25">
      <c r="B27" s="348">
        <v>24</v>
      </c>
      <c r="C27" s="344" t="s">
        <v>204</v>
      </c>
      <c r="D27" s="345" t="s">
        <v>206</v>
      </c>
      <c r="E27" s="318">
        <v>44891.916666666664</v>
      </c>
      <c r="F27" s="125">
        <f>E27-VLOOKUP(TimeZone!$L$5,TimeZone!$C$4:$E$39,3,0)+VLOOKUP(TimeZone!$H$1,TimeZone!$C$4:$E$39,3,0)</f>
        <v>44891.833333333328</v>
      </c>
      <c r="G27" s="339">
        <v>5</v>
      </c>
      <c r="H27" s="335" t="str">
        <f>VLOOKUP($G27,Language!$D$97:$E$112,2,0)</f>
        <v>Lusail</v>
      </c>
      <c r="I27" s="246" t="str">
        <f>VLOOKUP(C27,Groups!$B$7:$D$45,3,0)</f>
        <v>Argentinien</v>
      </c>
      <c r="J27" s="246" t="str">
        <f>VLOOKUP(D27,Groups!$B$7:$D$45,3,0)</f>
        <v>Mexiko</v>
      </c>
      <c r="K27" s="234"/>
      <c r="M27" s="360"/>
      <c r="N27" s="360"/>
      <c r="O27" s="360"/>
    </row>
    <row r="28" spans="2:15" x14ac:dyDescent="0.25">
      <c r="B28" s="348">
        <v>25</v>
      </c>
      <c r="C28" s="344" t="s">
        <v>215</v>
      </c>
      <c r="D28" s="345" t="s">
        <v>213</v>
      </c>
      <c r="E28" s="318">
        <v>44892.541666666664</v>
      </c>
      <c r="F28" s="125">
        <f>E28-VLOOKUP(TimeZone!$L$5,TimeZone!$C$4:$E$39,3,0)+VLOOKUP(TimeZone!$H$1,TimeZone!$C$4:$E$39,3,0)</f>
        <v>44892.458333333328</v>
      </c>
      <c r="G28" s="339">
        <v>4</v>
      </c>
      <c r="H28" s="335" t="str">
        <f>VLOOKUP($G28,Language!$D$97:$E$112,2,0)</f>
        <v>Ahmad Bin Ali</v>
      </c>
      <c r="I28" s="246" t="str">
        <f>VLOOKUP(C28,Groups!$B$7:$D$45,3,0)</f>
        <v>Japan</v>
      </c>
      <c r="J28" s="246" t="str">
        <f>VLOOKUP(D28,Groups!$B$7:$D$45,3,0)</f>
        <v>Costa Rica</v>
      </c>
      <c r="K28" s="234"/>
      <c r="M28" s="360"/>
      <c r="N28" s="360"/>
      <c r="O28" s="360"/>
    </row>
    <row r="29" spans="2:15" x14ac:dyDescent="0.25">
      <c r="B29" s="348">
        <v>26</v>
      </c>
      <c r="C29" s="344" t="s">
        <v>318</v>
      </c>
      <c r="D29" s="345" t="s">
        <v>320</v>
      </c>
      <c r="E29" s="318">
        <v>44892.666666666664</v>
      </c>
      <c r="F29" s="125">
        <f>E29-VLOOKUP(TimeZone!$L$5,TimeZone!$C$4:$E$39,3,0)+VLOOKUP(TimeZone!$H$1,TimeZone!$C$4:$E$39,3,0)</f>
        <v>44892.583333333328</v>
      </c>
      <c r="G29" s="339">
        <v>3</v>
      </c>
      <c r="H29" s="335" t="str">
        <f>VLOOKUP($G29,Language!$D$97:$E$112,2,0)</f>
        <v>Al Thumama</v>
      </c>
      <c r="I29" s="246" t="str">
        <f>VLOOKUP(C29,Groups!$B$7:$D$45,3,0)</f>
        <v>Belgien</v>
      </c>
      <c r="J29" s="246" t="str">
        <f>VLOOKUP(D29,Groups!$B$7:$D$45,3,0)</f>
        <v>Marokko</v>
      </c>
      <c r="K29" s="234"/>
      <c r="M29" s="360"/>
      <c r="N29" s="360"/>
      <c r="O29" s="360"/>
    </row>
    <row r="30" spans="2:15" x14ac:dyDescent="0.25">
      <c r="B30" s="348">
        <v>27</v>
      </c>
      <c r="C30" s="344" t="s">
        <v>321</v>
      </c>
      <c r="D30" s="345" t="s">
        <v>319</v>
      </c>
      <c r="E30" s="318">
        <v>44892.791666666664</v>
      </c>
      <c r="F30" s="125">
        <f>E30-VLOOKUP(TimeZone!$L$5,TimeZone!$C$4:$E$39,3,0)+VLOOKUP(TimeZone!$H$1,TimeZone!$C$4:$E$39,3,0)</f>
        <v>44892.708333333328</v>
      </c>
      <c r="G30" s="339">
        <v>2</v>
      </c>
      <c r="H30" s="335" t="str">
        <f>VLOOKUP($G30,Language!$D$97:$E$112,2,0)</f>
        <v>Khalifa Internat.</v>
      </c>
      <c r="I30" s="246" t="str">
        <f>VLOOKUP(C30,Groups!$B$7:$D$45,3,0)</f>
        <v>Kroatien</v>
      </c>
      <c r="J30" s="246" t="str">
        <f>VLOOKUP(D30,Groups!$B$7:$D$45,3,0)</f>
        <v>Kanada</v>
      </c>
      <c r="K30" s="234"/>
      <c r="M30" s="360"/>
      <c r="N30" s="360"/>
      <c r="O30" s="360"/>
    </row>
    <row r="31" spans="2:15" x14ac:dyDescent="0.25">
      <c r="B31" s="348">
        <v>28</v>
      </c>
      <c r="C31" s="344" t="s">
        <v>212</v>
      </c>
      <c r="D31" s="345" t="s">
        <v>214</v>
      </c>
      <c r="E31" s="318">
        <v>44892.916666666664</v>
      </c>
      <c r="F31" s="125">
        <f>E31-VLOOKUP(TimeZone!$L$5,TimeZone!$C$4:$E$39,3,0)+VLOOKUP(TimeZone!$H$1,TimeZone!$C$4:$E$39,3,0)</f>
        <v>44892.833333333328</v>
      </c>
      <c r="G31" s="339">
        <v>1</v>
      </c>
      <c r="H31" s="335" t="str">
        <f>VLOOKUP($G31,Language!$D$97:$E$112,2,0)</f>
        <v>Al Bayt</v>
      </c>
      <c r="I31" s="246" t="str">
        <f>VLOOKUP(C31,Groups!$B$7:$D$45,3,0)</f>
        <v>Spanien</v>
      </c>
      <c r="J31" s="246" t="str">
        <f>VLOOKUP(D31,Groups!$B$7:$D$45,3,0)</f>
        <v>Deutschland</v>
      </c>
      <c r="K31" s="234"/>
      <c r="M31" s="360"/>
      <c r="N31" s="360"/>
      <c r="O31" s="360"/>
    </row>
    <row r="32" spans="2:15" x14ac:dyDescent="0.25">
      <c r="B32" s="348">
        <v>29</v>
      </c>
      <c r="C32" s="344" t="s">
        <v>219</v>
      </c>
      <c r="D32" s="345" t="s">
        <v>217</v>
      </c>
      <c r="E32" s="318">
        <v>44893.541666666664</v>
      </c>
      <c r="F32" s="125">
        <f>E32-VLOOKUP(TimeZone!$L$5,TimeZone!$C$4:$E$39,3,0)+VLOOKUP(TimeZone!$H$1,TimeZone!$C$4:$E$39,3,0)</f>
        <v>44893.458333333328</v>
      </c>
      <c r="G32" s="339">
        <v>8</v>
      </c>
      <c r="H32" s="335" t="str">
        <f>VLOOKUP($G32,Language!$D$97:$E$112,2,0)</f>
        <v>Al Janoub</v>
      </c>
      <c r="I32" s="246" t="str">
        <f>VLOOKUP(C32,Groups!$B$7:$D$45,3,0)</f>
        <v>Kamerun</v>
      </c>
      <c r="J32" s="246" t="str">
        <f>VLOOKUP(D32,Groups!$B$7:$D$45,3,0)</f>
        <v>Serbien</v>
      </c>
      <c r="K32" s="234"/>
      <c r="M32" s="360"/>
      <c r="N32" s="360"/>
      <c r="O32" s="360"/>
    </row>
    <row r="33" spans="2:15" x14ac:dyDescent="0.25">
      <c r="B33" s="348">
        <v>30</v>
      </c>
      <c r="C33" s="344" t="s">
        <v>325</v>
      </c>
      <c r="D33" s="345" t="s">
        <v>323</v>
      </c>
      <c r="E33" s="318">
        <v>44893.666666666664</v>
      </c>
      <c r="F33" s="125">
        <f>E33-VLOOKUP(TimeZone!$L$5,TimeZone!$C$4:$E$39,3,0)+VLOOKUP(TimeZone!$H$1,TimeZone!$C$4:$E$39,3,0)</f>
        <v>44893.583333333328</v>
      </c>
      <c r="G33" s="339">
        <v>7</v>
      </c>
      <c r="H33" s="335" t="str">
        <f>VLOOKUP($G33,Language!$D$97:$E$112,2,0)</f>
        <v>Education City</v>
      </c>
      <c r="I33" s="246" t="str">
        <f>VLOOKUP(C33,Groups!$B$7:$D$45,3,0)</f>
        <v>Südkorea</v>
      </c>
      <c r="J33" s="246" t="str">
        <f>VLOOKUP(D33,Groups!$B$7:$D$45,3,0)</f>
        <v>Ghana</v>
      </c>
      <c r="K33" s="234"/>
      <c r="M33" s="360"/>
      <c r="N33" s="360"/>
      <c r="O33" s="360"/>
    </row>
    <row r="34" spans="2:15" x14ac:dyDescent="0.25">
      <c r="B34" s="348">
        <v>31</v>
      </c>
      <c r="C34" s="344" t="s">
        <v>216</v>
      </c>
      <c r="D34" s="345" t="s">
        <v>218</v>
      </c>
      <c r="E34" s="318">
        <v>44893.791666666664</v>
      </c>
      <c r="F34" s="125">
        <f>E34-VLOOKUP(TimeZone!$L$5,TimeZone!$C$4:$E$39,3,0)+VLOOKUP(TimeZone!$H$1,TimeZone!$C$4:$E$39,3,0)</f>
        <v>44893.708333333328</v>
      </c>
      <c r="G34" s="339">
        <v>6</v>
      </c>
      <c r="H34" s="335" t="str">
        <f>VLOOKUP($G34,Language!$D$97:$E$112,2,0)</f>
        <v>Stadion 974</v>
      </c>
      <c r="I34" s="246" t="str">
        <f>VLOOKUP(C34,Groups!$B$7:$D$45,3,0)</f>
        <v>Brasilien</v>
      </c>
      <c r="J34" s="246" t="str">
        <f>VLOOKUP(D34,Groups!$B$7:$D$45,3,0)</f>
        <v>Schweiz</v>
      </c>
      <c r="K34" s="234"/>
      <c r="M34" s="360"/>
      <c r="N34" s="360"/>
      <c r="O34" s="360"/>
    </row>
    <row r="35" spans="2:15" x14ac:dyDescent="0.25">
      <c r="B35" s="348">
        <v>32</v>
      </c>
      <c r="C35" s="344" t="s">
        <v>322</v>
      </c>
      <c r="D35" s="345" t="s">
        <v>324</v>
      </c>
      <c r="E35" s="318">
        <v>44893.916666666664</v>
      </c>
      <c r="F35" s="125">
        <f>E35-VLOOKUP(TimeZone!$L$5,TimeZone!$C$4:$E$39,3,0)+VLOOKUP(TimeZone!$H$1,TimeZone!$C$4:$E$39,3,0)</f>
        <v>44893.833333333328</v>
      </c>
      <c r="G35" s="339">
        <v>5</v>
      </c>
      <c r="H35" s="335" t="str">
        <f>VLOOKUP($G35,Language!$D$97:$E$112,2,0)</f>
        <v>Lusail</v>
      </c>
      <c r="I35" s="246" t="str">
        <f>VLOOKUP(C35,Groups!$B$7:$D$45,3,0)</f>
        <v>Portugal</v>
      </c>
      <c r="J35" s="246" t="str">
        <f>VLOOKUP(D35,Groups!$B$7:$D$45,3,0)</f>
        <v>Uruguay</v>
      </c>
      <c r="K35" s="234"/>
      <c r="M35" s="360"/>
      <c r="N35" s="360"/>
      <c r="O35" s="360"/>
    </row>
    <row r="36" spans="2:15" x14ac:dyDescent="0.25">
      <c r="B36" s="348">
        <v>33</v>
      </c>
      <c r="C36" s="344" t="s">
        <v>203</v>
      </c>
      <c r="D36" s="345" t="s">
        <v>200</v>
      </c>
      <c r="E36" s="318">
        <v>44894.916666666664</v>
      </c>
      <c r="F36" s="125">
        <f>E36-VLOOKUP(TimeZone!$L$5,TimeZone!$C$4:$E$39,3,0)+VLOOKUP(TimeZone!$H$1,TimeZone!$C$4:$E$39,3,0)</f>
        <v>44894.833333333328</v>
      </c>
      <c r="G36" s="339">
        <v>4</v>
      </c>
      <c r="H36" s="335" t="str">
        <f>VLOOKUP($G36,Language!$D$97:$E$112,2,0)</f>
        <v>Ahmad Bin Ali</v>
      </c>
      <c r="I36" s="246" t="str">
        <f>VLOOKUP(C36,Groups!$B$7:$D$45,3,0)</f>
        <v>Wales</v>
      </c>
      <c r="J36" s="246" t="str">
        <f>VLOOKUP(D36,Groups!$B$7:$D$45,3,0)</f>
        <v>England</v>
      </c>
      <c r="K36" s="234"/>
    </row>
    <row r="37" spans="2:15" x14ac:dyDescent="0.25">
      <c r="B37" s="348">
        <v>34</v>
      </c>
      <c r="C37" s="344" t="s">
        <v>201</v>
      </c>
      <c r="D37" s="345" t="s">
        <v>202</v>
      </c>
      <c r="E37" s="318">
        <v>44894.916666666664</v>
      </c>
      <c r="F37" s="125">
        <f>E37-VLOOKUP(TimeZone!$L$5,TimeZone!$C$4:$E$39,3,0)+VLOOKUP(TimeZone!$H$1,TimeZone!$C$4:$E$39,3,0)</f>
        <v>44894.833333333328</v>
      </c>
      <c r="G37" s="339">
        <v>3</v>
      </c>
      <c r="H37" s="335" t="str">
        <f>VLOOKUP($G37,Language!$D$97:$E$112,2,0)</f>
        <v>Al Thumama</v>
      </c>
      <c r="I37" s="246" t="str">
        <f>VLOOKUP(C37,Groups!$B$7:$D$45,3,0)</f>
        <v>Iran</v>
      </c>
      <c r="J37" s="246" t="str">
        <f>VLOOKUP(D37,Groups!$B$7:$D$45,3,0)</f>
        <v>USA</v>
      </c>
      <c r="K37" s="234"/>
    </row>
    <row r="38" spans="2:15" x14ac:dyDescent="0.25">
      <c r="B38" s="348">
        <v>35</v>
      </c>
      <c r="C38" s="344" t="s">
        <v>197</v>
      </c>
      <c r="D38" s="345" t="s">
        <v>198</v>
      </c>
      <c r="E38" s="318">
        <v>44894.75</v>
      </c>
      <c r="F38" s="125">
        <f>E38-VLOOKUP(TimeZone!$L$5,TimeZone!$C$4:$E$39,3,0)+VLOOKUP(TimeZone!$H$1,TimeZone!$C$4:$E$39,3,0)</f>
        <v>44894.666666666664</v>
      </c>
      <c r="G38" s="339">
        <v>2</v>
      </c>
      <c r="H38" s="335" t="str">
        <f>VLOOKUP($G38,Language!$D$97:$E$112,2,0)</f>
        <v>Khalifa Internat.</v>
      </c>
      <c r="I38" s="246" t="str">
        <f>VLOOKUP(C38,Groups!$B$7:$D$45,3,0)</f>
        <v>Ecuador</v>
      </c>
      <c r="J38" s="246" t="str">
        <f>VLOOKUP(D38,Groups!$B$7:$D$45,3,0)</f>
        <v>Senegal</v>
      </c>
      <c r="K38" s="234"/>
    </row>
    <row r="39" spans="2:15" x14ac:dyDescent="0.25">
      <c r="B39" s="348">
        <v>36</v>
      </c>
      <c r="C39" s="344" t="s">
        <v>199</v>
      </c>
      <c r="D39" s="345" t="s">
        <v>196</v>
      </c>
      <c r="E39" s="318">
        <v>44894.75</v>
      </c>
      <c r="F39" s="125">
        <f>E39-VLOOKUP(TimeZone!$L$5,TimeZone!$C$4:$E$39,3,0)+VLOOKUP(TimeZone!$H$1,TimeZone!$C$4:$E$39,3,0)</f>
        <v>44894.666666666664</v>
      </c>
      <c r="G39" s="339">
        <v>1</v>
      </c>
      <c r="H39" s="335" t="str">
        <f>VLOOKUP($G39,Language!$D$97:$E$112,2,0)</f>
        <v>Al Bayt</v>
      </c>
      <c r="I39" s="246" t="str">
        <f>VLOOKUP(C39,Groups!$B$7:$D$45,3,0)</f>
        <v>Niederlande</v>
      </c>
      <c r="J39" s="246" t="str">
        <f>VLOOKUP(D39,Groups!$B$7:$D$45,3,0)</f>
        <v>Katar</v>
      </c>
      <c r="K39" s="234"/>
    </row>
    <row r="40" spans="2:15" x14ac:dyDescent="0.25">
      <c r="B40" s="348">
        <v>37</v>
      </c>
      <c r="C40" s="344" t="s">
        <v>209</v>
      </c>
      <c r="D40" s="345" t="s">
        <v>210</v>
      </c>
      <c r="E40" s="318">
        <v>44895.75</v>
      </c>
      <c r="F40" s="125">
        <f>E40-VLOOKUP(TimeZone!$L$5,TimeZone!$C$4:$E$39,3,0)+VLOOKUP(TimeZone!$H$1,TimeZone!$C$4:$E$39,3,0)</f>
        <v>44895.666666666664</v>
      </c>
      <c r="G40" s="339">
        <v>8</v>
      </c>
      <c r="H40" s="335" t="str">
        <f>VLOOKUP($G40,Language!$D$97:$E$112,2,0)</f>
        <v>Al Janoub</v>
      </c>
      <c r="I40" s="246" t="str">
        <f>VLOOKUP(C40,Groups!$B$7:$D$45,3,0)</f>
        <v>Australien</v>
      </c>
      <c r="J40" s="246" t="str">
        <f>VLOOKUP(D40,Groups!$B$7:$D$45,3,0)</f>
        <v>Dänemark</v>
      </c>
      <c r="K40" s="234"/>
    </row>
    <row r="41" spans="2:15" x14ac:dyDescent="0.25">
      <c r="B41" s="348">
        <v>38</v>
      </c>
      <c r="C41" s="344" t="s">
        <v>211</v>
      </c>
      <c r="D41" s="345" t="s">
        <v>208</v>
      </c>
      <c r="E41" s="318">
        <v>44895.75</v>
      </c>
      <c r="F41" s="125">
        <f>E41-VLOOKUP(TimeZone!$L$5,TimeZone!$C$4:$E$39,3,0)+VLOOKUP(TimeZone!$H$1,TimeZone!$C$4:$E$39,3,0)</f>
        <v>44895.666666666664</v>
      </c>
      <c r="G41" s="339">
        <v>7</v>
      </c>
      <c r="H41" s="335" t="str">
        <f>VLOOKUP($G41,Language!$D$97:$E$112,2,0)</f>
        <v>Education City</v>
      </c>
      <c r="I41" s="246" t="str">
        <f>VLOOKUP(C41,Groups!$B$7:$D$45,3,0)</f>
        <v>Tunesien</v>
      </c>
      <c r="J41" s="246" t="str">
        <f>VLOOKUP(D41,Groups!$B$7:$D$45,3,0)</f>
        <v>Frankreich</v>
      </c>
      <c r="K41" s="234"/>
    </row>
    <row r="42" spans="2:15" x14ac:dyDescent="0.25">
      <c r="B42" s="348">
        <v>39</v>
      </c>
      <c r="C42" s="344" t="s">
        <v>207</v>
      </c>
      <c r="D42" s="345" t="s">
        <v>204</v>
      </c>
      <c r="E42" s="318">
        <v>44895.916666666664</v>
      </c>
      <c r="F42" s="125">
        <f>E42-VLOOKUP(TimeZone!$L$5,TimeZone!$C$4:$E$39,3,0)+VLOOKUP(TimeZone!$H$1,TimeZone!$C$4:$E$39,3,0)</f>
        <v>44895.833333333328</v>
      </c>
      <c r="G42" s="339">
        <v>6</v>
      </c>
      <c r="H42" s="335" t="str">
        <f>VLOOKUP($G42,Language!$D$97:$E$112,2,0)</f>
        <v>Stadion 974</v>
      </c>
      <c r="I42" s="246" t="str">
        <f>VLOOKUP(C42,Groups!$B$7:$D$45,3,0)</f>
        <v>Polen</v>
      </c>
      <c r="J42" s="246" t="str">
        <f>VLOOKUP(D42,Groups!$B$7:$D$45,3,0)</f>
        <v>Argentinien</v>
      </c>
      <c r="K42" s="234"/>
    </row>
    <row r="43" spans="2:15" x14ac:dyDescent="0.25">
      <c r="B43" s="348">
        <v>40</v>
      </c>
      <c r="C43" s="344" t="s">
        <v>205</v>
      </c>
      <c r="D43" s="345" t="s">
        <v>206</v>
      </c>
      <c r="E43" s="318">
        <v>44895.916666666664</v>
      </c>
      <c r="F43" s="125">
        <f>E43-VLOOKUP(TimeZone!$L$5,TimeZone!$C$4:$E$39,3,0)+VLOOKUP(TimeZone!$H$1,TimeZone!$C$4:$E$39,3,0)</f>
        <v>44895.833333333328</v>
      </c>
      <c r="G43" s="339">
        <v>5</v>
      </c>
      <c r="H43" s="335" t="str">
        <f>VLOOKUP($G43,Language!$D$97:$E$112,2,0)</f>
        <v>Lusail</v>
      </c>
      <c r="I43" s="246" t="str">
        <f>VLOOKUP(C43,Groups!$B$7:$D$45,3,0)</f>
        <v>Saudi-Arabien</v>
      </c>
      <c r="J43" s="246" t="str">
        <f>VLOOKUP(D43,Groups!$B$7:$D$45,3,0)</f>
        <v>Mexiko</v>
      </c>
      <c r="K43" s="234"/>
    </row>
    <row r="44" spans="2:15" x14ac:dyDescent="0.25">
      <c r="B44" s="348">
        <v>41</v>
      </c>
      <c r="C44" s="344" t="s">
        <v>321</v>
      </c>
      <c r="D44" s="345" t="s">
        <v>318</v>
      </c>
      <c r="E44" s="318">
        <v>44896.75</v>
      </c>
      <c r="F44" s="125">
        <f>E44-VLOOKUP(TimeZone!$L$5,TimeZone!$C$4:$E$39,3,0)+VLOOKUP(TimeZone!$H$1,TimeZone!$C$4:$E$39,3,0)</f>
        <v>44896.666666666664</v>
      </c>
      <c r="G44" s="339">
        <v>4</v>
      </c>
      <c r="H44" s="335" t="str">
        <f>VLOOKUP($G44,Language!$D$97:$E$112,2,0)</f>
        <v>Ahmad Bin Ali</v>
      </c>
      <c r="I44" s="246" t="str">
        <f>VLOOKUP(C44,Groups!$B$7:$D$45,3,0)</f>
        <v>Kroatien</v>
      </c>
      <c r="J44" s="246" t="str">
        <f>VLOOKUP(D44,Groups!$B$7:$D$45,3,0)</f>
        <v>Belgien</v>
      </c>
      <c r="K44" s="234"/>
    </row>
    <row r="45" spans="2:15" x14ac:dyDescent="0.25">
      <c r="B45" s="348">
        <v>42</v>
      </c>
      <c r="C45" s="344" t="s">
        <v>319</v>
      </c>
      <c r="D45" s="345" t="s">
        <v>320</v>
      </c>
      <c r="E45" s="318">
        <v>44896.75</v>
      </c>
      <c r="F45" s="125">
        <f>E45-VLOOKUP(TimeZone!$L$5,TimeZone!$C$4:$E$39,3,0)+VLOOKUP(TimeZone!$H$1,TimeZone!$C$4:$E$39,3,0)</f>
        <v>44896.666666666664</v>
      </c>
      <c r="G45" s="339">
        <v>3</v>
      </c>
      <c r="H45" s="335" t="str">
        <f>VLOOKUP($G45,Language!$D$97:$E$112,2,0)</f>
        <v>Al Thumama</v>
      </c>
      <c r="I45" s="246" t="str">
        <f>VLOOKUP(C45,Groups!$B$7:$D$45,3,0)</f>
        <v>Kanada</v>
      </c>
      <c r="J45" s="246" t="str">
        <f>VLOOKUP(D45,Groups!$B$7:$D$45,3,0)</f>
        <v>Marokko</v>
      </c>
      <c r="K45" s="234"/>
    </row>
    <row r="46" spans="2:15" x14ac:dyDescent="0.25">
      <c r="B46" s="348">
        <v>43</v>
      </c>
      <c r="C46" s="344" t="s">
        <v>215</v>
      </c>
      <c r="D46" s="345" t="s">
        <v>212</v>
      </c>
      <c r="E46" s="318">
        <v>44896.916666666664</v>
      </c>
      <c r="F46" s="125">
        <f>E46-VLOOKUP(TimeZone!$L$5,TimeZone!$C$4:$E$39,3,0)+VLOOKUP(TimeZone!$H$1,TimeZone!$C$4:$E$39,3,0)</f>
        <v>44896.833333333328</v>
      </c>
      <c r="G46" s="339">
        <v>2</v>
      </c>
      <c r="H46" s="335" t="str">
        <f>VLOOKUP($G46,Language!$D$97:$E$112,2,0)</f>
        <v>Khalifa Internat.</v>
      </c>
      <c r="I46" s="246" t="str">
        <f>VLOOKUP(C46,Groups!$B$7:$D$45,3,0)</f>
        <v>Japan</v>
      </c>
      <c r="J46" s="246" t="str">
        <f>VLOOKUP(D46,Groups!$B$7:$D$45,3,0)</f>
        <v>Spanien</v>
      </c>
      <c r="K46" s="234"/>
    </row>
    <row r="47" spans="2:15" x14ac:dyDescent="0.25">
      <c r="B47" s="348">
        <v>44</v>
      </c>
      <c r="C47" s="344" t="s">
        <v>213</v>
      </c>
      <c r="D47" s="345" t="s">
        <v>214</v>
      </c>
      <c r="E47" s="318">
        <v>44896.916666666664</v>
      </c>
      <c r="F47" s="125">
        <f>E47-VLOOKUP(TimeZone!$L$5,TimeZone!$C$4:$E$39,3,0)+VLOOKUP(TimeZone!$H$1,TimeZone!$C$4:$E$39,3,0)</f>
        <v>44896.833333333328</v>
      </c>
      <c r="G47" s="339">
        <v>1</v>
      </c>
      <c r="H47" s="335" t="str">
        <f>VLOOKUP($G47,Language!$D$97:$E$112,2,0)</f>
        <v>Al Bayt</v>
      </c>
      <c r="I47" s="246" t="str">
        <f>VLOOKUP(C47,Groups!$B$7:$D$45,3,0)</f>
        <v>Costa Rica</v>
      </c>
      <c r="J47" s="246" t="str">
        <f>VLOOKUP(D47,Groups!$B$7:$D$45,3,0)</f>
        <v>Deutschland</v>
      </c>
      <c r="K47" s="234"/>
    </row>
    <row r="48" spans="2:15" x14ac:dyDescent="0.25">
      <c r="B48" s="348">
        <v>45</v>
      </c>
      <c r="C48" s="344" t="s">
        <v>323</v>
      </c>
      <c r="D48" s="345" t="s">
        <v>324</v>
      </c>
      <c r="E48" s="318">
        <v>44897.75</v>
      </c>
      <c r="F48" s="125">
        <f>E48-VLOOKUP(TimeZone!$L$5,TimeZone!$C$4:$E$39,3,0)+VLOOKUP(TimeZone!$H$1,TimeZone!$C$4:$E$39,3,0)</f>
        <v>44897.666666666664</v>
      </c>
      <c r="G48" s="338">
        <v>8</v>
      </c>
      <c r="H48" s="335" t="str">
        <f>VLOOKUP($G48,Language!$D$97:$E$112,2,0)</f>
        <v>Al Janoub</v>
      </c>
      <c r="I48" s="246" t="str">
        <f>VLOOKUP(C48,Groups!$B$7:$D$45,3,0)</f>
        <v>Ghana</v>
      </c>
      <c r="J48" s="246" t="str">
        <f>VLOOKUP(D48,Groups!$B$7:$D$45,3,0)</f>
        <v>Uruguay</v>
      </c>
      <c r="K48" s="234"/>
    </row>
    <row r="49" spans="2:14" x14ac:dyDescent="0.25">
      <c r="B49" s="348">
        <v>46</v>
      </c>
      <c r="C49" s="344" t="s">
        <v>325</v>
      </c>
      <c r="D49" s="345" t="s">
        <v>322</v>
      </c>
      <c r="E49" s="318">
        <v>44897.75</v>
      </c>
      <c r="F49" s="125">
        <f>E49-VLOOKUP(TimeZone!$L$5,TimeZone!$C$4:$E$39,3,0)+VLOOKUP(TimeZone!$H$1,TimeZone!$C$4:$E$39,3,0)</f>
        <v>44897.666666666664</v>
      </c>
      <c r="G49" s="339">
        <v>7</v>
      </c>
      <c r="H49" s="335" t="str">
        <f>VLOOKUP($G49,Language!$D$97:$E$112,2,0)</f>
        <v>Education City</v>
      </c>
      <c r="I49" s="246" t="str">
        <f>VLOOKUP(C49,Groups!$B$7:$D$45,3,0)</f>
        <v>Südkorea</v>
      </c>
      <c r="J49" s="246" t="str">
        <f>VLOOKUP(D49,Groups!$B$7:$D$45,3,0)</f>
        <v>Portugal</v>
      </c>
      <c r="K49" s="234"/>
    </row>
    <row r="50" spans="2:14" x14ac:dyDescent="0.25">
      <c r="B50" s="348">
        <v>47</v>
      </c>
      <c r="C50" s="344" t="s">
        <v>217</v>
      </c>
      <c r="D50" s="345" t="s">
        <v>218</v>
      </c>
      <c r="E50" s="318">
        <v>44897.916666666664</v>
      </c>
      <c r="F50" s="125">
        <f>E50-VLOOKUP(TimeZone!$L$5,TimeZone!$C$4:$E$39,3,0)+VLOOKUP(TimeZone!$H$1,TimeZone!$C$4:$E$39,3,0)</f>
        <v>44897.833333333328</v>
      </c>
      <c r="G50" s="339">
        <v>6</v>
      </c>
      <c r="H50" s="335" t="str">
        <f>VLOOKUP($G50,Language!$D$97:$E$112,2,0)</f>
        <v>Stadion 974</v>
      </c>
      <c r="I50" s="246" t="str">
        <f>VLOOKUP(C50,Groups!$B$7:$D$45,3,0)</f>
        <v>Serbien</v>
      </c>
      <c r="J50" s="246" t="str">
        <f>VLOOKUP(D50,Groups!$B$7:$D$45,3,0)</f>
        <v>Schweiz</v>
      </c>
      <c r="K50" s="234"/>
    </row>
    <row r="51" spans="2:14" x14ac:dyDescent="0.25">
      <c r="B51" s="348">
        <v>48</v>
      </c>
      <c r="C51" s="344" t="s">
        <v>219</v>
      </c>
      <c r="D51" s="345" t="s">
        <v>216</v>
      </c>
      <c r="E51" s="318">
        <v>44897.916666666664</v>
      </c>
      <c r="F51" s="125">
        <f>E51-VLOOKUP(TimeZone!$L$5,TimeZone!$C$4:$E$39,3,0)+VLOOKUP(TimeZone!$H$1,TimeZone!$C$4:$E$39,3,0)</f>
        <v>44897.833333333328</v>
      </c>
      <c r="G51" s="339">
        <v>5</v>
      </c>
      <c r="H51" s="335" t="str">
        <f>VLOOKUP($G51,Language!$D$97:$E$112,2,0)</f>
        <v>Lusail</v>
      </c>
      <c r="I51" s="246" t="str">
        <f>VLOOKUP(C51,Groups!$B$7:$D$45,3,0)</f>
        <v>Kamerun</v>
      </c>
      <c r="J51" s="246" t="str">
        <f>VLOOKUP(D51,Groups!$B$7:$D$45,3,0)</f>
        <v>Brasilien</v>
      </c>
      <c r="K51" s="234"/>
    </row>
    <row r="52" spans="2:14" ht="15.75" thickBot="1" x14ac:dyDescent="0.3">
      <c r="B52" s="126" t="s">
        <v>151</v>
      </c>
      <c r="C52" s="215"/>
      <c r="D52" s="215"/>
      <c r="E52" s="82"/>
      <c r="F52" s="83"/>
      <c r="G52" s="334"/>
      <c r="H52" s="83"/>
      <c r="I52" s="83"/>
      <c r="J52" s="83"/>
      <c r="K52" s="235"/>
    </row>
    <row r="53" spans="2:14" x14ac:dyDescent="0.25">
      <c r="B53" s="348">
        <v>49</v>
      </c>
      <c r="C53" s="344" t="s">
        <v>2</v>
      </c>
      <c r="D53" s="345" t="s">
        <v>9</v>
      </c>
      <c r="E53" s="318">
        <v>44898.75</v>
      </c>
      <c r="F53" s="125">
        <f>E53-VLOOKUP(TimeZone!$L$5,TimeZone!$C$4:$E$39,3,0)+VLOOKUP(TimeZone!$H$1,TimeZone!$C$4:$E$39,3,0)</f>
        <v>44898.666666666664</v>
      </c>
      <c r="G53" s="337">
        <v>2</v>
      </c>
      <c r="H53" s="335" t="str">
        <f>VLOOKUP($G53,Language!$D$97:$E$112,2,0)</f>
        <v>Khalifa Internat.</v>
      </c>
      <c r="I53" s="246" t="str">
        <f ca="1">VLOOKUP(C53,$M$53:$N$68,2,0)</f>
        <v>Niederlande</v>
      </c>
      <c r="J53" s="246" t="str">
        <f ca="1">VLOOKUP(D53,$M$53:$N$68,2,0)</f>
        <v>USA</v>
      </c>
      <c r="K53" s="362">
        <v>1</v>
      </c>
      <c r="L53" s="80"/>
      <c r="M53" s="352" t="s">
        <v>2</v>
      </c>
      <c r="N53" s="353" t="str">
        <f ca="1">'World Cup'!$B$42</f>
        <v>Niederlande</v>
      </c>
    </row>
    <row r="54" spans="2:14" x14ac:dyDescent="0.25">
      <c r="B54" s="348">
        <v>50</v>
      </c>
      <c r="C54" s="344" t="s">
        <v>4</v>
      </c>
      <c r="D54" s="345" t="s">
        <v>11</v>
      </c>
      <c r="E54" s="318">
        <v>44898.916666666664</v>
      </c>
      <c r="F54" s="125">
        <f>E54-VLOOKUP(TimeZone!$L$5,TimeZone!$C$4:$E$39,3,0)+VLOOKUP(TimeZone!$H$1,TimeZone!$C$4:$E$39,3,0)</f>
        <v>44898.833333333328</v>
      </c>
      <c r="G54" s="339">
        <v>4</v>
      </c>
      <c r="H54" s="335" t="str">
        <f>VLOOKUP($G54,Language!$D$97:$E$112,2,0)</f>
        <v>Ahmad Bin Ali</v>
      </c>
      <c r="I54" s="246" t="str">
        <f t="shared" ref="I54:J60" ca="1" si="0">VLOOKUP(C54,$M$53:$N$68,2,0)</f>
        <v>Argentinien</v>
      </c>
      <c r="J54" s="246" t="str">
        <f t="shared" ca="1" si="0"/>
        <v>Australien</v>
      </c>
      <c r="K54" s="362">
        <v>2</v>
      </c>
      <c r="L54" s="80"/>
      <c r="M54" s="354" t="s">
        <v>8</v>
      </c>
      <c r="N54" s="355" t="str">
        <f ca="1">'World Cup'!$B$43</f>
        <v>Senegal</v>
      </c>
    </row>
    <row r="55" spans="2:14" x14ac:dyDescent="0.25">
      <c r="B55" s="348">
        <v>51</v>
      </c>
      <c r="C55" s="344" t="s">
        <v>3</v>
      </c>
      <c r="D55" s="345" t="s">
        <v>8</v>
      </c>
      <c r="E55" s="318">
        <v>44899.916666666664</v>
      </c>
      <c r="F55" s="125">
        <f>E55-VLOOKUP(TimeZone!$L$5,TimeZone!$C$4:$E$39,3,0)+VLOOKUP(TimeZone!$H$1,TimeZone!$C$4:$E$39,3,0)</f>
        <v>44899.833333333328</v>
      </c>
      <c r="G55" s="339">
        <v>1</v>
      </c>
      <c r="H55" s="335" t="str">
        <f>VLOOKUP($G55,Language!$D$97:$E$112,2,0)</f>
        <v>Al Bayt</v>
      </c>
      <c r="I55" s="246" t="str">
        <f t="shared" ca="1" si="0"/>
        <v>England</v>
      </c>
      <c r="J55" s="246" t="str">
        <f t="shared" ca="1" si="0"/>
        <v>Senegal</v>
      </c>
      <c r="K55" s="362">
        <v>4</v>
      </c>
      <c r="L55" s="80"/>
      <c r="M55" s="354" t="s">
        <v>3</v>
      </c>
      <c r="N55" s="355" t="str">
        <f ca="1">'World Cup'!$E$42</f>
        <v>England</v>
      </c>
    </row>
    <row r="56" spans="2:14" x14ac:dyDescent="0.25">
      <c r="B56" s="348">
        <v>52</v>
      </c>
      <c r="C56" s="344" t="s">
        <v>5</v>
      </c>
      <c r="D56" s="345" t="s">
        <v>10</v>
      </c>
      <c r="E56" s="318">
        <v>44899.75</v>
      </c>
      <c r="F56" s="125">
        <f>E56-VLOOKUP(TimeZone!$L$5,TimeZone!$C$4:$E$39,3,0)+VLOOKUP(TimeZone!$H$1,TimeZone!$C$4:$E$39,3,0)</f>
        <v>44899.666666666664</v>
      </c>
      <c r="G56" s="339">
        <v>3</v>
      </c>
      <c r="H56" s="335" t="str">
        <f>VLOOKUP($G56,Language!$D$97:$E$112,2,0)</f>
        <v>Al Thumama</v>
      </c>
      <c r="I56" s="246" t="str">
        <f t="shared" ca="1" si="0"/>
        <v>Frankreich</v>
      </c>
      <c r="J56" s="246" t="str">
        <f t="shared" ca="1" si="0"/>
        <v>Polen</v>
      </c>
      <c r="K56" s="362">
        <v>3</v>
      </c>
      <c r="L56" s="80"/>
      <c r="M56" s="354" t="s">
        <v>9</v>
      </c>
      <c r="N56" s="355" t="str">
        <f ca="1">'World Cup'!$E$43</f>
        <v>USA</v>
      </c>
    </row>
    <row r="57" spans="2:14" x14ac:dyDescent="0.25">
      <c r="B57" s="348">
        <v>53</v>
      </c>
      <c r="C57" s="344" t="s">
        <v>6</v>
      </c>
      <c r="D57" s="345" t="s">
        <v>13</v>
      </c>
      <c r="E57" s="318">
        <v>44900.75</v>
      </c>
      <c r="F57" s="125">
        <f>E57-VLOOKUP(TimeZone!$L$5,TimeZone!$C$4:$E$39,3,0)+VLOOKUP(TimeZone!$H$1,TimeZone!$C$4:$E$39,3,0)</f>
        <v>44900.666666666664</v>
      </c>
      <c r="G57" s="339">
        <v>8</v>
      </c>
      <c r="H57" s="335" t="str">
        <f>VLOOKUP($G57,Language!$D$97:$E$112,2,0)</f>
        <v>Al Janoub</v>
      </c>
      <c r="I57" s="246" t="str">
        <f t="shared" ca="1" si="0"/>
        <v>Japan</v>
      </c>
      <c r="J57" s="246" t="str">
        <f t="shared" ca="1" si="0"/>
        <v>Kroatien</v>
      </c>
      <c r="K57" s="362">
        <v>5</v>
      </c>
      <c r="L57" s="80"/>
      <c r="M57" s="354" t="s">
        <v>4</v>
      </c>
      <c r="N57" s="355" t="str">
        <f ca="1">'World Cup'!$H$42</f>
        <v>Argentinien</v>
      </c>
    </row>
    <row r="58" spans="2:14" x14ac:dyDescent="0.25">
      <c r="B58" s="348">
        <v>54</v>
      </c>
      <c r="C58" s="344" t="s">
        <v>105</v>
      </c>
      <c r="D58" s="345" t="s">
        <v>110</v>
      </c>
      <c r="E58" s="318">
        <v>44900.916666666664</v>
      </c>
      <c r="F58" s="125">
        <f>E58-VLOOKUP(TimeZone!$L$5,TimeZone!$C$4:$E$39,3,0)+VLOOKUP(TimeZone!$H$1,TimeZone!$C$4:$E$39,3,0)</f>
        <v>44900.833333333328</v>
      </c>
      <c r="G58" s="339">
        <v>6</v>
      </c>
      <c r="H58" s="335" t="str">
        <f>VLOOKUP($G58,Language!$D$97:$E$112,2,0)</f>
        <v>Stadion 974</v>
      </c>
      <c r="I58" s="246" t="str">
        <f t="shared" ca="1" si="0"/>
        <v>Brasilien</v>
      </c>
      <c r="J58" s="246" t="str">
        <f t="shared" ca="1" si="0"/>
        <v>Südkorea</v>
      </c>
      <c r="K58" s="362">
        <v>6</v>
      </c>
      <c r="L58" s="80"/>
      <c r="M58" s="354" t="s">
        <v>10</v>
      </c>
      <c r="N58" s="355" t="str">
        <f ca="1">'World Cup'!$H$43</f>
        <v>Polen</v>
      </c>
    </row>
    <row r="59" spans="2:14" x14ac:dyDescent="0.25">
      <c r="B59" s="348">
        <v>55</v>
      </c>
      <c r="C59" s="344" t="s">
        <v>7</v>
      </c>
      <c r="D59" s="345" t="s">
        <v>12</v>
      </c>
      <c r="E59" s="318">
        <v>44901.75</v>
      </c>
      <c r="F59" s="125">
        <f>E59-VLOOKUP(TimeZone!$L$5,TimeZone!$C$4:$E$39,3,0)+VLOOKUP(TimeZone!$H$1,TimeZone!$C$4:$E$39,3,0)</f>
        <v>44901.666666666664</v>
      </c>
      <c r="G59" s="339">
        <v>7</v>
      </c>
      <c r="H59" s="335" t="str">
        <f>VLOOKUP($G59,Language!$D$97:$E$112,2,0)</f>
        <v>Education City</v>
      </c>
      <c r="I59" s="246" t="str">
        <f t="shared" ca="1" si="0"/>
        <v>Marokko</v>
      </c>
      <c r="J59" s="246" t="str">
        <f t="shared" ca="1" si="0"/>
        <v>Spanien</v>
      </c>
      <c r="K59" s="362">
        <v>7</v>
      </c>
      <c r="L59" s="80"/>
      <c r="M59" s="354" t="s">
        <v>5</v>
      </c>
      <c r="N59" s="355" t="str">
        <f ca="1">'World Cup'!$K$42</f>
        <v>Frankreich</v>
      </c>
    </row>
    <row r="60" spans="2:14" x14ac:dyDescent="0.25">
      <c r="B60" s="348">
        <v>56</v>
      </c>
      <c r="C60" s="344" t="s">
        <v>109</v>
      </c>
      <c r="D60" s="345" t="s">
        <v>106</v>
      </c>
      <c r="E60" s="318">
        <v>44901.916666666664</v>
      </c>
      <c r="F60" s="125">
        <f>E60-VLOOKUP(TimeZone!$L$5,TimeZone!$C$4:$E$39,3,0)+VLOOKUP(TimeZone!$H$1,TimeZone!$C$4:$E$39,3,0)</f>
        <v>44901.833333333328</v>
      </c>
      <c r="G60" s="338">
        <v>5</v>
      </c>
      <c r="H60" s="335" t="str">
        <f>VLOOKUP($G60,Language!$D$97:$E$112,2,0)</f>
        <v>Lusail</v>
      </c>
      <c r="I60" s="246" t="str">
        <f t="shared" ca="1" si="0"/>
        <v>Portugal</v>
      </c>
      <c r="J60" s="246" t="str">
        <f t="shared" ca="1" si="0"/>
        <v>Schweiz</v>
      </c>
      <c r="K60" s="362">
        <v>8</v>
      </c>
      <c r="L60" s="80"/>
      <c r="M60" s="354" t="s">
        <v>11</v>
      </c>
      <c r="N60" s="355" t="str">
        <f ca="1">'World Cup'!$K$43</f>
        <v>Australien</v>
      </c>
    </row>
    <row r="61" spans="2:14" x14ac:dyDescent="0.25">
      <c r="B61" s="126" t="s">
        <v>152</v>
      </c>
      <c r="C61" s="215"/>
      <c r="D61" s="215"/>
      <c r="E61" s="82"/>
      <c r="F61" s="83"/>
      <c r="G61" s="334"/>
      <c r="H61" s="83"/>
      <c r="I61" s="83"/>
      <c r="J61" s="83"/>
      <c r="K61" s="236"/>
      <c r="M61" s="354" t="s">
        <v>6</v>
      </c>
      <c r="N61" s="355" t="str">
        <f ca="1">'World Cup'!$N$42</f>
        <v>Japan</v>
      </c>
    </row>
    <row r="62" spans="2:14" x14ac:dyDescent="0.25">
      <c r="B62" s="348">
        <v>57</v>
      </c>
      <c r="C62" s="344" t="s">
        <v>400</v>
      </c>
      <c r="D62" s="345" t="s">
        <v>401</v>
      </c>
      <c r="E62" s="318">
        <v>44904.916666666664</v>
      </c>
      <c r="F62" s="125">
        <f>E62-VLOOKUP(TimeZone!$L$5,TimeZone!$C$4:$E$39,3,0)+VLOOKUP(TimeZone!$H$1,TimeZone!$C$4:$E$39,3,0)</f>
        <v>44904.833333333328</v>
      </c>
      <c r="G62" s="337">
        <v>5</v>
      </c>
      <c r="H62" s="335" t="str">
        <f>VLOOKUP($G62,Language!$D$97:$E$112,2,0)</f>
        <v>Lusail</v>
      </c>
      <c r="I62" s="81"/>
      <c r="J62" s="81"/>
      <c r="K62" s="362">
        <v>2</v>
      </c>
      <c r="M62" s="354" t="s">
        <v>12</v>
      </c>
      <c r="N62" s="355" t="str">
        <f ca="1">'World Cup'!$N$43</f>
        <v>Spanien</v>
      </c>
    </row>
    <row r="63" spans="2:14" x14ac:dyDescent="0.25">
      <c r="B63" s="348">
        <v>58</v>
      </c>
      <c r="C63" s="344" t="s">
        <v>402</v>
      </c>
      <c r="D63" s="345" t="s">
        <v>403</v>
      </c>
      <c r="E63" s="318">
        <v>44904.75</v>
      </c>
      <c r="F63" s="125">
        <f>E63-VLOOKUP(TimeZone!$L$5,TimeZone!$C$4:$E$39,3,0)+VLOOKUP(TimeZone!$H$1,TimeZone!$C$4:$E$39,3,0)</f>
        <v>44904.666666666664</v>
      </c>
      <c r="G63" s="339">
        <v>7</v>
      </c>
      <c r="H63" s="335" t="str">
        <f>VLOOKUP($G63,Language!$D$97:$E$112,2,0)</f>
        <v>Education City</v>
      </c>
      <c r="I63" s="80"/>
      <c r="J63" s="81"/>
      <c r="K63" s="362">
        <v>1</v>
      </c>
      <c r="M63" s="354" t="s">
        <v>7</v>
      </c>
      <c r="N63" s="355" t="str">
        <f ca="1">'World Cup'!$Q$42</f>
        <v>Marokko</v>
      </c>
    </row>
    <row r="64" spans="2:14" x14ac:dyDescent="0.25">
      <c r="B64" s="348">
        <v>59</v>
      </c>
      <c r="C64" s="344" t="s">
        <v>404</v>
      </c>
      <c r="D64" s="345" t="s">
        <v>405</v>
      </c>
      <c r="E64" s="318">
        <v>44905.916666666664</v>
      </c>
      <c r="F64" s="125">
        <f>E64-VLOOKUP(TimeZone!$L$5,TimeZone!$C$4:$E$39,3,0)+VLOOKUP(TimeZone!$H$1,TimeZone!$C$4:$E$39,3,0)</f>
        <v>44905.833333333328</v>
      </c>
      <c r="G64" s="339">
        <v>1</v>
      </c>
      <c r="H64" s="335" t="str">
        <f>VLOOKUP($G64,Language!$D$97:$E$112,2,0)</f>
        <v>Al Bayt</v>
      </c>
      <c r="I64" s="81"/>
      <c r="J64" s="81"/>
      <c r="K64" s="362">
        <v>4</v>
      </c>
      <c r="M64" s="354" t="s">
        <v>13</v>
      </c>
      <c r="N64" s="355" t="str">
        <f ca="1">'World Cup'!$Q$43</f>
        <v>Kroatien</v>
      </c>
    </row>
    <row r="65" spans="2:15" x14ac:dyDescent="0.25">
      <c r="B65" s="348">
        <v>60</v>
      </c>
      <c r="C65" s="344" t="s">
        <v>406</v>
      </c>
      <c r="D65" s="345" t="s">
        <v>407</v>
      </c>
      <c r="E65" s="318">
        <v>44905.75</v>
      </c>
      <c r="F65" s="125">
        <f>E65-VLOOKUP(TimeZone!$L$5,TimeZone!$C$4:$E$39,3,0)+VLOOKUP(TimeZone!$H$1,TimeZone!$C$4:$E$39,3,0)</f>
        <v>44905.666666666664</v>
      </c>
      <c r="G65" s="338">
        <v>3</v>
      </c>
      <c r="H65" s="335" t="str">
        <f>VLOOKUP($G65,Language!$D$97:$E$112,2,0)</f>
        <v>Al Thumama</v>
      </c>
      <c r="I65" s="81"/>
      <c r="J65" s="81"/>
      <c r="K65" s="362">
        <v>3</v>
      </c>
      <c r="M65" s="354" t="s">
        <v>105</v>
      </c>
      <c r="N65" s="355" t="str">
        <f ca="1">'World Cup'!$T$42</f>
        <v>Brasilien</v>
      </c>
    </row>
    <row r="66" spans="2:15" x14ac:dyDescent="0.25">
      <c r="B66" s="126" t="s">
        <v>153</v>
      </c>
      <c r="C66" s="215"/>
      <c r="D66" s="215"/>
      <c r="E66" s="82"/>
      <c r="F66" s="83"/>
      <c r="G66" s="334"/>
      <c r="H66" s="83"/>
      <c r="I66" s="83"/>
      <c r="J66" s="83"/>
      <c r="K66" s="236"/>
      <c r="M66" s="354" t="s">
        <v>106</v>
      </c>
      <c r="N66" s="355" t="str">
        <f ca="1">'World Cup'!$T$43</f>
        <v>Schweiz</v>
      </c>
    </row>
    <row r="67" spans="2:15" x14ac:dyDescent="0.25">
      <c r="B67" s="348">
        <v>61</v>
      </c>
      <c r="C67" s="344" t="s">
        <v>408</v>
      </c>
      <c r="D67" s="345" t="s">
        <v>409</v>
      </c>
      <c r="E67" s="318">
        <v>44908.916666666664</v>
      </c>
      <c r="F67" s="125">
        <f>E67-VLOOKUP(TimeZone!$L$5,TimeZone!$C$4:$E$39,3,0)+VLOOKUP(TimeZone!$H$1,TimeZone!$C$4:$E$39,3,0)</f>
        <v>44908.833333333328</v>
      </c>
      <c r="G67" s="337">
        <v>5</v>
      </c>
      <c r="H67" s="335" t="str">
        <f>VLOOKUP($G67,Language!$D$97:$E$112,2,0)</f>
        <v>Lusail</v>
      </c>
      <c r="I67" s="81"/>
      <c r="J67" s="81"/>
      <c r="K67" s="320" t="str">
        <f>Language!$E$148</f>
        <v>Halbfinale 1</v>
      </c>
      <c r="M67" s="354" t="s">
        <v>109</v>
      </c>
      <c r="N67" s="355" t="str">
        <f ca="1">'World Cup'!$W$42</f>
        <v>Portugal</v>
      </c>
    </row>
    <row r="68" spans="2:15" ht="15.75" thickBot="1" x14ac:dyDescent="0.3">
      <c r="B68" s="348">
        <v>62</v>
      </c>
      <c r="C68" s="344" t="s">
        <v>410</v>
      </c>
      <c r="D68" s="345" t="s">
        <v>411</v>
      </c>
      <c r="E68" s="318">
        <v>44909.916666666664</v>
      </c>
      <c r="F68" s="125">
        <f>E68-VLOOKUP(TimeZone!$L$5,TimeZone!$C$4:$E$39,3,0)+VLOOKUP(TimeZone!$H$1,TimeZone!$C$4:$E$39,3,0)</f>
        <v>44909.833333333328</v>
      </c>
      <c r="G68" s="338">
        <v>1</v>
      </c>
      <c r="H68" s="335" t="str">
        <f>VLOOKUP($G68,Language!$D$97:$E$112,2,0)</f>
        <v>Al Bayt</v>
      </c>
      <c r="I68" s="81"/>
      <c r="J68" s="81"/>
      <c r="K68" s="320" t="str">
        <f>Language!$E$149</f>
        <v>Halbfinale 2</v>
      </c>
      <c r="M68" s="356" t="s">
        <v>110</v>
      </c>
      <c r="N68" s="357" t="str">
        <f ca="1">'World Cup'!$W$43</f>
        <v>Südkorea</v>
      </c>
    </row>
    <row r="69" spans="2:15" x14ac:dyDescent="0.25">
      <c r="B69" s="126" t="s">
        <v>113</v>
      </c>
      <c r="C69" s="215"/>
      <c r="D69" s="215"/>
      <c r="E69" s="82"/>
      <c r="F69" s="83"/>
      <c r="G69" s="334"/>
      <c r="H69" s="83"/>
      <c r="I69" s="83"/>
      <c r="J69" s="83"/>
      <c r="K69" s="236"/>
      <c r="M69" s="267"/>
      <c r="N69" s="53"/>
      <c r="O69" s="219"/>
    </row>
    <row r="70" spans="2:15" x14ac:dyDescent="0.25">
      <c r="B70" s="348">
        <v>63</v>
      </c>
      <c r="C70" s="344" t="s">
        <v>532</v>
      </c>
      <c r="D70" s="345" t="s">
        <v>533</v>
      </c>
      <c r="E70" s="318">
        <v>44912.75</v>
      </c>
      <c r="F70" s="125">
        <f>E70-VLOOKUP(TimeZone!$L$5,TimeZone!$C$4:$E$39,3,0)+VLOOKUP(TimeZone!$H$1,TimeZone!$C$4:$E$39,3,0)</f>
        <v>44912.666666666664</v>
      </c>
      <c r="G70" s="336">
        <v>2</v>
      </c>
      <c r="H70" s="335" t="str">
        <f>VLOOKUP($G70,Language!$D$97:$E$112,2,0)</f>
        <v>Khalifa Internat.</v>
      </c>
      <c r="I70" s="81"/>
      <c r="J70" s="81"/>
      <c r="K70" s="247" t="str">
        <f>Language!$E$150</f>
        <v>Dritter Platz</v>
      </c>
      <c r="M70" s="267"/>
      <c r="N70" s="267"/>
    </row>
    <row r="71" spans="2:15" x14ac:dyDescent="0.25">
      <c r="B71" s="126" t="s">
        <v>67</v>
      </c>
      <c r="C71" s="215"/>
      <c r="D71" s="215"/>
      <c r="E71" s="82"/>
      <c r="F71" s="83"/>
      <c r="G71" s="334"/>
      <c r="H71" s="83"/>
      <c r="I71" s="83"/>
      <c r="J71" s="83"/>
      <c r="K71" s="236"/>
      <c r="M71" s="267"/>
      <c r="N71" s="267"/>
    </row>
    <row r="72" spans="2:15" ht="15.75" thickBot="1" x14ac:dyDescent="0.3">
      <c r="B72" s="349">
        <v>64</v>
      </c>
      <c r="C72" s="346" t="s">
        <v>412</v>
      </c>
      <c r="D72" s="347" t="s">
        <v>413</v>
      </c>
      <c r="E72" s="319">
        <v>44913.75</v>
      </c>
      <c r="F72" s="350">
        <f>E72-VLOOKUP(TimeZone!$L$5,TimeZone!$C$4:$E$39,3,0)+VLOOKUP(TimeZone!$H$1,TimeZone!$C$4:$E$39,3,0)</f>
        <v>44913.666666666664</v>
      </c>
      <c r="G72" s="351">
        <v>5</v>
      </c>
      <c r="H72" s="335" t="str">
        <f>VLOOKUP($G72,Language!$D$97:$E$112,2,0)</f>
        <v>Lusail</v>
      </c>
      <c r="I72" s="434"/>
      <c r="J72" s="435"/>
      <c r="K72" s="248" t="str">
        <f>Language!$E$151</f>
        <v>Finale</v>
      </c>
      <c r="M72" s="267"/>
      <c r="N72" s="267"/>
    </row>
    <row r="73" spans="2:15" ht="15.75" thickTop="1" x14ac:dyDescent="0.25"/>
    <row r="74" spans="2:15" x14ac:dyDescent="0.25"/>
    <row r="75" spans="2:15"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4"/>
  <dimension ref="A1:U56"/>
  <sheetViews>
    <sheetView showGridLines="0" showRowColHeaders="0" workbookViewId="0">
      <selection activeCell="A37" sqref="A37: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5.140625" customWidth="1"/>
    <col min="22" max="16384" width="11.42578125" hidden="1"/>
  </cols>
  <sheetData>
    <row r="1" spans="2:20" ht="15.75" thickBot="1" x14ac:dyDescent="0.3"/>
    <row r="2" spans="2:20" ht="26.25" x14ac:dyDescent="0.4">
      <c r="B2" s="253"/>
      <c r="C2" s="772" t="s">
        <v>68</v>
      </c>
      <c r="D2" s="772"/>
      <c r="E2" s="772"/>
      <c r="F2" s="772"/>
      <c r="G2" s="772"/>
      <c r="H2" s="772"/>
      <c r="I2" s="254"/>
      <c r="K2" s="253"/>
      <c r="L2" s="772" t="s">
        <v>429</v>
      </c>
      <c r="M2" s="772"/>
      <c r="N2" s="772"/>
      <c r="O2" s="772"/>
      <c r="P2" s="772"/>
      <c r="Q2" s="772"/>
      <c r="R2" s="263"/>
      <c r="S2" s="263"/>
      <c r="T2" s="254"/>
    </row>
    <row r="3" spans="2:20" x14ac:dyDescent="0.25">
      <c r="B3" s="255"/>
      <c r="C3" s="256"/>
      <c r="D3" s="256"/>
      <c r="E3" s="256"/>
      <c r="F3" s="256"/>
      <c r="G3" s="256"/>
      <c r="H3" s="256"/>
      <c r="I3" s="257"/>
      <c r="K3" s="255"/>
      <c r="L3" s="256"/>
      <c r="M3" s="256"/>
      <c r="N3" s="256"/>
      <c r="O3" s="256"/>
      <c r="P3" s="256"/>
      <c r="Q3" s="256"/>
      <c r="R3" s="256"/>
      <c r="S3" s="256"/>
      <c r="T3" s="257"/>
    </row>
    <row r="4" spans="2:20" x14ac:dyDescent="0.25">
      <c r="B4" s="255"/>
      <c r="C4" s="256"/>
      <c r="D4" s="256"/>
      <c r="E4" s="256"/>
      <c r="F4" s="256"/>
      <c r="G4" s="256"/>
      <c r="H4" s="256"/>
      <c r="I4" s="257"/>
      <c r="K4" s="255"/>
      <c r="L4" s="256"/>
      <c r="M4" s="256"/>
      <c r="N4" s="252"/>
      <c r="O4" s="252"/>
      <c r="P4" s="252"/>
      <c r="Q4" s="252"/>
      <c r="R4" s="252"/>
      <c r="S4" s="252"/>
      <c r="T4" s="257"/>
    </row>
    <row r="5" spans="2:20" ht="18.75" x14ac:dyDescent="0.3">
      <c r="B5" s="255"/>
      <c r="C5" s="258" t="s">
        <v>397</v>
      </c>
      <c r="D5" s="256"/>
      <c r="E5" s="256"/>
      <c r="F5" s="256"/>
      <c r="G5" s="256"/>
      <c r="H5" s="256"/>
      <c r="I5" s="257"/>
      <c r="K5" s="255"/>
      <c r="L5" s="258" t="s">
        <v>430</v>
      </c>
      <c r="M5" s="256"/>
      <c r="N5" s="252"/>
      <c r="O5" s="252"/>
      <c r="P5" s="252"/>
      <c r="Q5" s="252"/>
      <c r="R5" s="252"/>
      <c r="S5" s="252"/>
      <c r="T5" s="257"/>
    </row>
    <row r="6" spans="2:20" x14ac:dyDescent="0.25">
      <c r="B6" s="255"/>
      <c r="C6" s="256"/>
      <c r="D6" s="256"/>
      <c r="E6" s="256"/>
      <c r="F6" s="256"/>
      <c r="G6" s="256"/>
      <c r="H6" s="256"/>
      <c r="I6" s="257"/>
      <c r="K6" s="255"/>
      <c r="L6" s="256"/>
      <c r="M6" s="256"/>
      <c r="N6" s="252"/>
      <c r="O6" s="252"/>
      <c r="P6" s="252"/>
      <c r="Q6" s="252"/>
      <c r="R6" s="252"/>
      <c r="S6" s="252"/>
      <c r="T6" s="257"/>
    </row>
    <row r="7" spans="2:20" x14ac:dyDescent="0.25">
      <c r="B7" s="255"/>
      <c r="C7" s="259" t="s">
        <v>32</v>
      </c>
      <c r="D7" s="256"/>
      <c r="E7" s="256"/>
      <c r="F7" s="256"/>
      <c r="G7" s="256"/>
      <c r="H7" s="256"/>
      <c r="I7" s="257"/>
      <c r="K7" s="255"/>
      <c r="L7" s="259" t="s">
        <v>32</v>
      </c>
      <c r="M7" s="256"/>
      <c r="N7" s="252"/>
      <c r="O7" s="252"/>
      <c r="P7" s="252"/>
      <c r="Q7" s="252"/>
      <c r="R7" s="252"/>
      <c r="S7" s="252"/>
      <c r="T7" s="257"/>
    </row>
    <row r="8" spans="2:20" x14ac:dyDescent="0.25">
      <c r="B8" s="255"/>
      <c r="C8" s="256" t="s">
        <v>398</v>
      </c>
      <c r="D8" s="256"/>
      <c r="E8" s="256"/>
      <c r="F8" s="256"/>
      <c r="G8" s="256"/>
      <c r="H8" s="256"/>
      <c r="I8" s="257"/>
      <c r="K8" s="255"/>
      <c r="L8" s="256" t="s">
        <v>431</v>
      </c>
      <c r="M8" s="256"/>
      <c r="N8" s="252"/>
      <c r="O8" s="252"/>
      <c r="P8" s="252"/>
      <c r="Q8" s="252"/>
      <c r="R8" s="252"/>
      <c r="S8" s="252"/>
      <c r="T8" s="257"/>
    </row>
    <row r="9" spans="2:20" x14ac:dyDescent="0.25">
      <c r="B9" s="255"/>
      <c r="C9" s="256"/>
      <c r="D9" s="256"/>
      <c r="E9" s="256"/>
      <c r="F9" s="256"/>
      <c r="G9" s="256"/>
      <c r="H9" s="256"/>
      <c r="I9" s="257"/>
      <c r="K9" s="255"/>
      <c r="L9" s="256"/>
      <c r="M9" s="256"/>
      <c r="N9" s="252"/>
      <c r="O9" s="252"/>
      <c r="P9" s="252"/>
      <c r="Q9" s="252"/>
      <c r="R9" s="252"/>
      <c r="S9" s="252"/>
      <c r="T9" s="257"/>
    </row>
    <row r="10" spans="2:20" x14ac:dyDescent="0.25">
      <c r="B10" s="255"/>
      <c r="C10" s="259" t="s">
        <v>33</v>
      </c>
      <c r="D10" s="256"/>
      <c r="E10" s="256"/>
      <c r="F10" s="256"/>
      <c r="G10" s="256"/>
      <c r="H10" s="256"/>
      <c r="I10" s="257"/>
      <c r="K10" s="255"/>
      <c r="L10" s="259" t="s">
        <v>33</v>
      </c>
      <c r="M10" s="256"/>
      <c r="N10" s="252"/>
      <c r="O10" s="252"/>
      <c r="P10" s="252"/>
      <c r="Q10" s="252"/>
      <c r="R10" s="252"/>
      <c r="S10" s="252"/>
      <c r="T10" s="257"/>
    </row>
    <row r="11" spans="2:20" x14ac:dyDescent="0.25">
      <c r="B11" s="255"/>
      <c r="C11" s="256" t="s">
        <v>428</v>
      </c>
      <c r="D11" s="256"/>
      <c r="E11" s="256"/>
      <c r="F11" s="256"/>
      <c r="G11" s="256"/>
      <c r="H11" s="256"/>
      <c r="I11" s="257"/>
      <c r="K11" s="255"/>
      <c r="L11" s="256" t="s">
        <v>432</v>
      </c>
      <c r="M11" s="256"/>
      <c r="N11" s="252"/>
      <c r="O11" s="252"/>
      <c r="P11" s="252"/>
      <c r="Q11" s="252"/>
      <c r="R11" s="252"/>
      <c r="S11" s="252"/>
      <c r="T11" s="257"/>
    </row>
    <row r="12" spans="2:20" x14ac:dyDescent="0.25">
      <c r="B12" s="255"/>
      <c r="C12" s="256"/>
      <c r="D12" s="256"/>
      <c r="E12" s="256"/>
      <c r="F12" s="256"/>
      <c r="G12" s="256"/>
      <c r="H12" s="256"/>
      <c r="I12" s="257"/>
      <c r="K12" s="255"/>
      <c r="L12" s="256"/>
      <c r="M12" s="256"/>
      <c r="N12" s="252"/>
      <c r="O12" s="252"/>
      <c r="P12" s="252"/>
      <c r="Q12" s="252"/>
      <c r="R12" s="252"/>
      <c r="S12" s="252"/>
      <c r="T12" s="257"/>
    </row>
    <row r="13" spans="2:20" x14ac:dyDescent="0.25">
      <c r="B13" s="255"/>
      <c r="C13" s="259" t="s">
        <v>34</v>
      </c>
      <c r="D13" s="256"/>
      <c r="E13" s="256"/>
      <c r="F13" s="256"/>
      <c r="G13" s="256"/>
      <c r="H13" s="256"/>
      <c r="I13" s="257"/>
      <c r="K13" s="255"/>
      <c r="L13" s="259" t="s">
        <v>34</v>
      </c>
      <c r="M13" s="256"/>
      <c r="N13" s="252"/>
      <c r="O13" s="252"/>
      <c r="P13" s="252"/>
      <c r="Q13" s="252"/>
      <c r="R13" s="252"/>
      <c r="S13" s="252"/>
      <c r="T13" s="257"/>
    </row>
    <row r="14" spans="2:20" x14ac:dyDescent="0.25">
      <c r="B14" s="255"/>
      <c r="C14" s="256" t="s">
        <v>437</v>
      </c>
      <c r="D14" s="256"/>
      <c r="E14" s="256"/>
      <c r="F14" s="256"/>
      <c r="G14" s="256"/>
      <c r="H14" s="256"/>
      <c r="I14" s="257"/>
      <c r="K14" s="255"/>
      <c r="L14" s="256" t="s">
        <v>493</v>
      </c>
      <c r="M14" s="256"/>
      <c r="N14" s="252"/>
      <c r="O14" s="252"/>
      <c r="P14" s="252"/>
      <c r="Q14" s="252"/>
      <c r="R14" s="252"/>
      <c r="S14" s="252"/>
      <c r="T14" s="257"/>
    </row>
    <row r="15" spans="2:20" x14ac:dyDescent="0.25">
      <c r="B15" s="255"/>
      <c r="C15" s="256" t="s">
        <v>1110</v>
      </c>
      <c r="D15" s="256"/>
      <c r="E15" s="256"/>
      <c r="F15" s="256"/>
      <c r="G15" s="256"/>
      <c r="H15" s="256"/>
      <c r="I15" s="257"/>
      <c r="K15" s="255"/>
      <c r="L15" s="256" t="s">
        <v>715</v>
      </c>
      <c r="M15" s="256"/>
      <c r="N15" s="252"/>
      <c r="O15" s="252"/>
      <c r="P15" s="252"/>
      <c r="Q15" s="252"/>
      <c r="R15" s="252"/>
      <c r="S15" s="252"/>
      <c r="T15" s="257"/>
    </row>
    <row r="16" spans="2:20" x14ac:dyDescent="0.25">
      <c r="B16" s="255"/>
      <c r="C16" s="256"/>
      <c r="D16" s="256"/>
      <c r="E16" s="256"/>
      <c r="F16" s="256"/>
      <c r="G16" s="256"/>
      <c r="H16" s="256"/>
      <c r="I16" s="257"/>
      <c r="K16" s="255"/>
      <c r="L16" s="256"/>
      <c r="M16" s="256"/>
      <c r="N16" s="252"/>
      <c r="O16" s="252"/>
      <c r="P16" s="252"/>
      <c r="Q16" s="252"/>
      <c r="R16" s="252"/>
      <c r="S16" s="252"/>
      <c r="T16" s="257"/>
    </row>
    <row r="17" spans="2:20" x14ac:dyDescent="0.25">
      <c r="B17" s="255"/>
      <c r="C17" s="259" t="s">
        <v>35</v>
      </c>
      <c r="D17" s="256"/>
      <c r="E17" s="256"/>
      <c r="F17" s="256"/>
      <c r="G17" s="256"/>
      <c r="H17" s="256"/>
      <c r="I17" s="257"/>
      <c r="K17" s="255"/>
      <c r="L17" s="259" t="s">
        <v>35</v>
      </c>
      <c r="M17" s="256"/>
      <c r="N17" s="252"/>
      <c r="O17" s="252"/>
      <c r="P17" s="252"/>
      <c r="Q17" s="252"/>
      <c r="R17" s="252"/>
      <c r="S17" s="252"/>
      <c r="T17" s="257"/>
    </row>
    <row r="18" spans="2:20" x14ac:dyDescent="0.25">
      <c r="B18" s="255"/>
      <c r="C18" s="256" t="s">
        <v>722</v>
      </c>
      <c r="D18" s="256"/>
      <c r="E18" s="256"/>
      <c r="F18" s="256"/>
      <c r="G18" s="256"/>
      <c r="H18" s="256"/>
      <c r="I18" s="257"/>
      <c r="K18" s="255"/>
      <c r="L18" s="256" t="s">
        <v>721</v>
      </c>
      <c r="M18" s="256"/>
      <c r="N18" s="252"/>
      <c r="O18" s="252"/>
      <c r="P18" s="252"/>
      <c r="Q18" s="252"/>
      <c r="R18" s="252"/>
      <c r="S18" s="252"/>
      <c r="T18" s="257"/>
    </row>
    <row r="19" spans="2:20" x14ac:dyDescent="0.25">
      <c r="B19" s="255"/>
      <c r="C19" s="256" t="s">
        <v>723</v>
      </c>
      <c r="D19" s="256"/>
      <c r="E19" s="256"/>
      <c r="F19" s="256"/>
      <c r="G19" s="256"/>
      <c r="H19" s="256"/>
      <c r="I19" s="257"/>
      <c r="K19" s="255"/>
      <c r="L19" s="256" t="s">
        <v>725</v>
      </c>
      <c r="M19" s="256"/>
      <c r="N19" s="252"/>
      <c r="O19" s="252"/>
      <c r="P19" s="252"/>
      <c r="Q19" s="252"/>
      <c r="R19" s="252"/>
      <c r="S19" s="252"/>
      <c r="T19" s="257"/>
    </row>
    <row r="20" spans="2:20" x14ac:dyDescent="0.25">
      <c r="B20" s="255"/>
      <c r="C20" s="256" t="s">
        <v>724</v>
      </c>
      <c r="D20" s="256"/>
      <c r="E20" s="256"/>
      <c r="F20" s="256"/>
      <c r="G20" s="256"/>
      <c r="H20" s="256"/>
      <c r="I20" s="257"/>
      <c r="K20" s="255"/>
      <c r="L20" s="256" t="s">
        <v>726</v>
      </c>
      <c r="M20" s="256"/>
      <c r="N20" s="252"/>
      <c r="O20" s="252"/>
      <c r="P20" s="252"/>
      <c r="Q20" s="252"/>
      <c r="R20" s="252"/>
      <c r="S20" s="252"/>
      <c r="T20" s="257"/>
    </row>
    <row r="21" spans="2:20" x14ac:dyDescent="0.25">
      <c r="B21" s="255"/>
      <c r="C21" s="256"/>
      <c r="D21" s="256"/>
      <c r="E21" s="256"/>
      <c r="F21" s="256"/>
      <c r="G21" s="256"/>
      <c r="H21" s="256"/>
      <c r="I21" s="257"/>
      <c r="K21" s="255"/>
      <c r="L21" s="256"/>
      <c r="M21" s="256"/>
      <c r="N21" s="252"/>
      <c r="O21" s="252"/>
      <c r="P21" s="252"/>
      <c r="Q21" s="252"/>
      <c r="R21" s="252"/>
      <c r="S21" s="252"/>
      <c r="T21" s="257"/>
    </row>
    <row r="22" spans="2:20" x14ac:dyDescent="0.25">
      <c r="B22" s="255"/>
      <c r="C22" s="256"/>
      <c r="D22" s="256"/>
      <c r="E22" s="256"/>
      <c r="F22" s="256"/>
      <c r="G22" s="256"/>
      <c r="H22" s="256"/>
      <c r="I22" s="257"/>
      <c r="K22" s="255"/>
      <c r="L22" s="256"/>
      <c r="M22" s="256"/>
      <c r="N22" s="252"/>
      <c r="O22" s="252"/>
      <c r="P22" s="252"/>
      <c r="Q22" s="252"/>
      <c r="R22" s="252"/>
      <c r="S22" s="252"/>
      <c r="T22" s="257"/>
    </row>
    <row r="23" spans="2:20" ht="18.75" x14ac:dyDescent="0.3">
      <c r="B23" s="255"/>
      <c r="C23" s="258" t="s">
        <v>399</v>
      </c>
      <c r="D23" s="256"/>
      <c r="E23" s="256"/>
      <c r="F23" s="256"/>
      <c r="G23" s="256"/>
      <c r="H23" s="256"/>
      <c r="I23" s="257"/>
      <c r="K23" s="255"/>
      <c r="L23" s="258" t="s">
        <v>433</v>
      </c>
      <c r="M23" s="256"/>
      <c r="N23" s="252"/>
      <c r="O23" s="252"/>
      <c r="P23" s="252"/>
      <c r="Q23" s="252"/>
      <c r="R23" s="252"/>
      <c r="S23" s="252"/>
      <c r="T23" s="257"/>
    </row>
    <row r="24" spans="2:20" x14ac:dyDescent="0.25">
      <c r="B24" s="255"/>
      <c r="C24" s="256"/>
      <c r="D24" s="256"/>
      <c r="E24" s="256"/>
      <c r="F24" s="256"/>
      <c r="G24" s="256"/>
      <c r="H24" s="256"/>
      <c r="I24" s="257"/>
      <c r="K24" s="255"/>
      <c r="L24" s="256"/>
      <c r="M24" s="256"/>
      <c r="N24" s="252"/>
      <c r="O24" s="252"/>
      <c r="P24" s="252"/>
      <c r="Q24" s="252"/>
      <c r="R24" s="252"/>
      <c r="S24" s="252"/>
      <c r="T24" s="257"/>
    </row>
    <row r="25" spans="2:20" x14ac:dyDescent="0.25">
      <c r="B25" s="255"/>
      <c r="C25" s="256" t="s">
        <v>435</v>
      </c>
      <c r="D25" s="256"/>
      <c r="E25" s="256"/>
      <c r="F25" s="256"/>
      <c r="G25" s="256"/>
      <c r="H25" s="256"/>
      <c r="I25" s="257"/>
      <c r="K25" s="255"/>
      <c r="L25" s="256" t="s">
        <v>434</v>
      </c>
      <c r="M25" s="256"/>
      <c r="N25" s="256"/>
      <c r="O25" s="256"/>
      <c r="P25" s="256"/>
      <c r="Q25" s="256"/>
      <c r="R25" s="256"/>
      <c r="S25" s="256"/>
      <c r="T25" s="257"/>
    </row>
    <row r="26" spans="2:20" x14ac:dyDescent="0.25">
      <c r="B26" s="255"/>
      <c r="C26" s="256" t="s">
        <v>730</v>
      </c>
      <c r="D26" s="256"/>
      <c r="E26" s="256"/>
      <c r="F26" s="256"/>
      <c r="G26" s="256"/>
      <c r="H26" s="256"/>
      <c r="I26" s="257"/>
      <c r="K26" s="255"/>
      <c r="L26" s="256" t="s">
        <v>436</v>
      </c>
      <c r="M26" s="256"/>
      <c r="N26" s="256"/>
      <c r="O26" s="256"/>
      <c r="P26" s="256"/>
      <c r="Q26" s="256"/>
      <c r="R26" s="256"/>
      <c r="S26" s="256"/>
      <c r="T26" s="257"/>
    </row>
    <row r="27" spans="2:20" x14ac:dyDescent="0.25">
      <c r="B27" s="255"/>
      <c r="C27" s="256"/>
      <c r="D27" s="256"/>
      <c r="E27" s="256"/>
      <c r="F27" s="256"/>
      <c r="G27" s="256"/>
      <c r="H27" s="256"/>
      <c r="I27" s="257"/>
      <c r="K27" s="255"/>
      <c r="L27" s="256"/>
      <c r="M27" s="256"/>
      <c r="N27" s="256"/>
      <c r="O27" s="256"/>
      <c r="P27" s="256"/>
      <c r="Q27" s="256"/>
      <c r="R27" s="256"/>
      <c r="S27" s="256"/>
      <c r="T27" s="257"/>
    </row>
    <row r="28" spans="2:20" x14ac:dyDescent="0.25">
      <c r="B28" s="255"/>
      <c r="C28" s="256"/>
      <c r="D28" s="256"/>
      <c r="E28" s="256"/>
      <c r="F28" s="256"/>
      <c r="G28" s="256"/>
      <c r="H28" s="256"/>
      <c r="I28" s="257"/>
      <c r="K28" s="255"/>
      <c r="L28" s="256"/>
      <c r="M28" s="256"/>
      <c r="N28" s="252"/>
      <c r="O28" s="252"/>
      <c r="P28" s="252"/>
      <c r="Q28" s="252"/>
      <c r="R28" s="252"/>
      <c r="S28" s="252"/>
      <c r="T28" s="257"/>
    </row>
    <row r="29" spans="2:20" ht="18.75" x14ac:dyDescent="0.3">
      <c r="B29" s="255"/>
      <c r="C29" s="258" t="s">
        <v>760</v>
      </c>
      <c r="D29" s="256"/>
      <c r="E29" s="256"/>
      <c r="F29" s="256"/>
      <c r="G29" s="256"/>
      <c r="H29" s="256"/>
      <c r="I29" s="257"/>
      <c r="K29" s="255"/>
      <c r="L29" s="258" t="s">
        <v>758</v>
      </c>
      <c r="M29" s="256"/>
      <c r="N29" s="252"/>
      <c r="O29" s="252"/>
      <c r="P29" s="252"/>
      <c r="Q29" s="252"/>
      <c r="R29" s="252"/>
      <c r="S29" s="252"/>
      <c r="T29" s="257"/>
    </row>
    <row r="30" spans="2:20" x14ac:dyDescent="0.25">
      <c r="B30" s="255"/>
      <c r="C30" s="256"/>
      <c r="D30" s="256"/>
      <c r="E30" s="256"/>
      <c r="F30" s="256"/>
      <c r="G30" s="256"/>
      <c r="H30" s="256"/>
      <c r="I30" s="257"/>
      <c r="K30" s="255"/>
      <c r="L30" s="256"/>
      <c r="M30" s="256"/>
      <c r="N30" s="252"/>
      <c r="O30" s="252"/>
      <c r="P30" s="252"/>
      <c r="Q30" s="252"/>
      <c r="R30" s="252"/>
      <c r="S30" s="252"/>
      <c r="T30" s="257"/>
    </row>
    <row r="31" spans="2:20" x14ac:dyDescent="0.25">
      <c r="B31" s="255"/>
      <c r="C31" s="256" t="s">
        <v>759</v>
      </c>
      <c r="D31" s="256"/>
      <c r="E31" s="256"/>
      <c r="F31" s="256"/>
      <c r="G31" s="256"/>
      <c r="H31" s="256"/>
      <c r="I31" s="257"/>
      <c r="K31" s="255"/>
      <c r="L31" s="256" t="s">
        <v>761</v>
      </c>
      <c r="M31" s="256"/>
      <c r="N31" s="256"/>
      <c r="O31" s="256"/>
      <c r="P31" s="256"/>
      <c r="Q31" s="256"/>
      <c r="R31" s="256"/>
      <c r="S31" s="256"/>
      <c r="T31" s="257"/>
    </row>
    <row r="32" spans="2:20" x14ac:dyDescent="0.25">
      <c r="B32" s="255"/>
      <c r="C32" s="256" t="s">
        <v>944</v>
      </c>
      <c r="D32" s="256"/>
      <c r="E32" s="256"/>
      <c r="F32" s="256"/>
      <c r="G32" s="256"/>
      <c r="H32" s="256"/>
      <c r="I32" s="257"/>
      <c r="K32" s="255"/>
      <c r="L32" s="256" t="s">
        <v>943</v>
      </c>
      <c r="M32" s="256"/>
      <c r="N32" s="256"/>
      <c r="O32" s="256"/>
      <c r="P32" s="256"/>
      <c r="Q32" s="256"/>
      <c r="R32" s="256"/>
      <c r="S32" s="256"/>
      <c r="T32" s="257"/>
    </row>
    <row r="33" spans="2:20" ht="15.75" thickBot="1" x14ac:dyDescent="0.3">
      <c r="B33" s="260"/>
      <c r="C33" s="261"/>
      <c r="D33" s="261"/>
      <c r="E33" s="261"/>
      <c r="F33" s="261"/>
      <c r="G33" s="261"/>
      <c r="H33" s="261"/>
      <c r="I33" s="262"/>
      <c r="K33" s="260"/>
      <c r="L33" s="261"/>
      <c r="M33" s="261"/>
      <c r="N33" s="261"/>
      <c r="O33" s="261"/>
      <c r="P33" s="261"/>
      <c r="Q33" s="261"/>
      <c r="R33" s="261"/>
      <c r="S33" s="261"/>
      <c r="T33" s="262"/>
    </row>
    <row r="34" spans="2:20" x14ac:dyDescent="0.25">
      <c r="B34" s="54"/>
      <c r="C34" s="364"/>
      <c r="D34" s="54"/>
      <c r="E34" s="363"/>
      <c r="F34" s="363"/>
      <c r="G34" s="363"/>
      <c r="H34" s="363"/>
      <c r="I34" s="363"/>
      <c r="J34" s="363"/>
      <c r="K34" s="54"/>
      <c r="L34" s="364"/>
      <c r="M34" s="54"/>
      <c r="N34" s="363"/>
      <c r="O34" s="363"/>
      <c r="P34" s="363"/>
      <c r="Q34" s="363"/>
      <c r="R34" s="363"/>
      <c r="S34" s="363"/>
      <c r="T34" s="54"/>
    </row>
    <row r="35" spans="2:20" x14ac:dyDescent="0.25">
      <c r="B35" s="54"/>
      <c r="C35" s="54"/>
      <c r="D35" s="54"/>
      <c r="E35" s="363"/>
      <c r="F35" s="363"/>
      <c r="G35" s="363"/>
      <c r="H35" s="363"/>
      <c r="I35" s="363"/>
      <c r="J35" s="363"/>
      <c r="K35" s="54"/>
      <c r="L35" s="54"/>
      <c r="M35" s="54"/>
      <c r="N35" s="363"/>
      <c r="O35" s="363"/>
      <c r="P35" s="363"/>
      <c r="Q35" s="363"/>
      <c r="R35" s="363"/>
      <c r="S35" s="363"/>
      <c r="T35" s="54"/>
    </row>
    <row r="36" spans="2:20" x14ac:dyDescent="0.25">
      <c r="B36" s="54"/>
      <c r="C36" s="54"/>
      <c r="D36" s="54"/>
      <c r="E36" s="363"/>
      <c r="F36" s="363"/>
      <c r="G36" s="363"/>
      <c r="H36" s="363"/>
      <c r="I36" s="363"/>
      <c r="J36" s="363"/>
      <c r="K36" s="54"/>
      <c r="L36" s="54"/>
      <c r="M36" s="54"/>
      <c r="N36" s="363"/>
      <c r="O36" s="363"/>
      <c r="P36" s="363"/>
      <c r="Q36" s="363"/>
      <c r="R36" s="363"/>
      <c r="S36" s="363"/>
      <c r="T36" s="54"/>
    </row>
    <row r="37" spans="2:20" hidden="1" x14ac:dyDescent="0.25">
      <c r="B37" s="54"/>
      <c r="C37" s="364"/>
      <c r="D37" s="54"/>
      <c r="E37" s="363"/>
      <c r="F37" s="363"/>
      <c r="G37" s="363"/>
      <c r="H37" s="363"/>
      <c r="I37" s="363"/>
      <c r="J37" s="363"/>
      <c r="K37" s="54"/>
      <c r="L37" s="364"/>
      <c r="M37" s="54"/>
      <c r="N37" s="363"/>
      <c r="O37" s="363"/>
      <c r="P37" s="363"/>
      <c r="Q37" s="363"/>
      <c r="R37" s="363"/>
      <c r="S37" s="363"/>
      <c r="T37" s="54"/>
    </row>
    <row r="38" spans="2:20" hidden="1" x14ac:dyDescent="0.25">
      <c r="B38" s="54"/>
      <c r="C38" s="54"/>
      <c r="D38" s="54"/>
      <c r="E38" s="363"/>
      <c r="F38" s="363"/>
      <c r="G38" s="363"/>
      <c r="H38" s="363"/>
      <c r="I38" s="363"/>
      <c r="J38" s="363"/>
      <c r="K38" s="54"/>
      <c r="L38" s="54"/>
      <c r="M38" s="54"/>
      <c r="N38" s="363"/>
      <c r="O38" s="363"/>
      <c r="P38" s="363"/>
      <c r="Q38" s="363"/>
      <c r="R38" s="363"/>
      <c r="S38" s="363"/>
      <c r="T38" s="54"/>
    </row>
    <row r="39" spans="2:20" hidden="1" x14ac:dyDescent="0.25">
      <c r="B39" s="54"/>
      <c r="C39" s="54"/>
      <c r="D39" s="54"/>
      <c r="E39" s="363"/>
      <c r="F39" s="363"/>
      <c r="G39" s="363"/>
      <c r="H39" s="363"/>
      <c r="I39" s="363"/>
      <c r="J39" s="363"/>
      <c r="K39" s="54"/>
      <c r="L39" s="54"/>
      <c r="M39" s="54"/>
      <c r="N39" s="363"/>
      <c r="O39" s="363"/>
      <c r="P39" s="363"/>
      <c r="Q39" s="363"/>
      <c r="R39" s="363"/>
      <c r="S39" s="363"/>
      <c r="T39" s="54"/>
    </row>
    <row r="40" spans="2:20" hidden="1" x14ac:dyDescent="0.25">
      <c r="B40" s="54"/>
      <c r="C40" s="364"/>
      <c r="D40" s="54"/>
      <c r="E40" s="363"/>
      <c r="F40" s="363"/>
      <c r="G40" s="363"/>
      <c r="H40" s="363"/>
      <c r="I40" s="363"/>
      <c r="J40" s="363"/>
      <c r="K40" s="54"/>
      <c r="L40" s="364"/>
      <c r="M40" s="54"/>
      <c r="N40" s="363"/>
      <c r="O40" s="363"/>
      <c r="P40" s="363"/>
      <c r="Q40" s="363"/>
      <c r="R40" s="363"/>
      <c r="S40" s="363"/>
      <c r="T40" s="54"/>
    </row>
    <row r="41" spans="2:20" hidden="1" x14ac:dyDescent="0.25">
      <c r="B41" s="54"/>
      <c r="C41" s="54"/>
      <c r="D41" s="54"/>
      <c r="E41" s="363"/>
      <c r="F41" s="363"/>
      <c r="G41" s="363"/>
      <c r="H41" s="363"/>
      <c r="I41" s="363"/>
      <c r="J41" s="363"/>
      <c r="K41" s="54"/>
      <c r="L41" s="54"/>
      <c r="M41" s="54"/>
      <c r="N41" s="363"/>
      <c r="O41" s="363"/>
      <c r="P41" s="363"/>
      <c r="Q41" s="363"/>
      <c r="R41" s="363"/>
      <c r="S41" s="363"/>
      <c r="T41" s="54"/>
    </row>
    <row r="42" spans="2:20" hidden="1" x14ac:dyDescent="0.25">
      <c r="B42" s="54"/>
      <c r="C42" s="54"/>
      <c r="D42" s="54"/>
      <c r="E42" s="363"/>
      <c r="F42" s="363"/>
      <c r="G42" s="363"/>
      <c r="H42" s="363"/>
      <c r="I42" s="363"/>
      <c r="J42" s="363"/>
      <c r="K42" s="54"/>
      <c r="L42" s="54"/>
      <c r="M42" s="54"/>
      <c r="N42" s="363"/>
      <c r="O42" s="363"/>
      <c r="P42" s="363"/>
      <c r="Q42" s="363"/>
      <c r="R42" s="363"/>
      <c r="S42" s="363"/>
      <c r="T42" s="54"/>
    </row>
    <row r="43" spans="2:20" hidden="1" x14ac:dyDescent="0.25">
      <c r="B43" s="54"/>
      <c r="C43" s="364"/>
      <c r="D43" s="54"/>
      <c r="E43" s="363"/>
      <c r="F43" s="363"/>
      <c r="G43" s="363"/>
      <c r="H43" s="363"/>
      <c r="I43" s="363"/>
      <c r="J43" s="363"/>
      <c r="K43" s="54"/>
      <c r="L43" s="364"/>
      <c r="M43" s="54"/>
      <c r="N43" s="363"/>
      <c r="O43" s="363"/>
      <c r="P43" s="363"/>
      <c r="Q43" s="363"/>
      <c r="R43" s="363"/>
      <c r="S43" s="363"/>
      <c r="T43" s="54"/>
    </row>
    <row r="44" spans="2:20" hidden="1" x14ac:dyDescent="0.25">
      <c r="B44" s="54"/>
      <c r="C44" s="364"/>
      <c r="D44" s="54"/>
      <c r="E44" s="363"/>
      <c r="F44" s="363"/>
      <c r="G44" s="363"/>
      <c r="H44" s="363"/>
      <c r="I44" s="363"/>
      <c r="J44" s="363"/>
      <c r="K44" s="54"/>
      <c r="L44" s="364"/>
      <c r="M44" s="54"/>
      <c r="N44" s="363"/>
      <c r="O44" s="363"/>
      <c r="P44" s="363"/>
      <c r="Q44" s="363"/>
      <c r="R44" s="363"/>
      <c r="S44" s="363"/>
      <c r="T44" s="54"/>
    </row>
    <row r="45" spans="2:20" hidden="1" x14ac:dyDescent="0.25">
      <c r="B45" s="54"/>
      <c r="C45" s="54"/>
      <c r="D45" s="54"/>
      <c r="E45" s="363"/>
      <c r="F45" s="363"/>
      <c r="G45" s="363"/>
      <c r="H45" s="363"/>
      <c r="I45" s="363"/>
      <c r="J45" s="363"/>
      <c r="K45" s="54"/>
      <c r="L45" s="54"/>
      <c r="M45" s="54"/>
      <c r="N45" s="363"/>
      <c r="O45" s="363"/>
      <c r="P45" s="363"/>
      <c r="Q45" s="363"/>
      <c r="R45" s="363"/>
      <c r="S45" s="363"/>
      <c r="T45" s="54"/>
    </row>
    <row r="46" spans="2:20" hidden="1" x14ac:dyDescent="0.25">
      <c r="B46" s="54"/>
      <c r="C46" s="54"/>
      <c r="D46" s="54"/>
      <c r="E46" s="363"/>
      <c r="F46" s="363"/>
      <c r="G46" s="363"/>
      <c r="H46" s="363"/>
      <c r="I46" s="363"/>
      <c r="J46" s="363"/>
      <c r="K46" s="54"/>
      <c r="L46" s="54"/>
      <c r="M46" s="54"/>
      <c r="N46" s="363"/>
      <c r="O46" s="363"/>
      <c r="P46" s="363"/>
      <c r="Q46" s="363"/>
      <c r="R46" s="363"/>
      <c r="S46" s="363"/>
      <c r="T46" s="54"/>
    </row>
    <row r="47" spans="2:20" hidden="1" x14ac:dyDescent="0.25">
      <c r="B47" s="54"/>
      <c r="C47" s="54"/>
      <c r="D47" s="54"/>
      <c r="E47" s="363"/>
      <c r="F47" s="363"/>
      <c r="G47" s="363"/>
      <c r="H47" s="363"/>
      <c r="I47" s="363"/>
      <c r="J47" s="363"/>
      <c r="K47" s="54"/>
      <c r="L47" s="54"/>
      <c r="M47" s="54"/>
      <c r="N47" s="363"/>
      <c r="O47" s="363"/>
      <c r="P47" s="363"/>
      <c r="Q47" s="363"/>
      <c r="R47" s="363"/>
      <c r="S47" s="363"/>
      <c r="T47" s="54"/>
    </row>
    <row r="48" spans="2:20" hidden="1" x14ac:dyDescent="0.25">
      <c r="B48" s="54"/>
      <c r="C48" s="364"/>
      <c r="D48" s="54"/>
      <c r="E48" s="363"/>
      <c r="F48" s="363"/>
      <c r="G48" s="363"/>
      <c r="H48" s="363"/>
      <c r="I48" s="363"/>
      <c r="J48" s="363"/>
      <c r="K48" s="54"/>
      <c r="L48" s="364"/>
      <c r="M48" s="54"/>
      <c r="N48" s="363"/>
      <c r="O48" s="363"/>
      <c r="P48" s="363"/>
      <c r="Q48" s="363"/>
      <c r="R48" s="363"/>
      <c r="S48" s="363"/>
      <c r="T48" s="54"/>
    </row>
    <row r="49" spans="2:20" hidden="1" x14ac:dyDescent="0.25">
      <c r="B49" s="54"/>
      <c r="C49" s="54"/>
      <c r="D49" s="54"/>
      <c r="E49" s="363"/>
      <c r="F49" s="363"/>
      <c r="G49" s="363"/>
      <c r="H49" s="363"/>
      <c r="I49" s="363"/>
      <c r="J49" s="363"/>
      <c r="K49" s="54"/>
      <c r="L49" s="54"/>
      <c r="M49" s="54"/>
      <c r="N49" s="363"/>
      <c r="O49" s="363"/>
      <c r="P49" s="363"/>
      <c r="Q49" s="363"/>
      <c r="R49" s="363"/>
      <c r="S49" s="363"/>
      <c r="T49" s="54"/>
    </row>
    <row r="50" spans="2:20" hidden="1" x14ac:dyDescent="0.25">
      <c r="B50" s="54"/>
      <c r="C50" s="54"/>
      <c r="D50" s="54"/>
      <c r="E50" s="363"/>
      <c r="F50" s="363"/>
      <c r="G50" s="363"/>
      <c r="H50" s="363"/>
      <c r="I50" s="363"/>
      <c r="J50" s="363"/>
      <c r="K50" s="54"/>
      <c r="L50" s="54"/>
      <c r="M50" s="54"/>
      <c r="N50" s="363"/>
      <c r="O50" s="363"/>
      <c r="P50" s="363"/>
      <c r="Q50" s="363"/>
      <c r="R50" s="363"/>
      <c r="S50" s="363"/>
      <c r="T50" s="54"/>
    </row>
    <row r="51" spans="2:20" hidden="1" x14ac:dyDescent="0.25">
      <c r="B51" s="54"/>
      <c r="C51" s="364"/>
      <c r="D51" s="54"/>
      <c r="E51" s="363"/>
      <c r="F51" s="363"/>
      <c r="G51" s="363"/>
      <c r="H51" s="363"/>
      <c r="I51" s="363"/>
      <c r="J51" s="363"/>
      <c r="K51" s="54"/>
      <c r="L51" s="364"/>
      <c r="M51" s="54"/>
      <c r="N51" s="363"/>
      <c r="O51" s="363"/>
      <c r="P51" s="363"/>
      <c r="Q51" s="363"/>
      <c r="R51" s="363"/>
      <c r="S51" s="363"/>
      <c r="T51" s="54"/>
    </row>
    <row r="52" spans="2:20" hidden="1" x14ac:dyDescent="0.25">
      <c r="B52" s="54"/>
      <c r="C52" s="365"/>
      <c r="D52" s="54"/>
      <c r="E52" s="363"/>
      <c r="F52" s="363"/>
      <c r="G52" s="363"/>
      <c r="H52" s="363"/>
      <c r="I52" s="363"/>
      <c r="J52" s="363"/>
      <c r="K52" s="54"/>
      <c r="L52" s="365"/>
      <c r="M52" s="54"/>
      <c r="N52" s="363"/>
      <c r="O52" s="363"/>
      <c r="P52" s="363"/>
      <c r="Q52" s="363"/>
      <c r="R52" s="363"/>
      <c r="S52" s="363"/>
      <c r="T52" s="54"/>
    </row>
    <row r="53" spans="2:20" hidden="1" x14ac:dyDescent="0.25">
      <c r="B53" s="54"/>
      <c r="C53" s="54"/>
      <c r="D53" s="54"/>
      <c r="E53" s="363"/>
      <c r="F53" s="363"/>
      <c r="G53" s="363"/>
      <c r="H53" s="363"/>
      <c r="I53" s="363"/>
      <c r="J53" s="363"/>
      <c r="K53" s="54"/>
      <c r="L53" s="54"/>
      <c r="M53" s="54"/>
      <c r="N53" s="363"/>
      <c r="O53" s="363"/>
      <c r="P53" s="363"/>
      <c r="Q53" s="363"/>
      <c r="R53" s="363"/>
      <c r="S53" s="363"/>
      <c r="T53" s="54"/>
    </row>
    <row r="54" spans="2:20" hidden="1" x14ac:dyDescent="0.25">
      <c r="K54" s="54"/>
      <c r="L54" s="54"/>
      <c r="M54" s="54"/>
      <c r="N54" s="54"/>
      <c r="O54" s="54"/>
      <c r="P54" s="54"/>
      <c r="Q54" s="54"/>
      <c r="R54" s="54"/>
      <c r="S54" s="54"/>
      <c r="T54" s="54"/>
    </row>
    <row r="55" spans="2:20" hidden="1" x14ac:dyDescent="0.25">
      <c r="K55" s="54"/>
      <c r="L55" s="54"/>
      <c r="M55" s="54"/>
      <c r="N55" s="54"/>
      <c r="O55" s="54"/>
      <c r="P55" s="54"/>
      <c r="Q55" s="54"/>
      <c r="R55" s="54"/>
      <c r="S55" s="54"/>
      <c r="T55" s="54"/>
    </row>
    <row r="56" spans="2:20" hidden="1" x14ac:dyDescent="0.25">
      <c r="K56" s="54"/>
      <c r="L56" s="54"/>
      <c r="M56" s="54"/>
      <c r="N56" s="54"/>
      <c r="O56" s="54"/>
      <c r="P56" s="54"/>
      <c r="Q56" s="54"/>
      <c r="R56" s="54"/>
      <c r="S56" s="54"/>
      <c r="T56" s="54"/>
    </row>
  </sheetData>
  <sheetProtection sheet="1" selectLockedCells="1"/>
  <mergeCells count="2">
    <mergeCell ref="C2:H2"/>
    <mergeCell ref="L2:Q2"/>
  </mergeCell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5"/>
  <dimension ref="B1:E10"/>
  <sheetViews>
    <sheetView showGridLines="0" showRowColHeaders="0" workbookViewId="0">
      <selection activeCell="D5" sqref="D5"/>
    </sheetView>
  </sheetViews>
  <sheetFormatPr baseColWidth="10" defaultRowHeight="15" x14ac:dyDescent="0.25"/>
  <cols>
    <col min="3" max="3" width="15.28515625" customWidth="1"/>
    <col min="5" max="5" width="20" customWidth="1"/>
  </cols>
  <sheetData>
    <row r="1" spans="2:5" ht="23.25" x14ac:dyDescent="0.35">
      <c r="B1" s="773" t="s">
        <v>733</v>
      </c>
      <c r="C1" s="773"/>
    </row>
    <row r="3" spans="2:5" ht="15.75" thickBot="1" x14ac:dyDescent="0.3">
      <c r="B3" s="59" t="s">
        <v>733</v>
      </c>
      <c r="C3" s="59" t="s">
        <v>734</v>
      </c>
    </row>
    <row r="4" spans="2:5" ht="15.75" thickTop="1" x14ac:dyDescent="0.25">
      <c r="B4" s="57">
        <v>10000</v>
      </c>
      <c r="C4" s="58" t="s">
        <v>224</v>
      </c>
    </row>
    <row r="5" spans="2:5" x14ac:dyDescent="0.25">
      <c r="B5" s="55">
        <v>100</v>
      </c>
      <c r="C5" s="56" t="s">
        <v>235</v>
      </c>
      <c r="D5" s="55">
        <v>50</v>
      </c>
      <c r="E5" s="433" t="s">
        <v>732</v>
      </c>
    </row>
    <row r="6" spans="2:5" x14ac:dyDescent="0.25">
      <c r="B6" s="55">
        <v>1</v>
      </c>
      <c r="C6" s="56" t="s">
        <v>236</v>
      </c>
    </row>
    <row r="7" spans="2:5" x14ac:dyDescent="0.25">
      <c r="B7" s="55">
        <v>0.1</v>
      </c>
      <c r="C7" s="56" t="s">
        <v>237</v>
      </c>
    </row>
    <row r="8" spans="2:5" x14ac:dyDescent="0.25">
      <c r="B8" s="55">
        <v>0.01</v>
      </c>
      <c r="C8" s="56" t="s">
        <v>238</v>
      </c>
    </row>
    <row r="9" spans="2:5" x14ac:dyDescent="0.25">
      <c r="B9" s="55">
        <v>1E-4</v>
      </c>
      <c r="C9" s="56" t="s">
        <v>37</v>
      </c>
    </row>
    <row r="10" spans="2:5" x14ac:dyDescent="0.25">
      <c r="B10" s="55">
        <v>9.9999999999999995E-7</v>
      </c>
      <c r="C10" s="56" t="s">
        <v>239</v>
      </c>
    </row>
  </sheetData>
  <sheetProtection selectLockedCells="1"/>
  <sortState xmlns:xlrd2="http://schemas.microsoft.com/office/spreadsheetml/2017/richdata2" ref="B5:C9">
    <sortCondition descending="1" ref="B5"/>
  </sortState>
  <mergeCells count="1">
    <mergeCell ref="B1:C1"/>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B1:N16"/>
  <sheetViews>
    <sheetView workbookViewId="0">
      <selection activeCell="D4" sqref="D4"/>
    </sheetView>
  </sheetViews>
  <sheetFormatPr baseColWidth="10" defaultRowHeight="15" x14ac:dyDescent="0.25"/>
  <sheetData>
    <row r="1" spans="2:14" ht="23.25" x14ac:dyDescent="0.35">
      <c r="B1" s="113" t="s">
        <v>420</v>
      </c>
      <c r="C1" s="113"/>
      <c r="D1" s="113"/>
      <c r="E1" s="113"/>
      <c r="F1" s="113"/>
    </row>
    <row r="3" spans="2:14" x14ac:dyDescent="0.25">
      <c r="B3" s="61" t="s">
        <v>245</v>
      </c>
      <c r="C3" s="61" t="s">
        <v>244</v>
      </c>
      <c r="D3" s="61" t="s">
        <v>243</v>
      </c>
      <c r="E3" s="61" t="s">
        <v>246</v>
      </c>
      <c r="F3" s="61" t="s">
        <v>426</v>
      </c>
      <c r="G3" s="61" t="s">
        <v>46</v>
      </c>
      <c r="H3" s="61" t="s">
        <v>242</v>
      </c>
      <c r="J3" s="110"/>
      <c r="K3" s="111"/>
      <c r="L3" s="111"/>
      <c r="M3" s="111"/>
      <c r="N3" s="111"/>
    </row>
    <row r="4" spans="2:14" x14ac:dyDescent="0.25">
      <c r="B4" s="28" t="s">
        <v>30</v>
      </c>
      <c r="C4" s="28">
        <f ca="1">GrpA!$V$11</f>
        <v>0</v>
      </c>
      <c r="D4" s="63">
        <f ca="1">COUNTIF($C$4:$C$11,"&gt;0")</f>
        <v>0</v>
      </c>
      <c r="E4" s="28" t="str">
        <f t="shared" ref="E4:E11" ca="1" si="0">IF($C4&gt;0,$B4,"")</f>
        <v/>
      </c>
      <c r="F4" s="239">
        <f ca="1">LEN($E4)</f>
        <v>0</v>
      </c>
      <c r="G4" s="239">
        <f ca="1">SUM($F$4:$F4)</f>
        <v>0</v>
      </c>
      <c r="H4" t="str">
        <f ca="1">IF($E4&lt;&gt;"",$E4&amp;IF($G4=$G$11,"",IF($G4&lt;$G$11-1,", ",Language!$E$158)),"")</f>
        <v/>
      </c>
      <c r="J4" s="774" t="str">
        <f ca="1">Language!$E$156&amp;"  "&amp;$H$13&amp;"."</f>
        <v>Gruppen mit Fair-Play-Wertung oder Losentscheid:  .</v>
      </c>
      <c r="K4" s="775"/>
      <c r="L4" s="775"/>
      <c r="M4" s="775"/>
      <c r="N4" s="775"/>
    </row>
    <row r="5" spans="2:14" x14ac:dyDescent="0.25">
      <c r="B5" s="28" t="s">
        <v>26</v>
      </c>
      <c r="C5" s="28">
        <f ca="1">GrpB!$V$11</f>
        <v>0</v>
      </c>
      <c r="E5" s="28" t="str">
        <f t="shared" ca="1" si="0"/>
        <v/>
      </c>
      <c r="F5" s="239">
        <f t="shared" ref="F5:F11" ca="1" si="1">LEN($E5)</f>
        <v>0</v>
      </c>
      <c r="G5" s="239">
        <f ca="1">SUM($F$4:$F5)</f>
        <v>0</v>
      </c>
      <c r="H5" t="str">
        <f ca="1">IF($E5&lt;&gt;"",$E5&amp;IF($G5=$G$11,"",IF($G5&lt;$G$11-1,", ",Language!$E$158)),"")</f>
        <v/>
      </c>
      <c r="J5" s="776" t="str">
        <f>Language!$E$157</f>
        <v>Die Platzierung ist in allen Gruppen geklärt.</v>
      </c>
      <c r="K5" s="776"/>
      <c r="L5" s="776"/>
      <c r="M5" s="776"/>
      <c r="N5" s="776"/>
    </row>
    <row r="6" spans="2:14" x14ac:dyDescent="0.25">
      <c r="B6" s="28" t="s">
        <v>27</v>
      </c>
      <c r="C6" s="28">
        <f ca="1">GrpC!$V$11</f>
        <v>0</v>
      </c>
      <c r="E6" s="28" t="str">
        <f t="shared" ca="1" si="0"/>
        <v/>
      </c>
      <c r="F6" s="239">
        <f t="shared" ca="1" si="1"/>
        <v>0</v>
      </c>
      <c r="G6" s="239">
        <f ca="1">SUM($F$4:$F6)</f>
        <v>0</v>
      </c>
      <c r="H6" t="str">
        <f ca="1">IF($E6&lt;&gt;"",$E6&amp;IF($G6=$G$11,"",IF($G6&lt;$G$11-1,", ",Language!$E$158)),"")</f>
        <v/>
      </c>
    </row>
    <row r="7" spans="2:14" x14ac:dyDescent="0.25">
      <c r="B7" s="28" t="s">
        <v>31</v>
      </c>
      <c r="C7" s="28">
        <f ca="1">GrpD!$V$11</f>
        <v>0</v>
      </c>
      <c r="E7" s="28" t="str">
        <f t="shared" ca="1" si="0"/>
        <v/>
      </c>
      <c r="F7" s="239">
        <f t="shared" ca="1" si="1"/>
        <v>0</v>
      </c>
      <c r="G7" s="239">
        <f ca="1">SUM($F$4:$F7)</f>
        <v>0</v>
      </c>
      <c r="H7" t="str">
        <f ca="1">IF($E7&lt;&gt;"",$E7&amp;IF($G7=$G$11,"",IF($G7&lt;$G$11-1,", ",Language!$E$158)),"")</f>
        <v/>
      </c>
      <c r="J7" s="110"/>
      <c r="K7" s="110"/>
      <c r="L7" s="110"/>
      <c r="M7" s="110"/>
      <c r="N7" s="110"/>
    </row>
    <row r="8" spans="2:14" x14ac:dyDescent="0.25">
      <c r="B8" s="28" t="s">
        <v>28</v>
      </c>
      <c r="C8" s="28">
        <f ca="1">GrpE!$V$11</f>
        <v>0</v>
      </c>
      <c r="E8" s="28" t="str">
        <f t="shared" ca="1" si="0"/>
        <v/>
      </c>
      <c r="F8" s="239">
        <f t="shared" ca="1" si="1"/>
        <v>0</v>
      </c>
      <c r="G8" s="239">
        <f ca="1">SUM($F$4:$F8)</f>
        <v>0</v>
      </c>
      <c r="H8" t="str">
        <f ca="1">IF($E8&lt;&gt;"",$E8&amp;IF($G8=$G$11,"",IF($G8&lt;$G$11-1,", ",Language!$E$158)),"")</f>
        <v/>
      </c>
      <c r="J8" s="110"/>
      <c r="K8" s="110"/>
      <c r="L8" s="110"/>
      <c r="M8" s="110"/>
      <c r="N8" s="110"/>
    </row>
    <row r="9" spans="2:14" x14ac:dyDescent="0.25">
      <c r="B9" s="28" t="s">
        <v>29</v>
      </c>
      <c r="C9" s="28">
        <f ca="1">GrpF!$V$11</f>
        <v>0</v>
      </c>
      <c r="E9" s="28" t="str">
        <f t="shared" ca="1" si="0"/>
        <v/>
      </c>
      <c r="F9" s="239">
        <f t="shared" ca="1" si="1"/>
        <v>0</v>
      </c>
      <c r="G9" s="239">
        <f ca="1">SUM($F$4:$F9)</f>
        <v>0</v>
      </c>
      <c r="H9" t="str">
        <f ca="1">IF($E9&lt;&gt;"",$E9&amp;IF($G9=$G$11,"",IF($G9&lt;$G$11-1,", ",Language!$E$158)),"")</f>
        <v/>
      </c>
    </row>
    <row r="10" spans="2:14" x14ac:dyDescent="0.25">
      <c r="B10" s="28" t="s">
        <v>326</v>
      </c>
      <c r="C10" s="28">
        <f ca="1">GrpG!$V$11</f>
        <v>0</v>
      </c>
      <c r="E10" s="28" t="str">
        <f t="shared" ca="1" si="0"/>
        <v/>
      </c>
      <c r="F10" s="239">
        <f t="shared" ca="1" si="1"/>
        <v>0</v>
      </c>
      <c r="G10" s="239">
        <f ca="1">SUM($F$4:$F10)</f>
        <v>0</v>
      </c>
      <c r="H10" t="str">
        <f ca="1">IF($E10&lt;&gt;"",$E10&amp;IF($G10=$G$11,"",IF($G10&lt;$G$11-1,", ",Language!$E$158)),"")</f>
        <v/>
      </c>
    </row>
    <row r="11" spans="2:14" x14ac:dyDescent="0.25">
      <c r="B11" s="28" t="s">
        <v>38</v>
      </c>
      <c r="C11" s="28">
        <f ca="1">GrpH!$V$11</f>
        <v>0</v>
      </c>
      <c r="E11" s="28" t="str">
        <f t="shared" ca="1" si="0"/>
        <v/>
      </c>
      <c r="F11" s="239">
        <f t="shared" ca="1" si="1"/>
        <v>0</v>
      </c>
      <c r="G11" s="239">
        <f ca="1">SUM($F$4:$F11)</f>
        <v>0</v>
      </c>
      <c r="H11" t="str">
        <f ca="1">IF($E11&lt;&gt;"",$E11&amp;IF($G11=$G$11,"",IF($G11&lt;$G$11-1,", ",Language!$E$158)),"")</f>
        <v/>
      </c>
    </row>
    <row r="12" spans="2:14" x14ac:dyDescent="0.25">
      <c r="J12" s="112"/>
      <c r="K12" s="112"/>
      <c r="L12" s="112"/>
      <c r="M12" s="112"/>
      <c r="N12" s="112"/>
    </row>
    <row r="13" spans="2:14" x14ac:dyDescent="0.25">
      <c r="G13" s="61" t="s">
        <v>241</v>
      </c>
      <c r="H13" s="777" t="str">
        <f ca="1">$H$4&amp;$H$5&amp;$H$6&amp;$H$7&amp;$H$8&amp;$H$9&amp;$H$10&amp;$H$11</f>
        <v/>
      </c>
      <c r="I13" s="778"/>
      <c r="J13" s="112"/>
      <c r="K13" s="112"/>
      <c r="L13" s="112"/>
      <c r="M13" s="112"/>
      <c r="N13" s="112"/>
    </row>
    <row r="15" spans="2:14" x14ac:dyDescent="0.25">
      <c r="G15" s="230"/>
      <c r="H15" s="231"/>
      <c r="J15" s="119"/>
      <c r="K15" s="119"/>
    </row>
    <row r="16" spans="2:14" x14ac:dyDescent="0.25">
      <c r="J16" s="120"/>
      <c r="K16" s="120"/>
    </row>
  </sheetData>
  <mergeCells count="3">
    <mergeCell ref="J4:N4"/>
    <mergeCell ref="J5:N5"/>
    <mergeCell ref="H13:I13"/>
  </mergeCells>
  <pageMargins left="0.7" right="0.7" top="0.78740157499999996" bottom="0.78740157499999996"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dimension ref="A1:H12"/>
  <sheetViews>
    <sheetView showGridLines="0" showRowColHeaders="0" workbookViewId="0"/>
  </sheetViews>
  <sheetFormatPr baseColWidth="10" defaultRowHeight="15" x14ac:dyDescent="0.25"/>
  <cols>
    <col min="3" max="3" width="10.5703125" customWidth="1"/>
    <col min="4" max="4" width="9.28515625" customWidth="1"/>
    <col min="7" max="7" width="18.42578125" customWidth="1"/>
    <col min="8" max="8" width="19.140625" customWidth="1"/>
    <col min="9" max="9" width="15.140625" customWidth="1"/>
  </cols>
  <sheetData>
    <row r="1" spans="1:8" x14ac:dyDescent="0.25">
      <c r="A1" s="432" t="s">
        <v>487</v>
      </c>
    </row>
    <row r="2" spans="1:8" ht="23.25" x14ac:dyDescent="0.35">
      <c r="B2" s="781" t="s">
        <v>494</v>
      </c>
      <c r="C2" s="781"/>
      <c r="D2" s="781"/>
      <c r="E2" s="781"/>
      <c r="F2" s="781"/>
      <c r="G2" s="781"/>
      <c r="H2" s="781"/>
    </row>
    <row r="3" spans="1:8" ht="54.75" customHeight="1" thickBot="1" x14ac:dyDescent="0.3"/>
    <row r="4" spans="1:8" s="407" customFormat="1" ht="27.75" customHeight="1" thickBot="1" x14ac:dyDescent="0.3">
      <c r="B4" s="424" t="s">
        <v>245</v>
      </c>
      <c r="C4" s="779" t="s">
        <v>731</v>
      </c>
      <c r="D4" s="780"/>
      <c r="G4" s="425" t="s">
        <v>233</v>
      </c>
      <c r="H4" s="426" t="s">
        <v>234</v>
      </c>
    </row>
    <row r="5" spans="1:8" s="407" customFormat="1" ht="20.100000000000001" customHeight="1" x14ac:dyDescent="0.25">
      <c r="B5" s="421" t="s">
        <v>30</v>
      </c>
      <c r="C5" s="422" t="s">
        <v>26</v>
      </c>
      <c r="D5" s="423" t="s">
        <v>27</v>
      </c>
      <c r="G5" s="408">
        <v>13</v>
      </c>
      <c r="H5" s="409">
        <v>14</v>
      </c>
    </row>
    <row r="6" spans="1:8" s="407" customFormat="1" ht="20.100000000000001" customHeight="1" x14ac:dyDescent="0.25">
      <c r="B6" s="416" t="s">
        <v>26</v>
      </c>
      <c r="C6" s="417" t="s">
        <v>28</v>
      </c>
      <c r="D6" s="418" t="s">
        <v>29</v>
      </c>
      <c r="G6" s="410">
        <v>18</v>
      </c>
      <c r="H6" s="411">
        <v>19</v>
      </c>
    </row>
    <row r="7" spans="1:8" s="407" customFormat="1" ht="20.100000000000001" customHeight="1" x14ac:dyDescent="0.25">
      <c r="B7" s="416" t="s">
        <v>27</v>
      </c>
      <c r="C7" s="417" t="s">
        <v>38</v>
      </c>
      <c r="D7" s="418" t="s">
        <v>39</v>
      </c>
      <c r="G7" s="410">
        <v>23</v>
      </c>
      <c r="H7" s="411">
        <v>24</v>
      </c>
    </row>
    <row r="8" spans="1:8" s="407" customFormat="1" ht="20.100000000000001" customHeight="1" x14ac:dyDescent="0.25">
      <c r="B8" s="416" t="s">
        <v>31</v>
      </c>
      <c r="C8" s="417" t="s">
        <v>40</v>
      </c>
      <c r="D8" s="418" t="s">
        <v>41</v>
      </c>
      <c r="G8" s="410">
        <v>28</v>
      </c>
      <c r="H8" s="412">
        <v>29</v>
      </c>
    </row>
    <row r="9" spans="1:8" s="407" customFormat="1" ht="20.100000000000001" customHeight="1" x14ac:dyDescent="0.25">
      <c r="B9" s="416" t="s">
        <v>28</v>
      </c>
      <c r="C9" s="417" t="s">
        <v>42</v>
      </c>
      <c r="D9" s="418" t="s">
        <v>43</v>
      </c>
      <c r="G9" s="410">
        <v>33</v>
      </c>
      <c r="H9" s="413">
        <v>34</v>
      </c>
    </row>
    <row r="10" spans="1:8" s="407" customFormat="1" ht="20.100000000000001" customHeight="1" thickBot="1" x14ac:dyDescent="0.3">
      <c r="B10" s="416" t="s">
        <v>29</v>
      </c>
      <c r="C10" s="417" t="s">
        <v>44</v>
      </c>
      <c r="D10" s="418" t="s">
        <v>45</v>
      </c>
      <c r="G10" s="414">
        <v>38</v>
      </c>
      <c r="H10" s="415">
        <v>39</v>
      </c>
    </row>
    <row r="11" spans="1:8" s="407" customFormat="1" ht="20.100000000000001" customHeight="1" x14ac:dyDescent="0.25">
      <c r="B11" s="416" t="s">
        <v>326</v>
      </c>
      <c r="C11" s="417" t="s">
        <v>170</v>
      </c>
      <c r="D11" s="418" t="s">
        <v>171</v>
      </c>
    </row>
    <row r="12" spans="1:8" s="407" customFormat="1" ht="20.100000000000001" customHeight="1" thickBot="1" x14ac:dyDescent="0.3">
      <c r="B12" s="419" t="s">
        <v>38</v>
      </c>
      <c r="C12" s="420" t="s">
        <v>172</v>
      </c>
      <c r="D12" s="415" t="s">
        <v>173</v>
      </c>
    </row>
  </sheetData>
  <mergeCells count="2">
    <mergeCell ref="C4:D4"/>
    <mergeCell ref="B2:H2"/>
  </mergeCell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B</v>
      </c>
      <c r="D1" s="50" t="str">
        <f>VLOOKUP($P$1,References!$B$5:$D$12,3,0)</f>
        <v>C</v>
      </c>
      <c r="O1" s="328" t="s">
        <v>245</v>
      </c>
      <c r="P1" s="329" t="s">
        <v>30</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49" t="s">
        <v>222</v>
      </c>
      <c r="S3" s="49" t="s">
        <v>223</v>
      </c>
      <c r="T3" s="49" t="s">
        <v>225</v>
      </c>
      <c r="U3" s="49" t="s">
        <v>226</v>
      </c>
      <c r="V3" s="49" t="s">
        <v>227</v>
      </c>
      <c r="W3" s="49" t="s">
        <v>37</v>
      </c>
      <c r="X3" s="242" t="s">
        <v>427</v>
      </c>
      <c r="Y3" s="49" t="s">
        <v>230</v>
      </c>
    </row>
    <row r="4" spans="1:25" x14ac:dyDescent="0.25">
      <c r="B4" s="385" t="str">
        <f ca="1">INDIRECT("'"&amp;References!$A$1&amp;"'!"&amp;$B$1&amp;References!$G5)</f>
        <v>Katar</v>
      </c>
      <c r="C4" s="386" t="s">
        <v>36</v>
      </c>
      <c r="D4" s="387" t="str">
        <f ca="1">INDIRECT("'"&amp;References!$A$1&amp;"'!"&amp;$D$1&amp;References!$G5)</f>
        <v>Ecuador</v>
      </c>
      <c r="E4" s="385">
        <f ca="1">IF(OR(INDIRECT("'"&amp;References!$A$1&amp;"'!"&amp;$B$1&amp;References!$H5)="",INDIRECT("'"&amp;References!$A$1&amp;"'!"&amp;$D$1&amp;References!$H5)=""),"",INDIRECT("'"&amp;References!$A$1&amp;"'!"&amp;$B$1&amp;References!$H5))</f>
        <v>0</v>
      </c>
      <c r="F4" s="386" t="s">
        <v>36</v>
      </c>
      <c r="G4" s="391">
        <f ca="1">IF(OR(INDIRECT("'"&amp;References!$A$1&amp;"'!"&amp;$B$1&amp;References!$H5)="",INDIRECT("'"&amp;References!$A$1&amp;"'!"&amp;$D$1&amp;References!$H5)=""),"",INDIRECT("'"&amp;References!$A$1&amp;"'!"&amp;$D$1&amp;References!$H5))</f>
        <v>2</v>
      </c>
      <c r="H4" s="28">
        <f ca="1">IF($K4&gt;0,IF($E4&gt;$G4,3,IF($E4=$G4,1,0)),0)</f>
        <v>0</v>
      </c>
      <c r="I4" s="28">
        <f ca="1">IF($K4&gt;0,IF($E4&lt;$G4,3,IF($E4=$G4,1,0)),0)</f>
        <v>3</v>
      </c>
      <c r="K4" s="28">
        <f ca="1">IF(AND($E4&lt;&gt;"",$G4&lt;&gt;""),1,0)</f>
        <v>1</v>
      </c>
      <c r="L4" s="34"/>
      <c r="M4" s="34"/>
      <c r="N4" s="28" t="s">
        <v>32</v>
      </c>
      <c r="O4" s="45" t="str">
        <f>VLOOKUP($P$1&amp;ROW($A1),Groups!$B$7:$D$45,3,0)</f>
        <v>Katar</v>
      </c>
      <c r="P4" s="28">
        <f ca="1">SUMIF($B$4:$B$9,O4,$H$4:$H$9)+SUMIF($D$4:$D$9,O4,$I$4:$I$9)</f>
        <v>0</v>
      </c>
      <c r="Q4" s="28">
        <f ca="1">R4-S4</f>
        <v>-6</v>
      </c>
      <c r="R4" s="28">
        <f ca="1">SUMIF($B$4:$B$9,$O4,$E$4:$E$9)+SUMIF($D$4:$D$9,$O4,$G$4:$G$9)</f>
        <v>1</v>
      </c>
      <c r="S4" s="28">
        <f ca="1">SUMIF($B$4:$B$9,$O4,$G$4:$G$9)+SUMIF($D$4:$D$9,$O4,$E$4:$E$9)</f>
        <v>7</v>
      </c>
      <c r="T4" s="106">
        <f ca="1">$P4*FactorPts+(GDzero+$Q4)*FactorGD+$R4*FactorFor+$U4*FactorDirC3+$V4*FactorDirC2+$W4*FactorFairPlay+(8-ROW())*FactorRow</f>
        <v>4401.0000040000004</v>
      </c>
      <c r="U4" s="46">
        <f ca="1">SUMIFS($V$17:$V$34,$O$17:$O$34,$O4)</f>
        <v>0</v>
      </c>
      <c r="V4" s="46">
        <f ca="1">$I18</f>
        <v>0</v>
      </c>
      <c r="W4" s="60">
        <f>SUMIFS(FairPlayPoints1,FairPlayTeams1,O4)+SUMIFS(FairPlayPoints2,FairPlayTeams2,O4)</f>
        <v>0</v>
      </c>
      <c r="X4" s="60" t="b">
        <f ca="1">(P4+S4&gt;0)</f>
        <v>1</v>
      </c>
      <c r="Y4" s="91">
        <f ca="1">$P4*FactorPts+(GDzero+$Q4)*FactorGD+$R4*FactorFor</f>
        <v>4401</v>
      </c>
    </row>
    <row r="5" spans="1:25" x14ac:dyDescent="0.25">
      <c r="B5" s="388" t="str">
        <f ca="1">INDIRECT("'"&amp;References!$A$1&amp;"'!"&amp;$B$1&amp;References!$G6)</f>
        <v>Senegal</v>
      </c>
      <c r="C5" s="389" t="s">
        <v>36</v>
      </c>
      <c r="D5" s="390" t="str">
        <f ca="1">INDIRECT("'"&amp;References!$A$1&amp;"'!"&amp;$D$1&amp;References!$G6)</f>
        <v>Niederlande</v>
      </c>
      <c r="E5" s="388">
        <f ca="1">IF(OR(INDIRECT("'"&amp;References!$A$1&amp;"'!"&amp;$B$1&amp;References!$H6)="",INDIRECT("'"&amp;References!$A$1&amp;"'!"&amp;$D$1&amp;References!$H6)=""),"",INDIRECT("'"&amp;References!$A$1&amp;"'!"&amp;$B$1&amp;References!$H6))</f>
        <v>0</v>
      </c>
      <c r="F5" s="389" t="s">
        <v>36</v>
      </c>
      <c r="G5" s="392">
        <f ca="1">IF(OR(INDIRECT("'"&amp;References!$A$1&amp;"'!"&amp;$B$1&amp;References!$H6)="",INDIRECT("'"&amp;References!$A$1&amp;"'!"&amp;$D$1&amp;References!$H6)=""),"",INDIRECT("'"&amp;References!$A$1&amp;"'!"&amp;$D$1&amp;References!$H6))</f>
        <v>2</v>
      </c>
      <c r="H5" s="28">
        <f t="shared" ref="H5:H9" ca="1" si="0">IF($K5&gt;0,IF($E5&gt;$G5,3,IF($E5=$G5,1,0)),0)</f>
        <v>0</v>
      </c>
      <c r="I5" s="28">
        <f t="shared" ref="I5:I9" ca="1" si="1">IF($K5&gt;0,IF($E5&lt;$G5,3,IF($E5=$G5,1,0)),0)</f>
        <v>3</v>
      </c>
      <c r="K5" s="28">
        <f t="shared" ref="K5:K9" ca="1" si="2">IF(AND($E5&lt;&gt;"",$G5&lt;&gt;""),1,0)</f>
        <v>1</v>
      </c>
      <c r="L5" s="34"/>
      <c r="M5" s="34"/>
      <c r="N5" s="28" t="s">
        <v>33</v>
      </c>
      <c r="O5" s="45" t="str">
        <f>VLOOKUP($P$1&amp;ROW($A2),Groups!$B$7:$D$45,3,0)</f>
        <v>Ecuador</v>
      </c>
      <c r="P5" s="28">
        <f t="shared" ref="P5:P7" ca="1" si="3">SUMIF($B$4:$B$9,O5,$H$4:$H$9)+SUMIF($D$4:$D$9,O5,$I$4:$I$9)</f>
        <v>4</v>
      </c>
      <c r="Q5" s="28">
        <f ca="1">R5-S5</f>
        <v>1</v>
      </c>
      <c r="R5" s="28">
        <f t="shared" ref="R5:R7" ca="1" si="4">SUMIF($B$4:$B$9,$O5,$E$4:$E$9)+SUMIF($D$4:$D$9,$O5,$G$4:$G$9)</f>
        <v>4</v>
      </c>
      <c r="S5" s="28">
        <f t="shared" ref="S5:S7" ca="1" si="5">SUMIF($B$4:$B$9,$O5,$G$4:$G$9)+SUMIF($D$4:$D$9,$O5,$E$4:$E$9)</f>
        <v>3</v>
      </c>
      <c r="T5" s="106">
        <f ca="1">$P5*FactorPts+(GDzero+$Q5)*FactorGD+$R5*FactorFor+$U5*FactorDirC3+$V5*FactorDirC2+$W5*FactorFairPlay+(8-ROW())*FactorRow</f>
        <v>45104.000003000001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45104</v>
      </c>
    </row>
    <row r="6" spans="1:25" x14ac:dyDescent="0.25">
      <c r="B6" s="388" t="str">
        <f ca="1">INDIRECT("'"&amp;References!$A$1&amp;"'!"&amp;$B$1&amp;References!$G7)</f>
        <v>Katar</v>
      </c>
      <c r="C6" s="389" t="s">
        <v>36</v>
      </c>
      <c r="D6" s="390" t="str">
        <f ca="1">INDIRECT("'"&amp;References!$A$1&amp;"'!"&amp;$D$1&amp;References!$G7)</f>
        <v>Senegal</v>
      </c>
      <c r="E6" s="388">
        <f ca="1">IF(OR(INDIRECT("'"&amp;References!$A$1&amp;"'!"&amp;$B$1&amp;References!$H7)="",INDIRECT("'"&amp;References!$A$1&amp;"'!"&amp;$D$1&amp;References!$H7)=""),"",INDIRECT("'"&amp;References!$A$1&amp;"'!"&amp;$B$1&amp;References!$H7))</f>
        <v>1</v>
      </c>
      <c r="F6" s="389" t="s">
        <v>36</v>
      </c>
      <c r="G6" s="392">
        <f ca="1">IF(OR(INDIRECT("'"&amp;References!$A$1&amp;"'!"&amp;$B$1&amp;References!$H7)="",INDIRECT("'"&amp;References!$A$1&amp;"'!"&amp;$D$1&amp;References!$H7)=""),"",INDIRECT("'"&amp;References!$A$1&amp;"'!"&amp;$D$1&amp;References!$H7))</f>
        <v>3</v>
      </c>
      <c r="H6" s="28">
        <f t="shared" ca="1" si="0"/>
        <v>0</v>
      </c>
      <c r="I6" s="28">
        <f t="shared" ca="1" si="1"/>
        <v>3</v>
      </c>
      <c r="K6" s="28">
        <f t="shared" ca="1" si="2"/>
        <v>1</v>
      </c>
      <c r="L6" s="34"/>
      <c r="M6" s="34"/>
      <c r="N6" s="28" t="s">
        <v>34</v>
      </c>
      <c r="O6" s="45" t="str">
        <f>VLOOKUP($P$1&amp;ROW($A3),Groups!$B$7:$D$45,3,0)</f>
        <v>Senegal</v>
      </c>
      <c r="P6" s="28">
        <f t="shared" ca="1" si="3"/>
        <v>6</v>
      </c>
      <c r="Q6" s="28">
        <f ca="1">R6-S6</f>
        <v>1</v>
      </c>
      <c r="R6" s="28">
        <f t="shared" ca="1" si="4"/>
        <v>5</v>
      </c>
      <c r="S6" s="28">
        <f t="shared" ca="1" si="5"/>
        <v>4</v>
      </c>
      <c r="T6" s="106">
        <f ca="1">$P6*FactorPts+(GDzero+$Q6)*FactorGD+$R6*FactorFor+$U6*FactorDirC3+$V6*FactorDirC2+$W6*FactorFairPlay+(8-ROW())*FactorRow</f>
        <v>65105.000002000001</v>
      </c>
      <c r="U6" s="46">
        <f t="shared" ca="1" si="6"/>
        <v>0</v>
      </c>
      <c r="V6" s="46">
        <f ca="1">$I20</f>
        <v>0</v>
      </c>
      <c r="W6" s="60">
        <f>SUMIFS(FairPlayPoints1,FairPlayTeams1,O6)+SUMIFS(FairPlayPoints2,FairPlayTeams2,O6)</f>
        <v>0</v>
      </c>
      <c r="X6" s="60" t="b">
        <f t="shared" ca="1" si="7"/>
        <v>1</v>
      </c>
      <c r="Y6" s="91">
        <f ca="1">$P6*FactorPts+(GDzero+$Q6)*FactorGD+$R6*FactorFor</f>
        <v>65105</v>
      </c>
    </row>
    <row r="7" spans="1:25" x14ac:dyDescent="0.25">
      <c r="B7" s="388" t="str">
        <f ca="1">INDIRECT("'"&amp;References!$A$1&amp;"'!"&amp;$B$1&amp;References!$G8)</f>
        <v>Niederlande</v>
      </c>
      <c r="C7" s="389" t="s">
        <v>36</v>
      </c>
      <c r="D7" s="390" t="str">
        <f ca="1">INDIRECT("'"&amp;References!$A$1&amp;"'!"&amp;$D$1&amp;References!$G8)</f>
        <v>Ecuador</v>
      </c>
      <c r="E7" s="388">
        <f ca="1">IF(OR(INDIRECT("'"&amp;References!$A$1&amp;"'!"&amp;$B$1&amp;References!$H8)="",INDIRECT("'"&amp;References!$A$1&amp;"'!"&amp;$D$1&amp;References!$H8)=""),"",INDIRECT("'"&amp;References!$A$1&amp;"'!"&amp;$B$1&amp;References!$H8))</f>
        <v>1</v>
      </c>
      <c r="F7" s="389" t="s">
        <v>36</v>
      </c>
      <c r="G7" s="392">
        <f ca="1">IF(OR(INDIRECT("'"&amp;References!$A$1&amp;"'!"&amp;$B$1&amp;References!$H8)="",INDIRECT("'"&amp;References!$A$1&amp;"'!"&amp;$D$1&amp;References!$H8)=""),"",INDIRECT("'"&amp;References!$A$1&amp;"'!"&amp;$D$1&amp;References!$H8))</f>
        <v>1</v>
      </c>
      <c r="H7" s="28">
        <f t="shared" ca="1" si="0"/>
        <v>1</v>
      </c>
      <c r="I7" s="28">
        <f t="shared" ca="1" si="1"/>
        <v>1</v>
      </c>
      <c r="K7" s="28">
        <f t="shared" ca="1" si="2"/>
        <v>1</v>
      </c>
      <c r="L7" s="34"/>
      <c r="M7" s="34"/>
      <c r="N7" s="28" t="s">
        <v>35</v>
      </c>
      <c r="O7" s="45" t="str">
        <f>VLOOKUP($P$1&amp;ROW($A4),Groups!$B$7:$D$45,3,0)</f>
        <v>Niederlande</v>
      </c>
      <c r="P7" s="28">
        <f t="shared" ca="1" si="3"/>
        <v>7</v>
      </c>
      <c r="Q7" s="28">
        <f ca="1">R7-S7</f>
        <v>4</v>
      </c>
      <c r="R7" s="28">
        <f t="shared" ca="1" si="4"/>
        <v>5</v>
      </c>
      <c r="S7" s="28">
        <f t="shared" ca="1" si="5"/>
        <v>1</v>
      </c>
      <c r="T7" s="106">
        <f ca="1">$P7*FactorPts+(GDzero+$Q7)*FactorGD+$R7*FactorFor+$U7*FactorDirC3+$V7*FactorDirC2+$W7*FactorFairPlay+(8-ROW())*FactorRow</f>
        <v>75405.000000999993</v>
      </c>
      <c r="U7" s="46">
        <f t="shared" ca="1" si="6"/>
        <v>0</v>
      </c>
      <c r="V7" s="46">
        <f ca="1">$I21</f>
        <v>0</v>
      </c>
      <c r="W7" s="60">
        <f>SUMIFS(FairPlayPoints1,FairPlayTeams1,O7)+SUMIFS(FairPlayPoints2,FairPlayTeams2,O7)</f>
        <v>0</v>
      </c>
      <c r="X7" s="60" t="b">
        <f t="shared" ca="1" si="7"/>
        <v>1</v>
      </c>
      <c r="Y7" s="91">
        <f ca="1">$P7*FactorPts+(GDzero+$Q7)*FactorGD+$R7*FactorFor</f>
        <v>75405</v>
      </c>
    </row>
    <row r="8" spans="1:25" x14ac:dyDescent="0.25">
      <c r="B8" s="388" t="str">
        <f ca="1">INDIRECT("'"&amp;References!$A$1&amp;"'!"&amp;$B$1&amp;References!$G9)</f>
        <v>Ecuador</v>
      </c>
      <c r="C8" s="389" t="s">
        <v>36</v>
      </c>
      <c r="D8" s="390" t="str">
        <f ca="1">INDIRECT("'"&amp;References!$A$1&amp;"'!"&amp;$D$1&amp;References!$G9)</f>
        <v>Senegal</v>
      </c>
      <c r="E8" s="388">
        <f ca="1">IF(OR(INDIRECT("'"&amp;References!$A$1&amp;"'!"&amp;$B$1&amp;References!$H9)="",INDIRECT("'"&amp;References!$A$1&amp;"'!"&amp;$D$1&amp;References!$H9)=""),"",INDIRECT("'"&amp;References!$A$1&amp;"'!"&amp;$B$1&amp;References!$H9))</f>
        <v>1</v>
      </c>
      <c r="F8" s="389" t="s">
        <v>36</v>
      </c>
      <c r="G8" s="392">
        <f ca="1">IF(OR(INDIRECT("'"&amp;References!$A$1&amp;"'!"&amp;$B$1&amp;References!$H9)="",INDIRECT("'"&amp;References!$A$1&amp;"'!"&amp;$D$1&amp;References!$H9)=""),"",INDIRECT("'"&amp;References!$A$1&amp;"'!"&amp;$D$1&amp;References!$H9))</f>
        <v>2</v>
      </c>
      <c r="H8" s="28">
        <f t="shared" ca="1" si="0"/>
        <v>0</v>
      </c>
      <c r="I8" s="28">
        <f t="shared" ca="1" si="1"/>
        <v>3</v>
      </c>
      <c r="J8" s="44"/>
      <c r="K8" s="28">
        <f t="shared" ca="1" si="2"/>
        <v>1</v>
      </c>
      <c r="L8" s="34"/>
      <c r="M8" s="34"/>
      <c r="X8" s="60"/>
    </row>
    <row r="9" spans="1:25" x14ac:dyDescent="0.25">
      <c r="B9" s="388" t="str">
        <f ca="1">INDIRECT("'"&amp;References!$A$1&amp;"'!"&amp;$B$1&amp;References!$G10)</f>
        <v>Niederlande</v>
      </c>
      <c r="C9" s="389" t="s">
        <v>36</v>
      </c>
      <c r="D9" s="390" t="str">
        <f ca="1">INDIRECT("'"&amp;References!$A$1&amp;"'!"&amp;$D$1&amp;References!$G10)</f>
        <v>Katar</v>
      </c>
      <c r="E9" s="388">
        <f ca="1">IF(OR(INDIRECT("'"&amp;References!$A$1&amp;"'!"&amp;$B$1&amp;References!$H10)="",INDIRECT("'"&amp;References!$A$1&amp;"'!"&amp;$D$1&amp;References!$H10)=""),"",INDIRECT("'"&amp;References!$A$1&amp;"'!"&amp;$B$1&amp;References!$H10))</f>
        <v>2</v>
      </c>
      <c r="F9" s="389" t="s">
        <v>36</v>
      </c>
      <c r="G9" s="392">
        <f ca="1">IF(OR(INDIRECT("'"&amp;References!$A$1&amp;"'!"&amp;$B$1&amp;References!$H10)="",INDIRECT("'"&amp;References!$A$1&amp;"'!"&amp;$D$1&amp;References!$H10)=""),"",INDIRECT("'"&amp;References!$A$1&amp;"'!"&amp;$D$1&amp;References!$H10))</f>
        <v>0</v>
      </c>
      <c r="H9" s="28">
        <f t="shared" ca="1" si="0"/>
        <v>3</v>
      </c>
      <c r="I9" s="28">
        <f t="shared" ca="1" si="1"/>
        <v>0</v>
      </c>
      <c r="J9" s="44"/>
      <c r="K9" s="28">
        <f t="shared" ca="1" si="2"/>
        <v>1</v>
      </c>
      <c r="L9" s="34"/>
      <c r="M9" s="34"/>
    </row>
    <row r="10" spans="1:25" ht="15.75" thickBot="1" x14ac:dyDescent="0.3">
      <c r="J10" s="64" t="s">
        <v>220</v>
      </c>
      <c r="K10" s="66">
        <f ca="1">SUM($K$4:$K$9)</f>
        <v>6</v>
      </c>
      <c r="M10" s="67"/>
      <c r="O10" s="322" t="s">
        <v>488</v>
      </c>
      <c r="P10" s="61" t="s">
        <v>224</v>
      </c>
      <c r="Q10" s="61" t="s">
        <v>221</v>
      </c>
      <c r="R10" s="61" t="s">
        <v>222</v>
      </c>
      <c r="S10" s="61" t="s">
        <v>223</v>
      </c>
      <c r="T10" s="61" t="s">
        <v>225</v>
      </c>
      <c r="V10" s="90" t="s">
        <v>1111</v>
      </c>
      <c r="X10" s="61"/>
      <c r="Y10" s="28"/>
    </row>
    <row r="11" spans="1:25" ht="16.5" thickTop="1" thickBot="1" x14ac:dyDescent="0.3">
      <c r="B11" s="103"/>
      <c r="C11" s="28"/>
      <c r="D11" s="103"/>
      <c r="N11" s="43" t="s">
        <v>32</v>
      </c>
      <c r="O11" s="42" t="str">
        <f t="shared" ref="O11:S14" ca="1" si="8">INDEX(O$4:O$7,MATCH($T11,$T$4:$T$7,0))</f>
        <v>Niederlande</v>
      </c>
      <c r="P11" s="379">
        <f t="shared" ca="1" si="8"/>
        <v>7</v>
      </c>
      <c r="Q11" s="41">
        <f t="shared" ca="1" si="8"/>
        <v>4</v>
      </c>
      <c r="R11" s="41">
        <f t="shared" ca="1" si="8"/>
        <v>5</v>
      </c>
      <c r="S11" s="41">
        <f t="shared" ca="1" si="8"/>
        <v>1</v>
      </c>
      <c r="T11" s="107">
        <f ca="1">LARGE($T$4:$T$7,ROW(A1))</f>
        <v>75405.000000999993</v>
      </c>
      <c r="V11" s="92">
        <f ca="1">IF(AND(OR(TRUNC($T$11,4)=TRUNC($T$12,4),TRUNC($T$11,4)=TRUNC($T$13,4),TRUNC($T$11,4)=TRUNC($T$14,4),TRUNC($T$12,4)=TRUNC($T$13,4),TRUNC($T$12,4)=TRUNC($T$14,4),TRUNC($T$13,4)=TRUNC($T$14,4)),$K$10&gt;0),1,0)</f>
        <v>0</v>
      </c>
      <c r="W11" s="68"/>
      <c r="X11" s="241"/>
      <c r="Y11" s="28"/>
    </row>
    <row r="12" spans="1:25" ht="15.75" thickTop="1" x14ac:dyDescent="0.25">
      <c r="B12" s="28"/>
      <c r="C12" s="28"/>
      <c r="D12" s="28"/>
      <c r="N12" s="40" t="s">
        <v>33</v>
      </c>
      <c r="O12" s="29" t="str">
        <f t="shared" ca="1" si="8"/>
        <v>Senegal</v>
      </c>
      <c r="P12" s="380">
        <f t="shared" ca="1" si="8"/>
        <v>6</v>
      </c>
      <c r="Q12" s="39">
        <f t="shared" ca="1" si="8"/>
        <v>1</v>
      </c>
      <c r="R12" s="39">
        <f t="shared" ca="1" si="8"/>
        <v>5</v>
      </c>
      <c r="S12" s="39">
        <f t="shared" ca="1" si="8"/>
        <v>4</v>
      </c>
      <c r="T12" s="108">
        <f t="shared" ref="T12:T14" ca="1" si="9">LARGE($T$4:$T$7,ROW(A2))</f>
        <v>65105.000002000001</v>
      </c>
      <c r="W12" s="68"/>
      <c r="X12" s="241"/>
    </row>
    <row r="13" spans="1:25" x14ac:dyDescent="0.25">
      <c r="B13" s="28"/>
      <c r="C13" s="28"/>
      <c r="D13" s="65"/>
      <c r="N13" s="40" t="s">
        <v>34</v>
      </c>
      <c r="O13" s="29" t="str">
        <f t="shared" ca="1" si="8"/>
        <v>Ecuador</v>
      </c>
      <c r="P13" s="380">
        <f t="shared" ca="1" si="8"/>
        <v>4</v>
      </c>
      <c r="Q13" s="39">
        <f t="shared" ca="1" si="8"/>
        <v>1</v>
      </c>
      <c r="R13" s="39">
        <f t="shared" ca="1" si="8"/>
        <v>4</v>
      </c>
      <c r="S13" s="39">
        <f t="shared" ca="1" si="8"/>
        <v>3</v>
      </c>
      <c r="T13" s="108">
        <f t="shared" ca="1" si="9"/>
        <v>45104.000003000001</v>
      </c>
    </row>
    <row r="14" spans="1:25" ht="15.75" thickBot="1" x14ac:dyDescent="0.3">
      <c r="B14" s="28"/>
      <c r="C14" s="28"/>
      <c r="D14" s="65"/>
      <c r="F14" s="28"/>
      <c r="G14" s="34"/>
      <c r="N14" s="38" t="s">
        <v>35</v>
      </c>
      <c r="O14" s="37" t="str">
        <f t="shared" ca="1" si="8"/>
        <v>Katar</v>
      </c>
      <c r="P14" s="381">
        <f t="shared" ca="1" si="8"/>
        <v>0</v>
      </c>
      <c r="Q14" s="36">
        <f t="shared" ca="1" si="8"/>
        <v>-6</v>
      </c>
      <c r="R14" s="36">
        <f t="shared" ca="1" si="8"/>
        <v>1</v>
      </c>
      <c r="S14" s="36">
        <f t="shared" ca="1" si="8"/>
        <v>7</v>
      </c>
      <c r="T14" s="109">
        <f t="shared" ca="1" si="9"/>
        <v>4401.0000040000004</v>
      </c>
    </row>
    <row r="15" spans="1:25" ht="15.75" thickTop="1" x14ac:dyDescent="0.25">
      <c r="B15" s="28"/>
      <c r="C15" s="28"/>
      <c r="D15" s="105"/>
      <c r="E15" s="29"/>
      <c r="F15" s="84"/>
      <c r="G15" s="93"/>
      <c r="H15" s="29"/>
      <c r="I15" s="29"/>
      <c r="J15" s="29"/>
      <c r="K15" s="29"/>
      <c r="L15" s="97"/>
      <c r="M15" s="61"/>
    </row>
    <row r="16" spans="1:25" ht="15.75" thickBot="1" x14ac:dyDescent="0.3">
      <c r="B16" s="28"/>
      <c r="C16" s="28"/>
      <c r="D16" s="104"/>
      <c r="E16" s="96" t="s">
        <v>232</v>
      </c>
      <c r="F16" s="99"/>
      <c r="H16" s="99"/>
      <c r="I16" s="99"/>
      <c r="J16" s="99"/>
      <c r="K16" s="29"/>
      <c r="L16" s="98"/>
      <c r="M16" s="73"/>
      <c r="P16" s="61" t="s">
        <v>224</v>
      </c>
      <c r="Q16" s="61" t="s">
        <v>221</v>
      </c>
      <c r="R16" s="61" t="s">
        <v>222</v>
      </c>
      <c r="S16" s="61" t="s">
        <v>223</v>
      </c>
      <c r="T16" s="61" t="s">
        <v>230</v>
      </c>
      <c r="U16" s="61" t="s">
        <v>231</v>
      </c>
      <c r="V16" s="96" t="s">
        <v>226</v>
      </c>
      <c r="W16" s="35"/>
      <c r="X16" s="86"/>
      <c r="Y16" s="100"/>
    </row>
    <row r="17" spans="2:25" ht="16.5" thickTop="1" thickBot="1" x14ac:dyDescent="0.3">
      <c r="B17" s="28"/>
      <c r="C17" s="28"/>
      <c r="D17" s="84"/>
      <c r="E17" s="430" t="str">
        <f>LEFT($O$4,3)</f>
        <v>Kat</v>
      </c>
      <c r="F17" s="41" t="str">
        <f>LEFT($O$5,3)</f>
        <v>Ecu</v>
      </c>
      <c r="G17" s="41" t="str">
        <f>LEFT($O$6,3)</f>
        <v>Sen</v>
      </c>
      <c r="H17" s="170" t="str">
        <f>LEFT($O$7,3)</f>
        <v>Nie</v>
      </c>
      <c r="J17" s="61" t="s">
        <v>371</v>
      </c>
      <c r="N17" s="28" t="s">
        <v>32</v>
      </c>
      <c r="O17" t="str">
        <f>$O$4</f>
        <v>Katar</v>
      </c>
      <c r="P17" s="28">
        <f ca="1">SUMIFS($H$4:$H$9,$B$4:$B$9,$O17,$D$4:$D$9,"&lt;&gt;"&amp;$O$20)+SUMIFS($I$4:$I$9,$B$4:$B$9,"&lt;&gt;"&amp;$O$20,$D$4:$D$9,$O17)</f>
        <v>0</v>
      </c>
      <c r="Q17" s="28">
        <f ca="1">R17-S17</f>
        <v>-4</v>
      </c>
      <c r="R17" s="28">
        <f ca="1">SUMIFS($E$4:$E$9,$B$4:$B$9,$O17,$D$4:$D$9,"&lt;&gt;"&amp;$O$20)+SUMIFS($G$4:$G$9,$B$4:$B$9,"&lt;&gt;"&amp;$O$20,$D$4:$D$9,$O17)</f>
        <v>1</v>
      </c>
      <c r="S17" s="28">
        <f ca="1">SUMIFS($G$4:$G$9,$B$4:$B$9,$O17,$D$4:$D$9,"&lt;&gt;"&amp;$O$20)+SUMIFS($E$4:$E$9,$B$4:$B$9,"&lt;&gt;"&amp;$O$20,$D$4:$D$9,$O17)</f>
        <v>5</v>
      </c>
      <c r="T17">
        <f ca="1">P17*FactorPts+(GDzero+Q17)*FactorGD+R17*FactorFor</f>
        <v>4601</v>
      </c>
      <c r="U17" s="28">
        <f ca="1">RANK(T17,T$17:T$19,1)</f>
        <v>1</v>
      </c>
      <c r="V17" s="28">
        <f ca="1">IF(AND($Y$4=$Y$5,$Y$4=$Y$6,$Y$4&lt;&gt;$Y$7),U17,0)</f>
        <v>0</v>
      </c>
      <c r="W17" s="28"/>
      <c r="X17" s="243"/>
      <c r="Y17" s="84"/>
    </row>
    <row r="18" spans="2:25" ht="15.75" thickTop="1" x14ac:dyDescent="0.25">
      <c r="B18" s="28"/>
      <c r="C18" s="28"/>
      <c r="D18" s="428" t="str">
        <f>$O$4</f>
        <v>Katar</v>
      </c>
      <c r="E18" s="169"/>
      <c r="F18" s="41">
        <f ca="1">SUMIFS($E$4:$E$9,$B$4:$B$9,$O$4,$D$4:$D$9,$O$5)+SUMIFS($G$4:$G$9,$B$4:$B$9,$O$5,$D$4:$D$9,$O$4)</f>
        <v>0</v>
      </c>
      <c r="G18" s="41">
        <f ca="1">SUMIFS($E$4:$E$9,$B$4:$B$9,$O$4,$D$4:$D$9,$O$6)+SUMIFS($G$4:$G$9,$B$4:$B$9,$O$6,$D$4:$D$9,$O$4)</f>
        <v>1</v>
      </c>
      <c r="H18" s="170">
        <f ca="1">SUMIFS($E$4:$E$9,$B$4:$B$9,$O$4,$D$4:$D$9,$O$7)+SUMIFS($G$4:$G$9,$B$4:$B$9,$O$7,$D$4:$D$9,$O$4)</f>
        <v>0</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28" t="s">
        <v>33</v>
      </c>
      <c r="O18" t="str">
        <f>$O$5</f>
        <v>Ecuador</v>
      </c>
      <c r="P18" s="28">
        <f t="shared" ref="P18:P19" ca="1" si="10">SUMIFS($H$4:$H$9,$B$4:$B$9,$O18,$D$4:$D$9,"&lt;&gt;"&amp;$O$20)+SUMIFS($I$4:$I$9,$B$4:$B$9,"&lt;&gt;"&amp;$O$20,$D$4:$D$9,$O18)</f>
        <v>3</v>
      </c>
      <c r="Q18" s="28">
        <f ca="1">R18-S18</f>
        <v>1</v>
      </c>
      <c r="R18" s="28">
        <f t="shared" ref="R18:R19" ca="1" si="11">SUMIFS($E$4:$E$9,$B$4:$B$9,$O18,$D$4:$D$9,"&lt;&gt;"&amp;$O$20)+SUMIFS($G$4:$G$9,$B$4:$B$9,"&lt;&gt;"&amp;$O$20,$D$4:$D$9,$O18)</f>
        <v>3</v>
      </c>
      <c r="S18" s="28">
        <f t="shared" ref="S18:S19" ca="1" si="12">SUMIFS($G$4:$G$9,$B$4:$B$9,$O18,$D$4:$D$9,"&lt;&gt;"&amp;$O$20)+SUMIFS($E$4:$E$9,$B$4:$B$9,"&lt;&gt;"&amp;$O$20,$D$4:$D$9,$O18)</f>
        <v>2</v>
      </c>
      <c r="T18">
        <f ca="1">P18*FactorPts+(GDzero+Q18)*FactorGD+R18*FactorFor</f>
        <v>35103</v>
      </c>
      <c r="U18" s="28">
        <f ca="1">RANK(T18,T$17:T$19,1)</f>
        <v>2</v>
      </c>
      <c r="V18" s="28">
        <f t="shared" ref="V18:V19" ca="1" si="13">IF(AND($Y$4=$Y$5,$Y$4=$Y$6,$Y$4&lt;&gt;$Y$7),U18,0)</f>
        <v>0</v>
      </c>
      <c r="W18" s="28"/>
      <c r="X18" s="243"/>
      <c r="Y18" s="84"/>
    </row>
    <row r="19" spans="2:25" x14ac:dyDescent="0.25">
      <c r="B19" s="28"/>
      <c r="C19" s="28"/>
      <c r="D19" s="429" t="str">
        <f>$O$5</f>
        <v>Ecuador</v>
      </c>
      <c r="E19" s="40">
        <f ca="1">SUMIFS($E$4:$E$9,$B$4:$B$9,$O$5,$D$4:$D$9,$O$4)+SUMIFS($G$4:$G$9,$B$4:$B$9,$O$4,$D$4:$D$9,$O$5)</f>
        <v>2</v>
      </c>
      <c r="F19" s="94"/>
      <c r="G19" s="384">
        <f ca="1">SUMIFS($E$4:$E$9,$B$4:$B$9,$O$5,$D$4:$D$9,$O$6)+SUMIFS($G$4:$G$9,$B$4:$B$9,$O$6,$D$4:$D$9,$O$5)</f>
        <v>1</v>
      </c>
      <c r="H19" s="62">
        <f ca="1">SUMIFS($E$4:$E$9,$B$4:$B$9,$O$5,$D$4:$D$9,$O$7)+SUMIFS($G$4:$G$9,$B$4:$B$9,$O$7,$D$4:$D$9,$O$5)</f>
        <v>1</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28" t="s">
        <v>34</v>
      </c>
      <c r="O19" t="str">
        <f>$O$6</f>
        <v>Senegal</v>
      </c>
      <c r="P19" s="28">
        <f t="shared" ca="1" si="10"/>
        <v>6</v>
      </c>
      <c r="Q19" s="28">
        <f ca="1">R19-S19</f>
        <v>3</v>
      </c>
      <c r="R19" s="28">
        <f t="shared" ca="1" si="11"/>
        <v>5</v>
      </c>
      <c r="S19" s="28">
        <f t="shared" ca="1" si="12"/>
        <v>2</v>
      </c>
      <c r="T19">
        <f ca="1">P19*FactorPts+(GDzero+Q19)*FactorGD+R19*FactorFor</f>
        <v>65305</v>
      </c>
      <c r="U19" s="28">
        <f ca="1">RANK(T19,T$17:T$19,1)</f>
        <v>3</v>
      </c>
      <c r="V19" s="28">
        <f t="shared" ca="1" si="13"/>
        <v>0</v>
      </c>
      <c r="W19" s="28"/>
      <c r="X19" s="243"/>
      <c r="Y19" s="84"/>
    </row>
    <row r="20" spans="2:25" x14ac:dyDescent="0.25">
      <c r="D20" s="429" t="str">
        <f>$O$6</f>
        <v>Senegal</v>
      </c>
      <c r="E20" s="40">
        <f ca="1">SUMIFS($E$4:$E$9,$B$4:$B$9,$O$6,$D$4:$D$9,$O$4)+SUMIFS($G$4:$G$9,$B$4:$B$9,$O$4,$D$4:$D$9,$O$6)</f>
        <v>3</v>
      </c>
      <c r="F20" s="384">
        <f ca="1">SUMIFS($E$4:$E$9,$B$4:$B$9,$O$6,$D$4:$D$9,$O$5)+SUMIFS($G$4:$G$9,$B$4:$B$9,$O$5,$D$4:$D$9,$O$6)</f>
        <v>2</v>
      </c>
      <c r="G20" s="94"/>
      <c r="H20" s="62">
        <f ca="1">SUMIFS($E$4:$E$9,$B$4:$B$9,$O$6,$D$4:$D$9,$O$7)+SUMIFS($G$4:$G$9,$B$4:$B$9,$O$7,$D$4:$D$9,$O$6)</f>
        <v>0</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O20" s="33" t="str">
        <f>$O$7</f>
        <v>Niederlande</v>
      </c>
      <c r="P20" s="28"/>
      <c r="Q20" s="28"/>
      <c r="R20" s="28"/>
      <c r="S20" s="28"/>
      <c r="V20" s="28"/>
      <c r="W20" s="28"/>
      <c r="X20" s="243"/>
      <c r="Y20" s="84"/>
    </row>
    <row r="21" spans="2:25" ht="15.75" thickBot="1" x14ac:dyDescent="0.3">
      <c r="B21" s="52"/>
      <c r="C21" s="53"/>
      <c r="D21" s="427" t="str">
        <f>$O$7</f>
        <v>Niederlande</v>
      </c>
      <c r="E21" s="38">
        <f ca="1">SUMIFS($E$4:$E$9,$B$4:$B$9,$O$7,$D$4:$D$9,$O$4)+SUMIFS($G$4:$G$9,$B$4:$B$9,$O$4,$D$4:$D$9,$O$7)</f>
        <v>2</v>
      </c>
      <c r="F21" s="36">
        <f ca="1">SUMIFS($E$4:$E$9,$B$4:$B$9,$O$7,$D$4:$D$9,$O$5)+SUMIFS($G$4:$G$9,$B$4:$B$9,$O$5,$D$4:$D$9,$O$7)</f>
        <v>1</v>
      </c>
      <c r="G21" s="36">
        <f ca="1">SUMIFS($E$4:$E$9,$B$4:$B$9,$O$7,$D$4:$D$9,$O$6)+SUMIFS($G$4:$G$9,$B$4:$B$9,$O$6,$D$4:$D$9,$O$7)</f>
        <v>2</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V21" s="28"/>
      <c r="W21" s="28"/>
      <c r="X21" s="243"/>
      <c r="Y21" s="84"/>
    </row>
    <row r="22" spans="2:25" ht="15.75" thickTop="1" x14ac:dyDescent="0.25">
      <c r="B22" s="52"/>
      <c r="C22" s="53"/>
      <c r="D22" s="54"/>
      <c r="F22" s="28"/>
      <c r="G22" s="34"/>
      <c r="L22" s="61"/>
      <c r="N22" s="28" t="s">
        <v>32</v>
      </c>
      <c r="O22" t="str">
        <f>$O$4</f>
        <v>Katar</v>
      </c>
      <c r="P22" s="28">
        <f ca="1">SUMIFS($H$4:$H$9,$B$4:$B$9,$O22,$D$4:$D$9,"&lt;&gt;"&amp;$O$25)+SUMIFS($I$4:$I$9,$B$4:$B$9,"&lt;&gt;"&amp;$O$25,$D$4:$D$9,$O22)</f>
        <v>0</v>
      </c>
      <c r="Q22" s="28">
        <f ca="1">R22-S22</f>
        <v>-4</v>
      </c>
      <c r="R22" s="28">
        <f ca="1">SUMIFS($E$4:$E$9,$B$4:$B$9,$O22,$D$4:$D$9,"&lt;&gt;"&amp;$O$25)+SUMIFS($G$4:$G$9,$B$4:$B$9,"&lt;&gt;"&amp;$O$25,$D$4:$D$9,$O22)</f>
        <v>0</v>
      </c>
      <c r="S22" s="28">
        <f ca="1">SUMIFS($G$4:$G$9,$B$4:$B$9,$O22,$D$4:$D$9,"&lt;&gt;"&amp;$O$25)+SUMIFS($E$4:$E$9,$B$4:$B$9,"&lt;&gt;"&amp;$O$25,$D$4:$D$9,$O22)</f>
        <v>4</v>
      </c>
      <c r="T22">
        <f ca="1">P22*FactorPts+(GDzero+Q22)*FactorGD+R22*FactorFor</f>
        <v>4600</v>
      </c>
      <c r="U22" s="28">
        <f ca="1">RANK(T22,T$22:T$24,1)</f>
        <v>1</v>
      </c>
      <c r="V22" s="28">
        <f ca="1">IF(AND($Y$4=$Y$5,$Y$4=$Y$7,$Y$4&lt;&gt;$Y$6),U22,0)</f>
        <v>0</v>
      </c>
      <c r="W22" s="28"/>
      <c r="X22" s="243"/>
      <c r="Y22" s="84"/>
    </row>
    <row r="23" spans="2:25" x14ac:dyDescent="0.25">
      <c r="B23" s="44"/>
      <c r="C23" s="28"/>
      <c r="N23" s="28" t="s">
        <v>33</v>
      </c>
      <c r="O23" t="str">
        <f>$O$5</f>
        <v>Ecuador</v>
      </c>
      <c r="P23" s="28">
        <f t="shared" ref="P23:P24" ca="1" si="14">SUMIFS($H$4:$H$9,$B$4:$B$9,$O23,$D$4:$D$9,"&lt;&gt;"&amp;$O$25)+SUMIFS($I$4:$I$9,$B$4:$B$9,"&lt;&gt;"&amp;$O$25,$D$4:$D$9,$O23)</f>
        <v>4</v>
      </c>
      <c r="Q23" s="28">
        <f ca="1">R23-S23</f>
        <v>2</v>
      </c>
      <c r="R23" s="28">
        <f t="shared" ref="R23:R24" ca="1" si="15">SUMIFS($E$4:$E$9,$B$4:$B$9,$O23,$D$4:$D$9,"&lt;&gt;"&amp;$O$25)+SUMIFS($G$4:$G$9,$B$4:$B$9,"&lt;&gt;"&amp;$O$25,$D$4:$D$9,$O23)</f>
        <v>3</v>
      </c>
      <c r="S23" s="28">
        <f t="shared" ref="S23:S24" ca="1" si="16">SUMIFS($G$4:$G$9,$B$4:$B$9,$O23,$D$4:$D$9,"&lt;&gt;"&amp;$O$25)+SUMIFS($E$4:$E$9,$B$4:$B$9,"&lt;&gt;"&amp;$O$25,$D$4:$D$9,$O23)</f>
        <v>1</v>
      </c>
      <c r="T23">
        <f ca="1">P23*FactorPts+(GDzero+Q23)*FactorGD+R23*FactorFor</f>
        <v>45203</v>
      </c>
      <c r="U23" s="28">
        <f ca="1">RANK(T23,T$22:T$24,1)</f>
        <v>2</v>
      </c>
      <c r="V23" s="28">
        <f t="shared" ref="V23:V24" ca="1" si="17">IF(AND($Y$4=$Y$5,$Y$4=$Y$7,$Y$4&lt;&gt;$Y$6),U23,0)</f>
        <v>0</v>
      </c>
      <c r="W23" s="28"/>
      <c r="X23" s="243"/>
      <c r="Y23" s="84"/>
    </row>
    <row r="24" spans="2:25" x14ac:dyDescent="0.25">
      <c r="B24" s="44"/>
      <c r="C24" s="28"/>
      <c r="N24" s="28" t="s">
        <v>34</v>
      </c>
      <c r="O24" t="str">
        <f>$O$7</f>
        <v>Niederlande</v>
      </c>
      <c r="P24" s="28">
        <f t="shared" ca="1" si="14"/>
        <v>4</v>
      </c>
      <c r="Q24" s="28">
        <f ca="1">R24-S24</f>
        <v>2</v>
      </c>
      <c r="R24" s="28">
        <f t="shared" ca="1" si="15"/>
        <v>3</v>
      </c>
      <c r="S24" s="28">
        <f t="shared" ca="1" si="16"/>
        <v>1</v>
      </c>
      <c r="T24">
        <f ca="1">P24*FactorPts+(GDzero+Q24)*FactorGD+R24*FactorFor</f>
        <v>45203</v>
      </c>
      <c r="U24" s="28">
        <f ca="1">RANK(T24,T$22:T$24,1)</f>
        <v>2</v>
      </c>
      <c r="V24" s="28">
        <f t="shared" ca="1" si="17"/>
        <v>0</v>
      </c>
      <c r="W24" s="28"/>
      <c r="X24" s="243"/>
      <c r="Y24" s="84"/>
    </row>
    <row r="25" spans="2:25" x14ac:dyDescent="0.25">
      <c r="B25" s="44"/>
      <c r="C25" s="28"/>
      <c r="O25" s="33" t="str">
        <f>$O$6</f>
        <v>Senegal</v>
      </c>
      <c r="P25" s="28"/>
      <c r="Q25" s="28"/>
      <c r="R25" s="28"/>
      <c r="S25" s="28"/>
      <c r="V25" s="28"/>
      <c r="W25" s="28"/>
      <c r="X25" s="243"/>
      <c r="Y25" s="84"/>
    </row>
    <row r="26" spans="2:25" x14ac:dyDescent="0.25">
      <c r="B26" s="44"/>
      <c r="C26" s="28"/>
      <c r="V26" s="28"/>
      <c r="W26" s="28"/>
      <c r="X26" s="243"/>
      <c r="Y26" s="84"/>
    </row>
    <row r="27" spans="2:25" x14ac:dyDescent="0.25">
      <c r="N27" s="28" t="s">
        <v>32</v>
      </c>
      <c r="O27" t="str">
        <f>$O$4</f>
        <v>Katar</v>
      </c>
      <c r="P27" s="28">
        <f ca="1">SUMIFS($H$4:$H$9,$B$4:$B$9,$O27,$D$4:$D$9,"&lt;&gt;"&amp;$O$30)+SUMIFS($I$4:$I$9,$B$4:$B$9,"&lt;&gt;"&amp;$O$30,$D$4:$D$9,$O27)</f>
        <v>0</v>
      </c>
      <c r="Q27" s="28">
        <f ca="1">R27-S27</f>
        <v>-4</v>
      </c>
      <c r="R27" s="28">
        <f ca="1">SUMIFS($E$4:$E$9,$B$4:$B$9,$O27,$D$4:$D$9,"&lt;&gt;"&amp;$O$30)+SUMIFS($G$4:$G$9,$B$4:$B$9,"&lt;&gt;"&amp;$O$30,$D$4:$D$9,$O27)</f>
        <v>1</v>
      </c>
      <c r="S27" s="28">
        <f ca="1">SUMIFS($G$4:$G$9,$B$4:$B$9,$O27,$D$4:$D$9,"&lt;&gt;"&amp;$O$30)+SUMIFS($E$4:$E$9,$B$4:$B$9,"&lt;&gt;"&amp;$O$30,$D$4:$D$9,$O27)</f>
        <v>5</v>
      </c>
      <c r="T27">
        <f ca="1">P27*FactorPts+(GDzero+Q27)*FactorGD+R27*FactorFor</f>
        <v>4601</v>
      </c>
      <c r="U27" s="28">
        <f ca="1">RANK(T27,T$27:T$29,1)</f>
        <v>1</v>
      </c>
      <c r="V27" s="28">
        <f ca="1">IF(AND($Y$4=$Y$6,$Y$4=$Y$7,$Y$4&lt;&gt;$Y$5),U27,0)</f>
        <v>0</v>
      </c>
      <c r="W27" s="28"/>
      <c r="X27" s="243"/>
      <c r="Y27" s="84"/>
    </row>
    <row r="28" spans="2:25" x14ac:dyDescent="0.25">
      <c r="N28" s="28" t="s">
        <v>33</v>
      </c>
      <c r="O28" t="str">
        <f>$O$6</f>
        <v>Senegal</v>
      </c>
      <c r="P28" s="28">
        <f t="shared" ref="P28:P29" ca="1" si="18">SUMIFS($H$4:$H$9,$B$4:$B$9,$O28,$D$4:$D$9,"&lt;&gt;"&amp;$O$30)+SUMIFS($I$4:$I$9,$B$4:$B$9,"&lt;&gt;"&amp;$O$30,$D$4:$D$9,$O28)</f>
        <v>3</v>
      </c>
      <c r="Q28" s="28">
        <f ca="1">R28-S28</f>
        <v>0</v>
      </c>
      <c r="R28" s="28">
        <f t="shared" ref="R28:R29" ca="1" si="19">SUMIFS($E$4:$E$9,$B$4:$B$9,$O28,$D$4:$D$9,"&lt;&gt;"&amp;$O$30)+SUMIFS($G$4:$G$9,$B$4:$B$9,"&lt;&gt;"&amp;$O$30,$D$4:$D$9,$O28)</f>
        <v>3</v>
      </c>
      <c r="S28" s="28">
        <f t="shared" ref="S28:S29" ca="1" si="20">SUMIFS($G$4:$G$9,$B$4:$B$9,$O28,$D$4:$D$9,"&lt;&gt;"&amp;$O$30)+SUMIFS($E$4:$E$9,$B$4:$B$9,"&lt;&gt;"&amp;$O$30,$D$4:$D$9,$O28)</f>
        <v>3</v>
      </c>
      <c r="T28">
        <f ca="1">P28*FactorPts+(GDzero+Q28)*FactorGD+R28*FactorFor</f>
        <v>35003</v>
      </c>
      <c r="U28" s="624">
        <f t="shared" ref="U28:U29" ca="1" si="21">RANK(T28,T$27:T$29,1)</f>
        <v>2</v>
      </c>
      <c r="V28" s="28">
        <f t="shared" ref="V28:V29" ca="1" si="22">IF(AND($Y$4=$Y$6,$Y$4=$Y$7,$Y$4&lt;&gt;$Y$5),U28,0)</f>
        <v>0</v>
      </c>
      <c r="W28" s="28"/>
      <c r="X28" s="243"/>
      <c r="Y28" s="84"/>
    </row>
    <row r="29" spans="2:25" x14ac:dyDescent="0.25">
      <c r="N29" s="28" t="s">
        <v>34</v>
      </c>
      <c r="O29" t="str">
        <f>$O$7</f>
        <v>Niederlande</v>
      </c>
      <c r="P29" s="28">
        <f t="shared" ca="1" si="18"/>
        <v>6</v>
      </c>
      <c r="Q29" s="28">
        <f ca="1">R29-S29</f>
        <v>4</v>
      </c>
      <c r="R29" s="28">
        <f t="shared" ca="1" si="19"/>
        <v>4</v>
      </c>
      <c r="S29" s="28">
        <f t="shared" ca="1" si="20"/>
        <v>0</v>
      </c>
      <c r="T29">
        <f ca="1">P29*FactorPts+(GDzero+Q29)*FactorGD+R29*FactorFor</f>
        <v>65404</v>
      </c>
      <c r="U29" s="624">
        <f t="shared" ca="1" si="21"/>
        <v>3</v>
      </c>
      <c r="V29" s="28">
        <f t="shared" ca="1" si="22"/>
        <v>0</v>
      </c>
      <c r="W29" s="28"/>
      <c r="X29" s="243"/>
      <c r="Y29" s="84"/>
    </row>
    <row r="30" spans="2:25" x14ac:dyDescent="0.25">
      <c r="O30" s="33" t="str">
        <f>$O$5</f>
        <v>Ecuador</v>
      </c>
      <c r="P30" s="28"/>
      <c r="Q30" s="28"/>
      <c r="R30" s="28"/>
      <c r="S30" s="28"/>
      <c r="V30" s="28"/>
      <c r="W30" s="28"/>
      <c r="X30" s="243"/>
      <c r="Y30" s="84"/>
    </row>
    <row r="31" spans="2:25" x14ac:dyDescent="0.25">
      <c r="V31" s="28"/>
      <c r="W31" s="28"/>
      <c r="X31" s="243"/>
      <c r="Y31" s="84"/>
    </row>
    <row r="32" spans="2:25" x14ac:dyDescent="0.25">
      <c r="N32" s="28" t="s">
        <v>32</v>
      </c>
      <c r="O32" t="str">
        <f>$O$5</f>
        <v>Ecuador</v>
      </c>
      <c r="P32" s="28">
        <f ca="1">SUMIFS($H$4:$H$9,$B$4:$B$9,$O32,$D$4:$D$9,"&lt;&gt;"&amp;$O$35)+SUMIFS($I$4:$I$9,$B$4:$B$9,"&lt;&gt;"&amp;$O$35,$D$4:$D$9,$O32)</f>
        <v>1</v>
      </c>
      <c r="Q32" s="28">
        <f ca="1">R32-S32</f>
        <v>-1</v>
      </c>
      <c r="R32" s="28">
        <f ca="1">SUMIFS($E$4:$E$9,$B$4:$B$9,$O32,$D$4:$D$9,"&lt;&gt;"&amp;$O$35)+SUMIFS($G$4:$G$9,$B$4:$B$9,"&lt;&gt;"&amp;$O$35,$D$4:$D$9,$O32)</f>
        <v>2</v>
      </c>
      <c r="S32" s="28">
        <f ca="1">SUMIFS($G$4:$G$9,$B$4:$B$9,$O32,$D$4:$D$9,"&lt;&gt;"&amp;$O$35)+SUMIFS($E$4:$E$9,$B$4:$B$9,"&lt;&gt;"&amp;$O$35,$D$4:$D$9,$O32)</f>
        <v>3</v>
      </c>
      <c r="T32">
        <f ca="1">P32*FactorPts+(GDzero+Q32)*FactorGD+R32*FactorFor</f>
        <v>14902</v>
      </c>
      <c r="U32" s="28">
        <f ca="1">RANK(T32,T$32:T$34,1)</f>
        <v>1</v>
      </c>
      <c r="V32" s="28">
        <f ca="1">IF(AND($Y$5=$Y$6,$Y$5=$Y$7,$Y$5&lt;&gt;$Y$4),U32,0)</f>
        <v>0</v>
      </c>
      <c r="W32" s="28"/>
      <c r="X32" s="243"/>
      <c r="Y32" s="84"/>
    </row>
    <row r="33" spans="14:25" x14ac:dyDescent="0.25">
      <c r="N33" s="28" t="s">
        <v>33</v>
      </c>
      <c r="O33" t="str">
        <f>$O$6</f>
        <v>Senegal</v>
      </c>
      <c r="P33" s="28">
        <f t="shared" ref="P33:P34" ca="1" si="23">SUMIFS($H$4:$H$9,$B$4:$B$9,$O33,$D$4:$D$9,"&lt;&gt;"&amp;$O$35)+SUMIFS($I$4:$I$9,$B$4:$B$9,"&lt;&gt;"&amp;$O$35,$D$4:$D$9,$O33)</f>
        <v>3</v>
      </c>
      <c r="Q33" s="28">
        <f ca="1">R33-S33</f>
        <v>-1</v>
      </c>
      <c r="R33" s="28">
        <f t="shared" ref="R33:R34" ca="1" si="24">SUMIFS($E$4:$E$9,$B$4:$B$9,$O33,$D$4:$D$9,"&lt;&gt;"&amp;$O$35)+SUMIFS($G$4:$G$9,$B$4:$B$9,"&lt;&gt;"&amp;$O$35,$D$4:$D$9,$O33)</f>
        <v>2</v>
      </c>
      <c r="S33" s="28">
        <f t="shared" ref="S33:S34" ca="1" si="25">SUMIFS($G$4:$G$9,$B$4:$B$9,$O33,$D$4:$D$9,"&lt;&gt;"&amp;$O$35)+SUMIFS($E$4:$E$9,$B$4:$B$9,"&lt;&gt;"&amp;$O$35,$D$4:$D$9,$O33)</f>
        <v>3</v>
      </c>
      <c r="T33">
        <f ca="1">P33*FactorPts+(GDzero+Q33)*FactorGD+R33*FactorFor</f>
        <v>34902</v>
      </c>
      <c r="U33" s="28">
        <f ca="1">RANK(T33,T$32:T$34,1)</f>
        <v>2</v>
      </c>
      <c r="V33" s="28">
        <f t="shared" ref="V33:V34" ca="1" si="26">IF(AND($Y$5=$Y$6,$Y$5=$Y$7,$Y$5&lt;&gt;$Y$4),U33,0)</f>
        <v>0</v>
      </c>
      <c r="W33" s="28"/>
      <c r="X33" s="243"/>
      <c r="Y33" s="84"/>
    </row>
    <row r="34" spans="14:25" x14ac:dyDescent="0.25">
      <c r="N34" s="28" t="s">
        <v>34</v>
      </c>
      <c r="O34" t="str">
        <f>$O$7</f>
        <v>Niederlande</v>
      </c>
      <c r="P34" s="28">
        <f t="shared" ca="1" si="23"/>
        <v>4</v>
      </c>
      <c r="Q34" s="28">
        <f ca="1">R34-S34</f>
        <v>2</v>
      </c>
      <c r="R34" s="28">
        <f t="shared" ca="1" si="24"/>
        <v>3</v>
      </c>
      <c r="S34" s="28">
        <f t="shared" ca="1" si="25"/>
        <v>1</v>
      </c>
      <c r="T34">
        <f ca="1">P34*FactorPts+(GDzero+Q34)*FactorGD+R34*FactorFor</f>
        <v>45203</v>
      </c>
      <c r="U34" s="28">
        <f ca="1">RANK(T34,T$32:T$34,1)</f>
        <v>3</v>
      </c>
      <c r="V34" s="28">
        <f t="shared" ca="1" si="26"/>
        <v>0</v>
      </c>
      <c r="W34" s="28"/>
      <c r="X34" s="243"/>
      <c r="Y34" s="84"/>
    </row>
    <row r="35" spans="14:25" x14ac:dyDescent="0.25">
      <c r="O35" s="33" t="str">
        <f>$O$4</f>
        <v>Katar</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E</v>
      </c>
      <c r="D1" s="50" t="str">
        <f>VLOOKUP($P$1,References!$B$5:$D$12,3,0)</f>
        <v>F</v>
      </c>
      <c r="N1" s="326"/>
      <c r="O1" s="328" t="s">
        <v>245</v>
      </c>
      <c r="P1" s="329" t="s">
        <v>26</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England</v>
      </c>
      <c r="C4" s="386" t="s">
        <v>36</v>
      </c>
      <c r="D4" s="387" t="str">
        <f ca="1">INDIRECT("'"&amp;References!$A$1&amp;"'!"&amp;$D$1&amp;References!$G5)</f>
        <v>Iran</v>
      </c>
      <c r="E4" s="385">
        <f ca="1">IF(OR(INDIRECT("'"&amp;References!$A$1&amp;"'!"&amp;$B$1&amp;References!$H5)="",INDIRECT("'"&amp;References!$A$1&amp;"'!"&amp;$D$1&amp;References!$H5)=""),"",INDIRECT("'"&amp;References!$A$1&amp;"'!"&amp;$B$1&amp;References!$H5))</f>
        <v>6</v>
      </c>
      <c r="F4" s="386" t="s">
        <v>36</v>
      </c>
      <c r="G4" s="391">
        <f ca="1">IF(OR(INDIRECT("'"&amp;References!$A$1&amp;"'!"&amp;$B$1&amp;References!$H5)="",INDIRECT("'"&amp;References!$A$1&amp;"'!"&amp;$D$1&amp;References!$H5)=""),"",INDIRECT("'"&amp;References!$A$1&amp;"'!"&amp;$D$1&amp;References!$H5))</f>
        <v>2</v>
      </c>
      <c r="H4" s="383">
        <f ca="1">IF($K4&gt;0,IF($E4&gt;$G4,3,IF($E4=$G4,1,0)),0)</f>
        <v>3</v>
      </c>
      <c r="I4" s="383">
        <f ca="1">IF($K4&gt;0,IF($E4&lt;$G4,3,IF($E4=$G4,1,0)),0)</f>
        <v>0</v>
      </c>
      <c r="K4" s="383">
        <f ca="1">IF(AND($E4&lt;&gt;"",$G4&lt;&gt;""),1,0)</f>
        <v>1</v>
      </c>
      <c r="L4" s="34"/>
      <c r="M4" s="34"/>
      <c r="N4" s="383" t="s">
        <v>32</v>
      </c>
      <c r="O4" s="45" t="str">
        <f>VLOOKUP($P$1&amp;ROW($A1),Groups!$B$7:$D$45,3,0)</f>
        <v>England</v>
      </c>
      <c r="P4" s="28">
        <f ca="1">SUMIF($B$4:$B$9,O4,$H$4:$H$9)+SUMIF($D$4:$D$9,O4,$I$4:$I$9)</f>
        <v>7</v>
      </c>
      <c r="Q4" s="28">
        <f ca="1">R4-S4</f>
        <v>7</v>
      </c>
      <c r="R4" s="624">
        <f ca="1">SUMIF($B$4:$B$9,$O4,$E$4:$E$9)+SUMIF($D$4:$D$9,$O4,$G$4:$G$9)</f>
        <v>9</v>
      </c>
      <c r="S4" s="624">
        <f ca="1">SUMIF($B$4:$B$9,$O4,$G$4:$G$9)+SUMIF($D$4:$D$9,$O4,$E$4:$E$9)</f>
        <v>2</v>
      </c>
      <c r="T4" s="106">
        <f ca="1">$P4*FactorPts+(GDzero+$Q4)*FactorGD+$R4*FactorFor+$U4*FactorDirC3+$V4*FactorDirC2+$W4*FactorFairPlay+(8-ROW())*FactorRow</f>
        <v>75709.000004000001</v>
      </c>
      <c r="U4" s="46">
        <f ca="1">SUMIFS($V$17:$V$34,$O$17:$O$34,$O4)</f>
        <v>0</v>
      </c>
      <c r="V4" s="46">
        <f ca="1">$I18</f>
        <v>0</v>
      </c>
      <c r="W4" s="60">
        <f>SUMIFS(FairPlayPoints1,FairPlayTeams1,O4)+SUMIFS(FairPlayPoints2,FairPlayTeams2,O4)</f>
        <v>0</v>
      </c>
      <c r="X4" s="60" t="b">
        <f ca="1">(P4+S4&gt;0)</f>
        <v>1</v>
      </c>
      <c r="Y4" s="91">
        <f ca="1">$P4*FactorPts+(GDzero+$Q4)*FactorGD+$R4*FactorFor</f>
        <v>75709</v>
      </c>
    </row>
    <row r="5" spans="1:25" x14ac:dyDescent="0.25">
      <c r="B5" s="388" t="str">
        <f ca="1">INDIRECT("'"&amp;References!$A$1&amp;"'!"&amp;$B$1&amp;References!$G6)</f>
        <v>USA</v>
      </c>
      <c r="C5" s="389" t="s">
        <v>36</v>
      </c>
      <c r="D5" s="390" t="str">
        <f ca="1">INDIRECT("'"&amp;References!$A$1&amp;"'!"&amp;$D$1&amp;References!$G6)</f>
        <v>Wales</v>
      </c>
      <c r="E5" s="388">
        <f ca="1">IF(OR(INDIRECT("'"&amp;References!$A$1&amp;"'!"&amp;$B$1&amp;References!$H6)="",INDIRECT("'"&amp;References!$A$1&amp;"'!"&amp;$D$1&amp;References!$H6)=""),"",INDIRECT("'"&amp;References!$A$1&amp;"'!"&amp;$B$1&amp;References!$H6))</f>
        <v>1</v>
      </c>
      <c r="F5" s="389" t="s">
        <v>36</v>
      </c>
      <c r="G5" s="392">
        <f ca="1">IF(OR(INDIRECT("'"&amp;References!$A$1&amp;"'!"&amp;$B$1&amp;References!$H6)="",INDIRECT("'"&amp;References!$A$1&amp;"'!"&amp;$D$1&amp;References!$H6)=""),"",INDIRECT("'"&amp;References!$A$1&amp;"'!"&amp;$D$1&amp;References!$H6))</f>
        <v>1</v>
      </c>
      <c r="H5" s="383">
        <f t="shared" ref="H5:H9" ca="1" si="0">IF($K5&gt;0,IF($E5&gt;$G5,3,IF($E5=$G5,1,0)),0)</f>
        <v>1</v>
      </c>
      <c r="I5" s="383">
        <f t="shared" ref="I5:I9" ca="1" si="1">IF($K5&gt;0,IF($E5&lt;$G5,3,IF($E5=$G5,1,0)),0)</f>
        <v>1</v>
      </c>
      <c r="K5" s="383">
        <f t="shared" ref="K5:K9" ca="1" si="2">IF(AND($E5&lt;&gt;"",$G5&lt;&gt;""),1,0)</f>
        <v>1</v>
      </c>
      <c r="L5" s="34"/>
      <c r="M5" s="34"/>
      <c r="N5" s="383" t="s">
        <v>33</v>
      </c>
      <c r="O5" s="45" t="str">
        <f>VLOOKUP($P$1&amp;ROW($A2),Groups!$B$7:$D$45,3,0)</f>
        <v>Iran</v>
      </c>
      <c r="P5" s="28">
        <f t="shared" ref="P5:P7" ca="1" si="3">SUMIF($B$4:$B$9,O5,$H$4:$H$9)+SUMIF($D$4:$D$9,O5,$I$4:$I$9)</f>
        <v>3</v>
      </c>
      <c r="Q5" s="28">
        <f ca="1">R5-S5</f>
        <v>-3</v>
      </c>
      <c r="R5" s="624">
        <f t="shared" ref="R5:R7" ca="1" si="4">SUMIF($B$4:$B$9,$O5,$E$4:$E$9)+SUMIF($D$4:$D$9,$O5,$G$4:$G$9)</f>
        <v>4</v>
      </c>
      <c r="S5" s="624">
        <f t="shared" ref="S5:S7" ca="1" si="5">SUMIF($B$4:$B$9,$O5,$G$4:$G$9)+SUMIF($D$4:$D$9,$O5,$E$4:$E$9)</f>
        <v>7</v>
      </c>
      <c r="T5" s="106">
        <f ca="1">$P5*FactorPts+(GDzero+$Q5)*FactorGD+$R5*FactorFor+$U5*FactorDirC3+$V5*FactorDirC2+$W5*FactorFairPlay+(8-ROW())*FactorRow</f>
        <v>34704.000003000001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34704</v>
      </c>
    </row>
    <row r="6" spans="1:25" x14ac:dyDescent="0.25">
      <c r="B6" s="388" t="str">
        <f ca="1">INDIRECT("'"&amp;References!$A$1&amp;"'!"&amp;$B$1&amp;References!$G7)</f>
        <v>Wales</v>
      </c>
      <c r="C6" s="389" t="s">
        <v>36</v>
      </c>
      <c r="D6" s="390" t="str">
        <f ca="1">INDIRECT("'"&amp;References!$A$1&amp;"'!"&amp;$D$1&amp;References!$G7)</f>
        <v>Iran</v>
      </c>
      <c r="E6" s="388">
        <f ca="1">IF(OR(INDIRECT("'"&amp;References!$A$1&amp;"'!"&amp;$B$1&amp;References!$H7)="",INDIRECT("'"&amp;References!$A$1&amp;"'!"&amp;$D$1&amp;References!$H7)=""),"",INDIRECT("'"&amp;References!$A$1&amp;"'!"&amp;$B$1&amp;References!$H7))</f>
        <v>0</v>
      </c>
      <c r="F6" s="389" t="s">
        <v>36</v>
      </c>
      <c r="G6" s="392">
        <f ca="1">IF(OR(INDIRECT("'"&amp;References!$A$1&amp;"'!"&amp;$B$1&amp;References!$H7)="",INDIRECT("'"&amp;References!$A$1&amp;"'!"&amp;$D$1&amp;References!$H7)=""),"",INDIRECT("'"&amp;References!$A$1&amp;"'!"&amp;$D$1&amp;References!$H7))</f>
        <v>2</v>
      </c>
      <c r="H6" s="383">
        <f t="shared" ca="1" si="0"/>
        <v>0</v>
      </c>
      <c r="I6" s="383">
        <f t="shared" ca="1" si="1"/>
        <v>3</v>
      </c>
      <c r="K6" s="383">
        <f t="shared" ca="1" si="2"/>
        <v>1</v>
      </c>
      <c r="L6" s="34"/>
      <c r="M6" s="34"/>
      <c r="N6" s="383" t="s">
        <v>34</v>
      </c>
      <c r="O6" s="45" t="str">
        <f>VLOOKUP($P$1&amp;ROW($A3),Groups!$B$7:$D$45,3,0)</f>
        <v>USA</v>
      </c>
      <c r="P6" s="28">
        <f t="shared" ca="1" si="3"/>
        <v>5</v>
      </c>
      <c r="Q6" s="28">
        <f ca="1">R6-S6</f>
        <v>1</v>
      </c>
      <c r="R6" s="624">
        <f t="shared" ca="1" si="4"/>
        <v>2</v>
      </c>
      <c r="S6" s="624">
        <f t="shared" ca="1" si="5"/>
        <v>1</v>
      </c>
      <c r="T6" s="106">
        <f ca="1">$P6*FactorPts+(GDzero+$Q6)*FactorGD+$R6*FactorFor+$U6*FactorDirC3+$V6*FactorDirC2+$W6*FactorFairPlay+(8-ROW())*FactorRow</f>
        <v>55102.000002000001</v>
      </c>
      <c r="U6" s="46">
        <f t="shared" ca="1" si="6"/>
        <v>0</v>
      </c>
      <c r="V6" s="46">
        <f ca="1">$I20</f>
        <v>0</v>
      </c>
      <c r="W6" s="60">
        <f>SUMIFS(FairPlayPoints1,FairPlayTeams1,O6)+SUMIFS(FairPlayPoints2,FairPlayTeams2,O6)</f>
        <v>0</v>
      </c>
      <c r="X6" s="60" t="b">
        <f t="shared" ca="1" si="7"/>
        <v>1</v>
      </c>
      <c r="Y6" s="91">
        <f ca="1">$P6*FactorPts+(GDzero+$Q6)*FactorGD+$R6*FactorFor</f>
        <v>55102</v>
      </c>
    </row>
    <row r="7" spans="1:25" x14ac:dyDescent="0.25">
      <c r="B7" s="388" t="str">
        <f ca="1">INDIRECT("'"&amp;References!$A$1&amp;"'!"&amp;$B$1&amp;References!$G8)</f>
        <v>England</v>
      </c>
      <c r="C7" s="389" t="s">
        <v>36</v>
      </c>
      <c r="D7" s="390" t="str">
        <f ca="1">INDIRECT("'"&amp;References!$A$1&amp;"'!"&amp;$D$1&amp;References!$G8)</f>
        <v>USA</v>
      </c>
      <c r="E7" s="388">
        <f ca="1">IF(OR(INDIRECT("'"&amp;References!$A$1&amp;"'!"&amp;$B$1&amp;References!$H8)="",INDIRECT("'"&amp;References!$A$1&amp;"'!"&amp;$D$1&amp;References!$H8)=""),"",INDIRECT("'"&amp;References!$A$1&amp;"'!"&amp;$B$1&amp;References!$H8))</f>
        <v>0</v>
      </c>
      <c r="F7" s="389" t="s">
        <v>36</v>
      </c>
      <c r="G7" s="392">
        <f ca="1">IF(OR(INDIRECT("'"&amp;References!$A$1&amp;"'!"&amp;$B$1&amp;References!$H8)="",INDIRECT("'"&amp;References!$A$1&amp;"'!"&amp;$D$1&amp;References!$H8)=""),"",INDIRECT("'"&amp;References!$A$1&amp;"'!"&amp;$D$1&amp;References!$H8))</f>
        <v>0</v>
      </c>
      <c r="H7" s="383">
        <f t="shared" ca="1" si="0"/>
        <v>1</v>
      </c>
      <c r="I7" s="383">
        <f t="shared" ca="1" si="1"/>
        <v>1</v>
      </c>
      <c r="K7" s="383">
        <f t="shared" ca="1" si="2"/>
        <v>1</v>
      </c>
      <c r="L7" s="34"/>
      <c r="M7" s="34"/>
      <c r="N7" s="383" t="s">
        <v>35</v>
      </c>
      <c r="O7" s="45" t="str">
        <f>VLOOKUP($P$1&amp;ROW($A4),Groups!$B$7:$D$45,3,0)</f>
        <v>Wales</v>
      </c>
      <c r="P7" s="28">
        <f t="shared" ca="1" si="3"/>
        <v>1</v>
      </c>
      <c r="Q7" s="28">
        <f ca="1">R7-S7</f>
        <v>-5</v>
      </c>
      <c r="R7" s="624">
        <f t="shared" ca="1" si="4"/>
        <v>1</v>
      </c>
      <c r="S7" s="624">
        <f t="shared" ca="1" si="5"/>
        <v>6</v>
      </c>
      <c r="T7" s="106">
        <f ca="1">$P7*FactorPts+(GDzero+$Q7)*FactorGD+$R7*FactorFor+$U7*FactorDirC3+$V7*FactorDirC2+$W7*FactorFairPlay+(8-ROW())*FactorRow</f>
        <v>14501.000001</v>
      </c>
      <c r="U7" s="46">
        <f t="shared" ca="1" si="6"/>
        <v>0</v>
      </c>
      <c r="V7" s="46">
        <f ca="1">$I21</f>
        <v>0</v>
      </c>
      <c r="W7" s="60">
        <f>SUMIFS(FairPlayPoints1,FairPlayTeams1,O7)+SUMIFS(FairPlayPoints2,FairPlayTeams2,O7)</f>
        <v>0</v>
      </c>
      <c r="X7" s="60" t="b">
        <f t="shared" ca="1" si="7"/>
        <v>1</v>
      </c>
      <c r="Y7" s="91">
        <f ca="1">$P7*FactorPts+(GDzero+$Q7)*FactorGD+$R7*FactorFor</f>
        <v>14501</v>
      </c>
    </row>
    <row r="8" spans="1:25" x14ac:dyDescent="0.25">
      <c r="B8" s="388" t="str">
        <f ca="1">INDIRECT("'"&amp;References!$A$1&amp;"'!"&amp;$B$1&amp;References!$G9)</f>
        <v>Wales</v>
      </c>
      <c r="C8" s="389" t="s">
        <v>36</v>
      </c>
      <c r="D8" s="390" t="str">
        <f ca="1">INDIRECT("'"&amp;References!$A$1&amp;"'!"&amp;$D$1&amp;References!$G9)</f>
        <v>England</v>
      </c>
      <c r="E8" s="388">
        <f ca="1">IF(OR(INDIRECT("'"&amp;References!$A$1&amp;"'!"&amp;$B$1&amp;References!$H9)="",INDIRECT("'"&amp;References!$A$1&amp;"'!"&amp;$D$1&amp;References!$H9)=""),"",INDIRECT("'"&amp;References!$A$1&amp;"'!"&amp;$B$1&amp;References!$H9))</f>
        <v>0</v>
      </c>
      <c r="F8" s="389" t="s">
        <v>36</v>
      </c>
      <c r="G8" s="392">
        <f ca="1">IF(OR(INDIRECT("'"&amp;References!$A$1&amp;"'!"&amp;$B$1&amp;References!$H9)="",INDIRECT("'"&amp;References!$A$1&amp;"'!"&amp;$D$1&amp;References!$H9)=""),"",INDIRECT("'"&amp;References!$A$1&amp;"'!"&amp;$D$1&amp;References!$H9))</f>
        <v>3</v>
      </c>
      <c r="H8" s="383">
        <f t="shared" ca="1" si="0"/>
        <v>0</v>
      </c>
      <c r="I8" s="383">
        <f t="shared" ca="1" si="1"/>
        <v>3</v>
      </c>
      <c r="J8" s="44"/>
      <c r="K8" s="383">
        <f t="shared" ca="1" si="2"/>
        <v>1</v>
      </c>
      <c r="L8" s="34"/>
      <c r="M8" s="34"/>
      <c r="N8" s="383"/>
      <c r="X8" s="60"/>
    </row>
    <row r="9" spans="1:25" x14ac:dyDescent="0.25">
      <c r="B9" s="388" t="str">
        <f ca="1">INDIRECT("'"&amp;References!$A$1&amp;"'!"&amp;$B$1&amp;References!$G10)</f>
        <v>Iran</v>
      </c>
      <c r="C9" s="389" t="s">
        <v>36</v>
      </c>
      <c r="D9" s="390" t="str">
        <f ca="1">INDIRECT("'"&amp;References!$A$1&amp;"'!"&amp;$D$1&amp;References!$G10)</f>
        <v>USA</v>
      </c>
      <c r="E9" s="388">
        <f ca="1">IF(OR(INDIRECT("'"&amp;References!$A$1&amp;"'!"&amp;$B$1&amp;References!$H10)="",INDIRECT("'"&amp;References!$A$1&amp;"'!"&amp;$D$1&amp;References!$H10)=""),"",INDIRECT("'"&amp;References!$A$1&amp;"'!"&amp;$B$1&amp;References!$H10))</f>
        <v>0</v>
      </c>
      <c r="F9" s="389" t="s">
        <v>36</v>
      </c>
      <c r="G9" s="392">
        <f ca="1">IF(OR(INDIRECT("'"&amp;References!$A$1&amp;"'!"&amp;$B$1&amp;References!$H10)="",INDIRECT("'"&amp;References!$A$1&amp;"'!"&amp;$D$1&amp;References!$H10)=""),"",INDIRECT("'"&amp;References!$A$1&amp;"'!"&amp;$D$1&amp;References!$H10))</f>
        <v>1</v>
      </c>
      <c r="H9" s="383">
        <f t="shared" ca="1" si="0"/>
        <v>0</v>
      </c>
      <c r="I9" s="383">
        <f t="shared" ca="1" si="1"/>
        <v>3</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England</v>
      </c>
      <c r="P11" s="379">
        <f t="shared" ref="P11:S14" ca="1" si="9">INDEX(P$4:P$7,MATCH($T11,$T$4:$T$7,0))</f>
        <v>7</v>
      </c>
      <c r="Q11" s="41">
        <f t="shared" ca="1" si="9"/>
        <v>7</v>
      </c>
      <c r="R11" s="41">
        <f t="shared" ca="1" si="9"/>
        <v>9</v>
      </c>
      <c r="S11" s="41">
        <f t="shared" ca="1" si="9"/>
        <v>2</v>
      </c>
      <c r="T11" s="107">
        <f ca="1">LARGE($T$4:$T$7,ROW(A1))</f>
        <v>75709.000004000001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USA</v>
      </c>
      <c r="P12" s="380">
        <f t="shared" ca="1" si="9"/>
        <v>5</v>
      </c>
      <c r="Q12" s="366">
        <f t="shared" ca="1" si="9"/>
        <v>1</v>
      </c>
      <c r="R12" s="403">
        <f t="shared" ca="1" si="9"/>
        <v>2</v>
      </c>
      <c r="S12" s="403">
        <f t="shared" ca="1" si="9"/>
        <v>1</v>
      </c>
      <c r="T12" s="108">
        <f t="shared" ref="T12:T14" ca="1" si="10">LARGE($T$4:$T$7,ROW(A2))</f>
        <v>55102.000002000001</v>
      </c>
      <c r="W12" s="68"/>
      <c r="X12" s="406"/>
    </row>
    <row r="13" spans="1:25" x14ac:dyDescent="0.25">
      <c r="B13" s="401"/>
      <c r="C13" s="401"/>
      <c r="D13" s="65"/>
      <c r="N13" s="40" t="s">
        <v>34</v>
      </c>
      <c r="O13" s="29" t="str">
        <f t="shared" ca="1" si="8"/>
        <v>Iran</v>
      </c>
      <c r="P13" s="380">
        <f t="shared" ca="1" si="9"/>
        <v>3</v>
      </c>
      <c r="Q13" s="366">
        <f t="shared" ca="1" si="9"/>
        <v>-3</v>
      </c>
      <c r="R13" s="403">
        <f t="shared" ca="1" si="9"/>
        <v>4</v>
      </c>
      <c r="S13" s="403">
        <f t="shared" ca="1" si="9"/>
        <v>7</v>
      </c>
      <c r="T13" s="108">
        <f t="shared" ca="1" si="10"/>
        <v>34704.000003000001</v>
      </c>
    </row>
    <row r="14" spans="1:25" ht="15.75" thickBot="1" x14ac:dyDescent="0.3">
      <c r="B14" s="401"/>
      <c r="C14" s="401"/>
      <c r="D14" s="65"/>
      <c r="F14" s="401"/>
      <c r="G14" s="34"/>
      <c r="N14" s="38" t="s">
        <v>35</v>
      </c>
      <c r="O14" s="37" t="str">
        <f t="shared" ca="1" si="8"/>
        <v>Wales</v>
      </c>
      <c r="P14" s="381">
        <f t="shared" ca="1" si="9"/>
        <v>1</v>
      </c>
      <c r="Q14" s="36">
        <f t="shared" ca="1" si="9"/>
        <v>-5</v>
      </c>
      <c r="R14" s="36">
        <f t="shared" ca="1" si="9"/>
        <v>1</v>
      </c>
      <c r="S14" s="36">
        <f t="shared" ca="1" si="9"/>
        <v>6</v>
      </c>
      <c r="T14" s="109">
        <f t="shared" ca="1" si="10"/>
        <v>14501.000001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Eng</v>
      </c>
      <c r="F17" s="41" t="str">
        <f>LEFT($O$5,3)</f>
        <v>Ira</v>
      </c>
      <c r="G17" s="41" t="str">
        <f>LEFT($O$6,3)</f>
        <v>USA</v>
      </c>
      <c r="H17" s="170" t="str">
        <f>LEFT($O$7,3)</f>
        <v>Wal</v>
      </c>
      <c r="J17" s="61" t="s">
        <v>371</v>
      </c>
      <c r="N17" s="383" t="s">
        <v>32</v>
      </c>
      <c r="O17" t="str">
        <f>$O$4</f>
        <v>England</v>
      </c>
      <c r="P17" s="28">
        <f ca="1">SUMIFS($H$4:$H$9,$B$4:$B$9,$O17,$D$4:$D$9,"&lt;&gt;"&amp;$O$20)+SUMIFS($I$4:$I$9,$B$4:$B$9,"&lt;&gt;"&amp;$O$20,$D$4:$D$9,$O17)</f>
        <v>4</v>
      </c>
      <c r="Q17" s="28">
        <f ca="1">R17-S17</f>
        <v>4</v>
      </c>
      <c r="R17" s="624">
        <f ca="1">SUMIFS($E$4:$E$9,$B$4:$B$9,$O17,$D$4:$D$9,"&lt;&gt;"&amp;$O$20)+SUMIFS($G$4:$G$9,$B$4:$B$9,"&lt;&gt;"&amp;$O$20,$D$4:$D$9,$O17)</f>
        <v>6</v>
      </c>
      <c r="S17" s="624">
        <f ca="1">SUMIFS($G$4:$G$9,$B$4:$B$9,$O17,$D$4:$D$9,"&lt;&gt;"&amp;$O$20)+SUMIFS($E$4:$E$9,$B$4:$B$9,"&lt;&gt;"&amp;$O$20,$D$4:$D$9,$O17)</f>
        <v>2</v>
      </c>
      <c r="T17">
        <f ca="1">P17*FactorPts+(GDzero+Q17)*FactorGD+R17*FactorFor</f>
        <v>45406</v>
      </c>
      <c r="U17" s="624">
        <f ca="1">RANK(T17,T$17:T$19,1)</f>
        <v>3</v>
      </c>
      <c r="V17" s="406">
        <f ca="1">IF(AND($Y$4=$Y$5,$Y$4=$Y$6,$Y$4&lt;&gt;$Y$7),U17,0)</f>
        <v>0</v>
      </c>
      <c r="W17" s="406"/>
      <c r="X17" s="403"/>
      <c r="Y17" s="403"/>
    </row>
    <row r="18" spans="2:25" ht="15.75" thickTop="1" x14ac:dyDescent="0.25">
      <c r="B18" s="383"/>
      <c r="C18" s="383"/>
      <c r="D18" s="428" t="str">
        <f>$O$4</f>
        <v>England</v>
      </c>
      <c r="E18" s="169"/>
      <c r="F18" s="41">
        <f ca="1">SUMIFS($E$4:$E$9,$B$4:$B$9,$O$4,$D$4:$D$9,$O$5)+SUMIFS($G$4:$G$9,$B$4:$B$9,$O$5,$D$4:$D$9,$O$4)</f>
        <v>6</v>
      </c>
      <c r="G18" s="41">
        <f ca="1">SUMIFS($E$4:$E$9,$B$4:$B$9,$O$4,$D$4:$D$9,$O$6)+SUMIFS($G$4:$G$9,$B$4:$B$9,$O$6,$D$4:$D$9,$O$4)</f>
        <v>0</v>
      </c>
      <c r="H18" s="170">
        <f ca="1">SUMIFS($E$4:$E$9,$B$4:$B$9,$O$4,$D$4:$D$9,$O$7)+SUMIFS($G$4:$G$9,$B$4:$B$9,$O$7,$D$4:$D$9,$O$4)</f>
        <v>3</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Iran</v>
      </c>
      <c r="P18" s="28">
        <f t="shared" ref="P18:P19" ca="1" si="11">SUMIFS($H$4:$H$9,$B$4:$B$9,$O18,$D$4:$D$9,"&lt;&gt;"&amp;$O$20)+SUMIFS($I$4:$I$9,$B$4:$B$9,"&lt;&gt;"&amp;$O$20,$D$4:$D$9,$O18)</f>
        <v>0</v>
      </c>
      <c r="Q18" s="28">
        <f ca="1">R18-S18</f>
        <v>-5</v>
      </c>
      <c r="R18" s="624">
        <f t="shared" ref="R18:R19" ca="1" si="12">SUMIFS($E$4:$E$9,$B$4:$B$9,$O18,$D$4:$D$9,"&lt;&gt;"&amp;$O$20)+SUMIFS($G$4:$G$9,$B$4:$B$9,"&lt;&gt;"&amp;$O$20,$D$4:$D$9,$O18)</f>
        <v>2</v>
      </c>
      <c r="S18" s="624">
        <f t="shared" ref="S18:S19" ca="1" si="13">SUMIFS($G$4:$G$9,$B$4:$B$9,$O18,$D$4:$D$9,"&lt;&gt;"&amp;$O$20)+SUMIFS($E$4:$E$9,$B$4:$B$9,"&lt;&gt;"&amp;$O$20,$D$4:$D$9,$O18)</f>
        <v>7</v>
      </c>
      <c r="T18">
        <f ca="1">P18*FactorPts+(GDzero+Q18)*FactorGD+R18*FactorFor</f>
        <v>4502</v>
      </c>
      <c r="U18" s="624">
        <f ca="1">RANK(T18,T$17:T$19,1)</f>
        <v>1</v>
      </c>
      <c r="V18" s="406">
        <f t="shared" ref="V18:V19" ca="1" si="14">IF(AND($Y$4=$Y$5,$Y$4=$Y$6,$Y$4&lt;&gt;$Y$7),U18,0)</f>
        <v>0</v>
      </c>
      <c r="W18" s="406"/>
      <c r="X18" s="403"/>
      <c r="Y18" s="403"/>
    </row>
    <row r="19" spans="2:25" x14ac:dyDescent="0.25">
      <c r="B19" s="383"/>
      <c r="C19" s="383"/>
      <c r="D19" s="429" t="str">
        <f>$O$5</f>
        <v>Iran</v>
      </c>
      <c r="E19" s="40">
        <f ca="1">SUMIFS($E$4:$E$9,$B$4:$B$9,$O$5,$D$4:$D$9,$O$4)+SUMIFS($G$4:$G$9,$B$4:$B$9,$O$4,$D$4:$D$9,$O$5)</f>
        <v>2</v>
      </c>
      <c r="F19" s="94"/>
      <c r="G19" s="384">
        <f ca="1">SUMIFS($E$4:$E$9,$B$4:$B$9,$O$5,$D$4:$D$9,$O$6)+SUMIFS($G$4:$G$9,$B$4:$B$9,$O$6,$D$4:$D$9,$O$5)</f>
        <v>0</v>
      </c>
      <c r="H19" s="62">
        <f ca="1">SUMIFS($E$4:$E$9,$B$4:$B$9,$O$5,$D$4:$D$9,$O$7)+SUMIFS($G$4:$G$9,$B$4:$B$9,$O$7,$D$4:$D$9,$O$5)</f>
        <v>2</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USA</v>
      </c>
      <c r="P19" s="28">
        <f t="shared" ca="1" si="11"/>
        <v>4</v>
      </c>
      <c r="Q19" s="28">
        <f ca="1">R19-S19</f>
        <v>1</v>
      </c>
      <c r="R19" s="624">
        <f t="shared" ca="1" si="12"/>
        <v>1</v>
      </c>
      <c r="S19" s="624">
        <f t="shared" ca="1" si="13"/>
        <v>0</v>
      </c>
      <c r="T19">
        <f ca="1">P19*FactorPts+(GDzero+Q19)*FactorGD+R19*FactorFor</f>
        <v>45101</v>
      </c>
      <c r="U19" s="624">
        <f ca="1">RANK(T19,T$17:T$19,1)</f>
        <v>2</v>
      </c>
      <c r="V19" s="406">
        <f t="shared" ca="1" si="14"/>
        <v>0</v>
      </c>
      <c r="W19" s="406"/>
      <c r="X19" s="403"/>
      <c r="Y19" s="403"/>
    </row>
    <row r="20" spans="2:25" x14ac:dyDescent="0.25">
      <c r="D20" s="429" t="str">
        <f>$O$6</f>
        <v>USA</v>
      </c>
      <c r="E20" s="40">
        <f ca="1">SUMIFS($E$4:$E$9,$B$4:$B$9,$O$6,$D$4:$D$9,$O$4)+SUMIFS($G$4:$G$9,$B$4:$B$9,$O$4,$D$4:$D$9,$O$6)</f>
        <v>0</v>
      </c>
      <c r="F20" s="384">
        <f ca="1">SUMIFS($E$4:$E$9,$B$4:$B$9,$O$6,$D$4:$D$9,$O$5)+SUMIFS($G$4:$G$9,$B$4:$B$9,$O$5,$D$4:$D$9,$O$6)</f>
        <v>1</v>
      </c>
      <c r="G20" s="94"/>
      <c r="H20" s="62">
        <f ca="1">SUMIFS($E$4:$E$9,$B$4:$B$9,$O$6,$D$4:$D$9,$O$7)+SUMIFS($G$4:$G$9,$B$4:$B$9,$O$7,$D$4:$D$9,$O$6)</f>
        <v>1</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Wales</v>
      </c>
      <c r="P20" s="28"/>
      <c r="Q20" s="28"/>
      <c r="R20" s="624"/>
      <c r="S20" s="624"/>
      <c r="V20" s="406"/>
      <c r="W20" s="406"/>
      <c r="X20" s="403"/>
      <c r="Y20" s="403"/>
    </row>
    <row r="21" spans="2:25" ht="15.75" thickBot="1" x14ac:dyDescent="0.3">
      <c r="B21" s="52"/>
      <c r="C21" s="53"/>
      <c r="D21" s="427" t="str">
        <f>$O$7</f>
        <v>Wales</v>
      </c>
      <c r="E21" s="38">
        <f ca="1">SUMIFS($E$4:$E$9,$B$4:$B$9,$O$7,$D$4:$D$9,$O$4)+SUMIFS($G$4:$G$9,$B$4:$B$9,$O$4,$D$4:$D$9,$O$7)</f>
        <v>0</v>
      </c>
      <c r="F21" s="36">
        <f ca="1">SUMIFS($E$4:$E$9,$B$4:$B$9,$O$7,$D$4:$D$9,$O$5)+SUMIFS($G$4:$G$9,$B$4:$B$9,$O$5,$D$4:$D$9,$O$7)</f>
        <v>0</v>
      </c>
      <c r="G21" s="36">
        <f ca="1">SUMIFS($E$4:$E$9,$B$4:$B$9,$O$7,$D$4:$D$9,$O$6)+SUMIFS($G$4:$G$9,$B$4:$B$9,$O$6,$D$4:$D$9,$O$7)</f>
        <v>1</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England</v>
      </c>
      <c r="P22" s="28">
        <f ca="1">SUMIFS($H$4:$H$9,$B$4:$B$9,$O22,$D$4:$D$9,"&lt;&gt;"&amp;$O$25)+SUMIFS($I$4:$I$9,$B$4:$B$9,"&lt;&gt;"&amp;$O$25,$D$4:$D$9,$O22)</f>
        <v>6</v>
      </c>
      <c r="Q22" s="28">
        <f ca="1">R22-S22</f>
        <v>7</v>
      </c>
      <c r="R22" s="624">
        <f ca="1">SUMIFS($E$4:$E$9,$B$4:$B$9,$O22,$D$4:$D$9,"&lt;&gt;"&amp;$O$25)+SUMIFS($G$4:$G$9,$B$4:$B$9,"&lt;&gt;"&amp;$O$25,$D$4:$D$9,$O22)</f>
        <v>9</v>
      </c>
      <c r="S22" s="624">
        <f ca="1">SUMIFS($G$4:$G$9,$B$4:$B$9,$O22,$D$4:$D$9,"&lt;&gt;"&amp;$O$25)+SUMIFS($E$4:$E$9,$B$4:$B$9,"&lt;&gt;"&amp;$O$25,$D$4:$D$9,$O22)</f>
        <v>2</v>
      </c>
      <c r="T22">
        <f ca="1">P22*FactorPts+(GDzero+Q22)*FactorGD+R22*FactorFor</f>
        <v>65709</v>
      </c>
      <c r="U22" s="624">
        <f ca="1">RANK(T22,T$22:T$24,1)</f>
        <v>3</v>
      </c>
      <c r="V22" s="406">
        <f ca="1">IF(AND($Y$4=$Y$5,$Y$4=$Y$7,$Y$4&lt;&gt;$Y$6),U22,0)</f>
        <v>0</v>
      </c>
      <c r="W22" s="406"/>
      <c r="X22" s="403"/>
      <c r="Y22" s="403"/>
    </row>
    <row r="23" spans="2:25" x14ac:dyDescent="0.25">
      <c r="B23" s="44"/>
      <c r="C23" s="383"/>
      <c r="N23" s="383" t="s">
        <v>33</v>
      </c>
      <c r="O23" t="str">
        <f>$O$5</f>
        <v>Iran</v>
      </c>
      <c r="P23" s="28">
        <f t="shared" ref="P23:P24" ca="1" si="15">SUMIFS($H$4:$H$9,$B$4:$B$9,$O23,$D$4:$D$9,"&lt;&gt;"&amp;$O$25)+SUMIFS($I$4:$I$9,$B$4:$B$9,"&lt;&gt;"&amp;$O$25,$D$4:$D$9,$O23)</f>
        <v>3</v>
      </c>
      <c r="Q23" s="28">
        <f ca="1">R23-S23</f>
        <v>-2</v>
      </c>
      <c r="R23" s="624">
        <f t="shared" ref="R23:R24" ca="1" si="16">SUMIFS($E$4:$E$9,$B$4:$B$9,$O23,$D$4:$D$9,"&lt;&gt;"&amp;$O$25)+SUMIFS($G$4:$G$9,$B$4:$B$9,"&lt;&gt;"&amp;$O$25,$D$4:$D$9,$O23)</f>
        <v>4</v>
      </c>
      <c r="S23" s="624">
        <f t="shared" ref="S23:S24" ca="1" si="17">SUMIFS($G$4:$G$9,$B$4:$B$9,$O23,$D$4:$D$9,"&lt;&gt;"&amp;$O$25)+SUMIFS($E$4:$E$9,$B$4:$B$9,"&lt;&gt;"&amp;$O$25,$D$4:$D$9,$O23)</f>
        <v>6</v>
      </c>
      <c r="T23">
        <f ca="1">P23*FactorPts+(GDzero+Q23)*FactorGD+R23*FactorFor</f>
        <v>34804</v>
      </c>
      <c r="U23" s="624">
        <f ca="1">RANK(T23,T$22:T$24,1)</f>
        <v>2</v>
      </c>
      <c r="V23" s="406">
        <f t="shared" ref="V23:V24" ca="1" si="18">IF(AND($Y$4=$Y$5,$Y$4=$Y$7,$Y$4&lt;&gt;$Y$6),U23,0)</f>
        <v>0</v>
      </c>
      <c r="W23" s="406"/>
      <c r="X23" s="403"/>
      <c r="Y23" s="403"/>
    </row>
    <row r="24" spans="2:25" x14ac:dyDescent="0.25">
      <c r="B24" s="44"/>
      <c r="C24" s="383"/>
      <c r="N24" s="383" t="s">
        <v>34</v>
      </c>
      <c r="O24" t="str">
        <f>$O$7</f>
        <v>Wales</v>
      </c>
      <c r="P24" s="28">
        <f t="shared" ca="1" si="15"/>
        <v>0</v>
      </c>
      <c r="Q24" s="28">
        <f ca="1">R24-S24</f>
        <v>-5</v>
      </c>
      <c r="R24" s="624">
        <f t="shared" ca="1" si="16"/>
        <v>0</v>
      </c>
      <c r="S24" s="624">
        <f t="shared" ca="1" si="17"/>
        <v>5</v>
      </c>
      <c r="T24">
        <f ca="1">P24*FactorPts+(GDzero+Q24)*FactorGD+R24*FactorFor</f>
        <v>4500</v>
      </c>
      <c r="U24" s="624">
        <f ca="1">RANK(T24,T$22:T$24,1)</f>
        <v>1</v>
      </c>
      <c r="V24" s="406">
        <f t="shared" ca="1" si="18"/>
        <v>0</v>
      </c>
      <c r="W24" s="406"/>
      <c r="X24" s="403"/>
      <c r="Y24" s="403"/>
    </row>
    <row r="25" spans="2:25" x14ac:dyDescent="0.25">
      <c r="B25" s="44"/>
      <c r="C25" s="383"/>
      <c r="N25" s="383"/>
      <c r="O25" s="33" t="str">
        <f>$O$6</f>
        <v>USA</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England</v>
      </c>
      <c r="P27" s="28">
        <f ca="1">SUMIFS($H$4:$H$9,$B$4:$B$9,$O27,$D$4:$D$9,"&lt;&gt;"&amp;$O$30)+SUMIFS($I$4:$I$9,$B$4:$B$9,"&lt;&gt;"&amp;$O$30,$D$4:$D$9,$O27)</f>
        <v>4</v>
      </c>
      <c r="Q27" s="28">
        <f ca="1">R27-S27</f>
        <v>3</v>
      </c>
      <c r="R27" s="624">
        <f ca="1">SUMIFS($E$4:$E$9,$B$4:$B$9,$O27,$D$4:$D$9,"&lt;&gt;"&amp;$O$30)+SUMIFS($G$4:$G$9,$B$4:$B$9,"&lt;&gt;"&amp;$O$30,$D$4:$D$9,$O27)</f>
        <v>3</v>
      </c>
      <c r="S27" s="624">
        <f ca="1">SUMIFS($G$4:$G$9,$B$4:$B$9,$O27,$D$4:$D$9,"&lt;&gt;"&amp;$O$30)+SUMIFS($E$4:$E$9,$B$4:$B$9,"&lt;&gt;"&amp;$O$30,$D$4:$D$9,$O27)</f>
        <v>0</v>
      </c>
      <c r="T27">
        <f ca="1">P27*FactorPts+(GDzero+Q27)*FactorGD+R27*FactorFor</f>
        <v>45303</v>
      </c>
      <c r="U27" s="624">
        <f ca="1">RANK(T27,T$27:T$29,1)</f>
        <v>3</v>
      </c>
      <c r="V27" s="406">
        <f ca="1">IF(AND($Y$4=$Y$6,$Y$4=$Y$7,$Y$4&lt;&gt;$Y$5),U27,0)</f>
        <v>0</v>
      </c>
      <c r="W27" s="406"/>
      <c r="X27" s="403"/>
      <c r="Y27" s="403"/>
    </row>
    <row r="28" spans="2:25" x14ac:dyDescent="0.25">
      <c r="N28" s="383" t="s">
        <v>33</v>
      </c>
      <c r="O28" t="str">
        <f>$O$6</f>
        <v>USA</v>
      </c>
      <c r="P28" s="28">
        <f t="shared" ref="P28:P29" ca="1" si="19">SUMIFS($H$4:$H$9,$B$4:$B$9,$O28,$D$4:$D$9,"&lt;&gt;"&amp;$O$30)+SUMIFS($I$4:$I$9,$B$4:$B$9,"&lt;&gt;"&amp;$O$30,$D$4:$D$9,$O28)</f>
        <v>2</v>
      </c>
      <c r="Q28" s="28">
        <f ca="1">R28-S28</f>
        <v>0</v>
      </c>
      <c r="R28" s="624">
        <f t="shared" ref="R28:R29" ca="1" si="20">SUMIFS($E$4:$E$9,$B$4:$B$9,$O28,$D$4:$D$9,"&lt;&gt;"&amp;$O$30)+SUMIFS($G$4:$G$9,$B$4:$B$9,"&lt;&gt;"&amp;$O$30,$D$4:$D$9,$O28)</f>
        <v>1</v>
      </c>
      <c r="S28" s="624">
        <f t="shared" ref="S28:S29" ca="1" si="21">SUMIFS($G$4:$G$9,$B$4:$B$9,$O28,$D$4:$D$9,"&lt;&gt;"&amp;$O$30)+SUMIFS($E$4:$E$9,$B$4:$B$9,"&lt;&gt;"&amp;$O$30,$D$4:$D$9,$O28)</f>
        <v>1</v>
      </c>
      <c r="T28">
        <f ca="1">P28*FactorPts+(GDzero+Q28)*FactorGD+R28*FactorFor</f>
        <v>25001</v>
      </c>
      <c r="U28" s="624">
        <f t="shared" ref="U28:U29" ca="1" si="22">RANK(T28,T$27:T$29,1)</f>
        <v>2</v>
      </c>
      <c r="V28" s="406">
        <f t="shared" ref="V28:V29" ca="1" si="23">IF(AND($Y$4=$Y$6,$Y$4=$Y$7,$Y$4&lt;&gt;$Y$5),U28,0)</f>
        <v>0</v>
      </c>
      <c r="W28" s="406"/>
      <c r="X28" s="403"/>
      <c r="Y28" s="403"/>
    </row>
    <row r="29" spans="2:25" x14ac:dyDescent="0.25">
      <c r="N29" s="383" t="s">
        <v>34</v>
      </c>
      <c r="O29" t="str">
        <f>$O$7</f>
        <v>Wales</v>
      </c>
      <c r="P29" s="28">
        <f t="shared" ca="1" si="19"/>
        <v>1</v>
      </c>
      <c r="Q29" s="28">
        <f ca="1">R29-S29</f>
        <v>-3</v>
      </c>
      <c r="R29" s="624">
        <f t="shared" ca="1" si="20"/>
        <v>1</v>
      </c>
      <c r="S29" s="624">
        <f t="shared" ca="1" si="21"/>
        <v>4</v>
      </c>
      <c r="T29">
        <f ca="1">P29*FactorPts+(GDzero+Q29)*FactorGD+R29*FactorFor</f>
        <v>14701</v>
      </c>
      <c r="U29" s="624">
        <f t="shared" ca="1" si="22"/>
        <v>1</v>
      </c>
      <c r="V29" s="406">
        <f t="shared" ca="1" si="23"/>
        <v>0</v>
      </c>
      <c r="W29" s="406"/>
      <c r="X29" s="403"/>
      <c r="Y29" s="403"/>
    </row>
    <row r="30" spans="2:25" x14ac:dyDescent="0.25">
      <c r="N30" s="383"/>
      <c r="O30" s="33" t="str">
        <f>$O$5</f>
        <v>Iran</v>
      </c>
      <c r="P30" s="28"/>
      <c r="Q30" s="28"/>
      <c r="R30" s="28"/>
      <c r="S30" s="28"/>
      <c r="V30" s="406"/>
      <c r="W30" s="406"/>
      <c r="X30" s="403"/>
      <c r="Y30" s="403"/>
    </row>
    <row r="31" spans="2:25" x14ac:dyDescent="0.25">
      <c r="N31" s="383"/>
      <c r="V31" s="406"/>
      <c r="W31" s="406"/>
      <c r="X31" s="403"/>
      <c r="Y31" s="403"/>
    </row>
    <row r="32" spans="2:25" x14ac:dyDescent="0.25">
      <c r="N32" s="383" t="s">
        <v>32</v>
      </c>
      <c r="O32" t="str">
        <f>$O$5</f>
        <v>Iran</v>
      </c>
      <c r="P32" s="28">
        <f ca="1">SUMIFS($H$4:$H$9,$B$4:$B$9,$O32,$D$4:$D$9,"&lt;&gt;"&amp;$O$35)+SUMIFS($I$4:$I$9,$B$4:$B$9,"&lt;&gt;"&amp;$O$35,$D$4:$D$9,$O32)</f>
        <v>3</v>
      </c>
      <c r="Q32" s="28">
        <f ca="1">R32-S32</f>
        <v>1</v>
      </c>
      <c r="R32" s="28">
        <f ca="1">SUMIFS($E$4:$E$9,$B$4:$B$9,$O32,$D$4:$D$9,"&lt;&gt;"&amp;$O$35)+SUMIFS($G$4:$G$9,$B$4:$B$9,"&lt;&gt;"&amp;$O$35,$D$4:$D$9,$O32)</f>
        <v>2</v>
      </c>
      <c r="S32" s="28">
        <f ca="1">SUMIFS($G$4:$G$9,$B$4:$B$9,$O32,$D$4:$D$9,"&lt;&gt;"&amp;$O$35)+SUMIFS($E$4:$E$9,$B$4:$B$9,"&lt;&gt;"&amp;$O$35,$D$4:$D$9,$O32)</f>
        <v>1</v>
      </c>
      <c r="T32">
        <f ca="1">P32*FactorPts+(GDzero+Q32)*FactorGD+R32*FactorFor</f>
        <v>35102</v>
      </c>
      <c r="U32" s="406">
        <f ca="1">RANK(T32,T$32:T$34,1)</f>
        <v>2</v>
      </c>
      <c r="V32" s="406">
        <f ca="1">IF(AND($Y$5=$Y$6,$Y$5=$Y$7,$Y$5&lt;&gt;$Y$4),U32,0)</f>
        <v>0</v>
      </c>
      <c r="W32" s="406"/>
      <c r="X32" s="403"/>
      <c r="Y32" s="403"/>
    </row>
    <row r="33" spans="14:25" x14ac:dyDescent="0.25">
      <c r="N33" s="383" t="s">
        <v>33</v>
      </c>
      <c r="O33" t="str">
        <f>$O$6</f>
        <v>USA</v>
      </c>
      <c r="P33" s="28">
        <f t="shared" ref="P33:P34" ca="1" si="24">SUMIFS($H$4:$H$9,$B$4:$B$9,$O33,$D$4:$D$9,"&lt;&gt;"&amp;$O$35)+SUMIFS($I$4:$I$9,$B$4:$B$9,"&lt;&gt;"&amp;$O$35,$D$4:$D$9,$O33)</f>
        <v>4</v>
      </c>
      <c r="Q33" s="28">
        <f ca="1">R33-S33</f>
        <v>1</v>
      </c>
      <c r="R33" s="28">
        <f t="shared" ref="R33:R34" ca="1" si="25">SUMIFS($E$4:$E$9,$B$4:$B$9,$O33,$D$4:$D$9,"&lt;&gt;"&amp;$O$35)+SUMIFS($G$4:$G$9,$B$4:$B$9,"&lt;&gt;"&amp;$O$35,$D$4:$D$9,$O33)</f>
        <v>2</v>
      </c>
      <c r="S33" s="28">
        <f t="shared" ref="S33:S34" ca="1" si="26">SUMIFS($G$4:$G$9,$B$4:$B$9,$O33,$D$4:$D$9,"&lt;&gt;"&amp;$O$35)+SUMIFS($E$4:$E$9,$B$4:$B$9,"&lt;&gt;"&amp;$O$35,$D$4:$D$9,$O33)</f>
        <v>1</v>
      </c>
      <c r="T33">
        <f ca="1">P33*FactorPts+(GDzero+Q33)*FactorGD+R33*FactorFor</f>
        <v>45102</v>
      </c>
      <c r="U33" s="406">
        <f ca="1">RANK(T33,T$32:T$34,1)</f>
        <v>3</v>
      </c>
      <c r="V33" s="406">
        <f t="shared" ref="V33:V34" ca="1" si="27">IF(AND($Y$5=$Y$6,$Y$5=$Y$7,$Y$5&lt;&gt;$Y$4),U33,0)</f>
        <v>0</v>
      </c>
      <c r="W33" s="406"/>
      <c r="X33" s="403"/>
      <c r="Y33" s="403"/>
    </row>
    <row r="34" spans="14:25" x14ac:dyDescent="0.25">
      <c r="N34" s="383" t="s">
        <v>34</v>
      </c>
      <c r="O34" t="str">
        <f>$O$7</f>
        <v>Wales</v>
      </c>
      <c r="P34" s="28">
        <f t="shared" ca="1" si="24"/>
        <v>1</v>
      </c>
      <c r="Q34" s="28">
        <f ca="1">R34-S34</f>
        <v>-2</v>
      </c>
      <c r="R34" s="28">
        <f t="shared" ca="1" si="25"/>
        <v>1</v>
      </c>
      <c r="S34" s="28">
        <f t="shared" ca="1" si="26"/>
        <v>3</v>
      </c>
      <c r="T34">
        <f ca="1">P34*FactorPts+(GDzero+Q34)*FactorGD+R34*FactorFor</f>
        <v>14801</v>
      </c>
      <c r="U34" s="406">
        <f ca="1">RANK(T34,T$32:T$34,1)</f>
        <v>1</v>
      </c>
      <c r="V34" s="406">
        <f t="shared" ca="1" si="27"/>
        <v>0</v>
      </c>
      <c r="W34" s="406"/>
      <c r="X34" s="403"/>
      <c r="Y34" s="403"/>
    </row>
    <row r="35" spans="14:25" x14ac:dyDescent="0.25">
      <c r="N35" s="383"/>
      <c r="O35" s="33" t="str">
        <f>$O$4</f>
        <v>England</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8"/>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H</v>
      </c>
      <c r="D1" s="50" t="str">
        <f>VLOOKUP($P$1,References!$B$5:$D$12,3,0)</f>
        <v>I</v>
      </c>
      <c r="N1" s="326"/>
      <c r="O1" s="328" t="s">
        <v>245</v>
      </c>
      <c r="P1" s="329" t="s">
        <v>27</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Argentinien</v>
      </c>
      <c r="C4" s="386" t="s">
        <v>36</v>
      </c>
      <c r="D4" s="387" t="str">
        <f ca="1">INDIRECT("'"&amp;References!$A$1&amp;"'!"&amp;$D$1&amp;References!$G5)</f>
        <v>Saudi-Arabien</v>
      </c>
      <c r="E4" s="385">
        <f ca="1">IF(OR(INDIRECT("'"&amp;References!$A$1&amp;"'!"&amp;$B$1&amp;References!$H5)="",INDIRECT("'"&amp;References!$A$1&amp;"'!"&amp;$D$1&amp;References!$H5)=""),"",INDIRECT("'"&amp;References!$A$1&amp;"'!"&amp;$B$1&amp;References!$H5))</f>
        <v>1</v>
      </c>
      <c r="F4" s="386" t="s">
        <v>36</v>
      </c>
      <c r="G4" s="391">
        <f ca="1">IF(OR(INDIRECT("'"&amp;References!$A$1&amp;"'!"&amp;$B$1&amp;References!$H5)="",INDIRECT("'"&amp;References!$A$1&amp;"'!"&amp;$D$1&amp;References!$H5)=""),"",INDIRECT("'"&amp;References!$A$1&amp;"'!"&amp;$D$1&amp;References!$H5))</f>
        <v>2</v>
      </c>
      <c r="H4" s="383">
        <f ca="1">IF($K4&gt;0,IF($E4&gt;$G4,3,IF($E4=$G4,1,0)),0)</f>
        <v>0</v>
      </c>
      <c r="I4" s="383">
        <f ca="1">IF($K4&gt;0,IF($E4&lt;$G4,3,IF($E4=$G4,1,0)),0)</f>
        <v>3</v>
      </c>
      <c r="K4" s="383">
        <f ca="1">IF(AND($E4&lt;&gt;"",$G4&lt;&gt;""),1,0)</f>
        <v>1</v>
      </c>
      <c r="L4" s="34"/>
      <c r="M4" s="34"/>
      <c r="N4" s="383" t="s">
        <v>32</v>
      </c>
      <c r="O4" s="45" t="str">
        <f>VLOOKUP($P$1&amp;ROW($A1),Groups!$B$7:$D$45,3,0)</f>
        <v>Argentinien</v>
      </c>
      <c r="P4" s="28">
        <f ca="1">SUMIF($B$4:$B$9,O4,$H$4:$H$9)+SUMIF($D$4:$D$9,O4,$I$4:$I$9)</f>
        <v>6</v>
      </c>
      <c r="Q4" s="28">
        <f ca="1">R4-S4</f>
        <v>3</v>
      </c>
      <c r="R4" s="624">
        <f ca="1">SUMIF($B$4:$B$9,$O4,$E$4:$E$9)+SUMIF($D$4:$D$9,$O4,$G$4:$G$9)</f>
        <v>5</v>
      </c>
      <c r="S4" s="624">
        <f ca="1">SUMIF($B$4:$B$9,$O4,$G$4:$G$9)+SUMIF($D$4:$D$9,$O4,$E$4:$E$9)</f>
        <v>2</v>
      </c>
      <c r="T4" s="106">
        <f ca="1">$P4*FactorPts+(GDzero+$Q4)*FactorGD+$R4*FactorFor+$U4*FactorDirC3+$V4*FactorDirC2+$W4*FactorFairPlay+(8-ROW())*FactorRow</f>
        <v>65305.000004000001</v>
      </c>
      <c r="U4" s="46">
        <f ca="1">SUMIFS($V$17:$V$34,$O$17:$O$34,$O4)</f>
        <v>0</v>
      </c>
      <c r="V4" s="46">
        <f ca="1">$I18</f>
        <v>0</v>
      </c>
      <c r="W4" s="60">
        <f>SUMIFS(FairPlayPoints1,FairPlayTeams1,O4)+SUMIFS(FairPlayPoints2,FairPlayTeams2,O4)</f>
        <v>0</v>
      </c>
      <c r="X4" s="60" t="b">
        <f ca="1">(P4+S4&gt;0)</f>
        <v>1</v>
      </c>
      <c r="Y4" s="91">
        <f ca="1">$P4*FactorPts+(GDzero+$Q4)*FactorGD+$R4*FactorFor</f>
        <v>65305</v>
      </c>
    </row>
    <row r="5" spans="1:25" x14ac:dyDescent="0.25">
      <c r="B5" s="388" t="str">
        <f ca="1">INDIRECT("'"&amp;References!$A$1&amp;"'!"&amp;$B$1&amp;References!$G6)</f>
        <v>Mexiko</v>
      </c>
      <c r="C5" s="389" t="s">
        <v>36</v>
      </c>
      <c r="D5" s="390" t="str">
        <f ca="1">INDIRECT("'"&amp;References!$A$1&amp;"'!"&amp;$D$1&amp;References!$G6)</f>
        <v>Polen</v>
      </c>
      <c r="E5" s="388">
        <f ca="1">IF(OR(INDIRECT("'"&amp;References!$A$1&amp;"'!"&amp;$B$1&amp;References!$H6)="",INDIRECT("'"&amp;References!$A$1&amp;"'!"&amp;$D$1&amp;References!$H6)=""),"",INDIRECT("'"&amp;References!$A$1&amp;"'!"&amp;$B$1&amp;References!$H6))</f>
        <v>0</v>
      </c>
      <c r="F5" s="389" t="s">
        <v>36</v>
      </c>
      <c r="G5" s="392">
        <f ca="1">IF(OR(INDIRECT("'"&amp;References!$A$1&amp;"'!"&amp;$B$1&amp;References!$H6)="",INDIRECT("'"&amp;References!$A$1&amp;"'!"&amp;$D$1&amp;References!$H6)=""),"",INDIRECT("'"&amp;References!$A$1&amp;"'!"&amp;$D$1&amp;References!$H6))</f>
        <v>0</v>
      </c>
      <c r="H5" s="383">
        <f t="shared" ref="H5:H9" ca="1" si="0">IF($K5&gt;0,IF($E5&gt;$G5,3,IF($E5=$G5,1,0)),0)</f>
        <v>1</v>
      </c>
      <c r="I5" s="383">
        <f t="shared" ref="I5:I9" ca="1" si="1">IF($K5&gt;0,IF($E5&lt;$G5,3,IF($E5=$G5,1,0)),0)</f>
        <v>1</v>
      </c>
      <c r="K5" s="383">
        <f t="shared" ref="K5:K9" ca="1" si="2">IF(AND($E5&lt;&gt;"",$G5&lt;&gt;""),1,0)</f>
        <v>1</v>
      </c>
      <c r="L5" s="34"/>
      <c r="M5" s="34"/>
      <c r="N5" s="383" t="s">
        <v>33</v>
      </c>
      <c r="O5" s="45" t="str">
        <f>VLOOKUP($P$1&amp;ROW($A2),Groups!$B$7:$D$45,3,0)</f>
        <v>Saudi-Arabien</v>
      </c>
      <c r="P5" s="28">
        <f t="shared" ref="P5:P7" ca="1" si="3">SUMIF($B$4:$B$9,O5,$H$4:$H$9)+SUMIF($D$4:$D$9,O5,$I$4:$I$9)</f>
        <v>3</v>
      </c>
      <c r="Q5" s="28">
        <f ca="1">R5-S5</f>
        <v>-2</v>
      </c>
      <c r="R5" s="624">
        <f t="shared" ref="R5:R7" ca="1" si="4">SUMIF($B$4:$B$9,$O5,$E$4:$E$9)+SUMIF($D$4:$D$9,$O5,$G$4:$G$9)</f>
        <v>3</v>
      </c>
      <c r="S5" s="624">
        <f t="shared" ref="S5:S7" ca="1" si="5">SUMIF($B$4:$B$9,$O5,$G$4:$G$9)+SUMIF($D$4:$D$9,$O5,$E$4:$E$9)</f>
        <v>5</v>
      </c>
      <c r="T5" s="106">
        <f ca="1">$P5*FactorPts+(GDzero+$Q5)*FactorGD+$R5*FactorFor+$U5*FactorDirC3+$V5*FactorDirC2+$W5*FactorFairPlay+(8-ROW())*FactorRow</f>
        <v>34803.000003000001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34803</v>
      </c>
    </row>
    <row r="6" spans="1:25" x14ac:dyDescent="0.25">
      <c r="B6" s="388" t="str">
        <f ca="1">INDIRECT("'"&amp;References!$A$1&amp;"'!"&amp;$B$1&amp;References!$G7)</f>
        <v>Polen</v>
      </c>
      <c r="C6" s="389" t="s">
        <v>36</v>
      </c>
      <c r="D6" s="390" t="str">
        <f ca="1">INDIRECT("'"&amp;References!$A$1&amp;"'!"&amp;$D$1&amp;References!$G7)</f>
        <v>Saudi-Arabien</v>
      </c>
      <c r="E6" s="388">
        <f ca="1">IF(OR(INDIRECT("'"&amp;References!$A$1&amp;"'!"&amp;$B$1&amp;References!$H7)="",INDIRECT("'"&amp;References!$A$1&amp;"'!"&amp;$D$1&amp;References!$H7)=""),"",INDIRECT("'"&amp;References!$A$1&amp;"'!"&amp;$B$1&amp;References!$H7))</f>
        <v>2</v>
      </c>
      <c r="F6" s="389" t="s">
        <v>36</v>
      </c>
      <c r="G6" s="392">
        <f ca="1">IF(OR(INDIRECT("'"&amp;References!$A$1&amp;"'!"&amp;$B$1&amp;References!$H7)="",INDIRECT("'"&amp;References!$A$1&amp;"'!"&amp;$D$1&amp;References!$H7)=""),"",INDIRECT("'"&amp;References!$A$1&amp;"'!"&amp;$D$1&amp;References!$H7))</f>
        <v>0</v>
      </c>
      <c r="H6" s="383">
        <f t="shared" ca="1" si="0"/>
        <v>3</v>
      </c>
      <c r="I6" s="383">
        <f t="shared" ca="1" si="1"/>
        <v>0</v>
      </c>
      <c r="K6" s="383">
        <f t="shared" ca="1" si="2"/>
        <v>1</v>
      </c>
      <c r="L6" s="34"/>
      <c r="M6" s="34"/>
      <c r="N6" s="383" t="s">
        <v>34</v>
      </c>
      <c r="O6" s="45" t="str">
        <f>VLOOKUP($P$1&amp;ROW($A3),Groups!$B$7:$D$45,3,0)</f>
        <v>Mexiko</v>
      </c>
      <c r="P6" s="28">
        <f t="shared" ca="1" si="3"/>
        <v>4</v>
      </c>
      <c r="Q6" s="28">
        <f ca="1">R6-S6</f>
        <v>-1</v>
      </c>
      <c r="R6" s="624">
        <f t="shared" ca="1" si="4"/>
        <v>2</v>
      </c>
      <c r="S6" s="624">
        <f t="shared" ca="1" si="5"/>
        <v>3</v>
      </c>
      <c r="T6" s="106">
        <f ca="1">$P6*FactorPts+(GDzero+$Q6)*FactorGD+$R6*FactorFor+$U6*FactorDirC3+$V6*FactorDirC2+$W6*FactorFairPlay+(8-ROW())*FactorRow</f>
        <v>44902.000002000001</v>
      </c>
      <c r="U6" s="46">
        <f t="shared" ca="1" si="6"/>
        <v>0</v>
      </c>
      <c r="V6" s="46">
        <f ca="1">$I20</f>
        <v>0</v>
      </c>
      <c r="W6" s="60">
        <f>SUMIFS(FairPlayPoints1,FairPlayTeams1,O6)+SUMIFS(FairPlayPoints2,FairPlayTeams2,O6)</f>
        <v>0</v>
      </c>
      <c r="X6" s="60" t="b">
        <f t="shared" ca="1" si="7"/>
        <v>1</v>
      </c>
      <c r="Y6" s="91">
        <f ca="1">$P6*FactorPts+(GDzero+$Q6)*FactorGD+$R6*FactorFor</f>
        <v>44902</v>
      </c>
    </row>
    <row r="7" spans="1:25" x14ac:dyDescent="0.25">
      <c r="B7" s="388" t="str">
        <f ca="1">INDIRECT("'"&amp;References!$A$1&amp;"'!"&amp;$B$1&amp;References!$G8)</f>
        <v>Argentinien</v>
      </c>
      <c r="C7" s="389" t="s">
        <v>36</v>
      </c>
      <c r="D7" s="390" t="str">
        <f ca="1">INDIRECT("'"&amp;References!$A$1&amp;"'!"&amp;$D$1&amp;References!$G8)</f>
        <v>Mexiko</v>
      </c>
      <c r="E7" s="388">
        <f ca="1">IF(OR(INDIRECT("'"&amp;References!$A$1&amp;"'!"&amp;$B$1&amp;References!$H8)="",INDIRECT("'"&amp;References!$A$1&amp;"'!"&amp;$D$1&amp;References!$H8)=""),"",INDIRECT("'"&amp;References!$A$1&amp;"'!"&amp;$B$1&amp;References!$H8))</f>
        <v>2</v>
      </c>
      <c r="F7" s="389" t="s">
        <v>36</v>
      </c>
      <c r="G7" s="392">
        <f ca="1">IF(OR(INDIRECT("'"&amp;References!$A$1&amp;"'!"&amp;$B$1&amp;References!$H8)="",INDIRECT("'"&amp;References!$A$1&amp;"'!"&amp;$D$1&amp;References!$H8)=""),"",INDIRECT("'"&amp;References!$A$1&amp;"'!"&amp;$D$1&amp;References!$H8))</f>
        <v>0</v>
      </c>
      <c r="H7" s="383">
        <f t="shared" ca="1" si="0"/>
        <v>3</v>
      </c>
      <c r="I7" s="383">
        <f t="shared" ca="1" si="1"/>
        <v>0</v>
      </c>
      <c r="K7" s="383">
        <f t="shared" ca="1" si="2"/>
        <v>1</v>
      </c>
      <c r="L7" s="34"/>
      <c r="M7" s="34"/>
      <c r="N7" s="383" t="s">
        <v>35</v>
      </c>
      <c r="O7" s="45" t="str">
        <f>VLOOKUP($P$1&amp;ROW($A4),Groups!$B$7:$D$45,3,0)</f>
        <v>Polen</v>
      </c>
      <c r="P7" s="28">
        <f t="shared" ca="1" si="3"/>
        <v>4</v>
      </c>
      <c r="Q7" s="28">
        <f ca="1">R7-S7</f>
        <v>0</v>
      </c>
      <c r="R7" s="624">
        <f t="shared" ca="1" si="4"/>
        <v>2</v>
      </c>
      <c r="S7" s="624">
        <f t="shared" ca="1" si="5"/>
        <v>2</v>
      </c>
      <c r="T7" s="106">
        <f ca="1">$P7*FactorPts+(GDzero+$Q7)*FactorGD+$R7*FactorFor+$U7*FactorDirC3+$V7*FactorDirC2+$W7*FactorFairPlay+(8-ROW())*FactorRow</f>
        <v>45002.000001</v>
      </c>
      <c r="U7" s="46">
        <f t="shared" ca="1" si="6"/>
        <v>0</v>
      </c>
      <c r="V7" s="46">
        <f ca="1">$I21</f>
        <v>0</v>
      </c>
      <c r="W7" s="60">
        <f>SUMIFS(FairPlayPoints1,FairPlayTeams1,O7)+SUMIFS(FairPlayPoints2,FairPlayTeams2,O7)</f>
        <v>0</v>
      </c>
      <c r="X7" s="60" t="b">
        <f t="shared" ca="1" si="7"/>
        <v>1</v>
      </c>
      <c r="Y7" s="91">
        <f ca="1">$P7*FactorPts+(GDzero+$Q7)*FactorGD+$R7*FactorFor</f>
        <v>45002</v>
      </c>
    </row>
    <row r="8" spans="1:25" x14ac:dyDescent="0.25">
      <c r="B8" s="388" t="str">
        <f ca="1">INDIRECT("'"&amp;References!$A$1&amp;"'!"&amp;$B$1&amp;References!$G9)</f>
        <v>Polen</v>
      </c>
      <c r="C8" s="389" t="s">
        <v>36</v>
      </c>
      <c r="D8" s="390" t="str">
        <f ca="1">INDIRECT("'"&amp;References!$A$1&amp;"'!"&amp;$D$1&amp;References!$G9)</f>
        <v>Argentinien</v>
      </c>
      <c r="E8" s="388">
        <f ca="1">IF(OR(INDIRECT("'"&amp;References!$A$1&amp;"'!"&amp;$B$1&amp;References!$H9)="",INDIRECT("'"&amp;References!$A$1&amp;"'!"&amp;$D$1&amp;References!$H9)=""),"",INDIRECT("'"&amp;References!$A$1&amp;"'!"&amp;$B$1&amp;References!$H9))</f>
        <v>0</v>
      </c>
      <c r="F8" s="389" t="s">
        <v>36</v>
      </c>
      <c r="G8" s="392">
        <f ca="1">IF(OR(INDIRECT("'"&amp;References!$A$1&amp;"'!"&amp;$B$1&amp;References!$H9)="",INDIRECT("'"&amp;References!$A$1&amp;"'!"&amp;$D$1&amp;References!$H9)=""),"",INDIRECT("'"&amp;References!$A$1&amp;"'!"&amp;$D$1&amp;References!$H9))</f>
        <v>2</v>
      </c>
      <c r="H8" s="383">
        <f t="shared" ca="1" si="0"/>
        <v>0</v>
      </c>
      <c r="I8" s="383">
        <f t="shared" ca="1" si="1"/>
        <v>3</v>
      </c>
      <c r="J8" s="44"/>
      <c r="K8" s="383">
        <f t="shared" ca="1" si="2"/>
        <v>1</v>
      </c>
      <c r="L8" s="34"/>
      <c r="M8" s="34"/>
      <c r="N8" s="383"/>
      <c r="X8" s="60"/>
    </row>
    <row r="9" spans="1:25" x14ac:dyDescent="0.25">
      <c r="B9" s="388" t="str">
        <f ca="1">INDIRECT("'"&amp;References!$A$1&amp;"'!"&amp;$B$1&amp;References!$G10)</f>
        <v>Saudi-Arabien</v>
      </c>
      <c r="C9" s="389" t="s">
        <v>36</v>
      </c>
      <c r="D9" s="390" t="str">
        <f ca="1">INDIRECT("'"&amp;References!$A$1&amp;"'!"&amp;$D$1&amp;References!$G10)</f>
        <v>Mexiko</v>
      </c>
      <c r="E9" s="388">
        <f ca="1">IF(OR(INDIRECT("'"&amp;References!$A$1&amp;"'!"&amp;$B$1&amp;References!$H10)="",INDIRECT("'"&amp;References!$A$1&amp;"'!"&amp;$D$1&amp;References!$H10)=""),"",INDIRECT("'"&amp;References!$A$1&amp;"'!"&amp;$B$1&amp;References!$H10))</f>
        <v>1</v>
      </c>
      <c r="F9" s="389" t="s">
        <v>36</v>
      </c>
      <c r="G9" s="392">
        <f ca="1">IF(OR(INDIRECT("'"&amp;References!$A$1&amp;"'!"&amp;$B$1&amp;References!$H10)="",INDIRECT("'"&amp;References!$A$1&amp;"'!"&amp;$D$1&amp;References!$H10)=""),"",INDIRECT("'"&amp;References!$A$1&amp;"'!"&amp;$D$1&amp;References!$H10))</f>
        <v>2</v>
      </c>
      <c r="H9" s="383">
        <f t="shared" ca="1" si="0"/>
        <v>0</v>
      </c>
      <c r="I9" s="383">
        <f t="shared" ca="1" si="1"/>
        <v>3</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Argentinien</v>
      </c>
      <c r="P11" s="379">
        <f t="shared" ref="P11:S14" ca="1" si="9">INDEX(P$4:P$7,MATCH($T11,$T$4:$T$7,0))</f>
        <v>6</v>
      </c>
      <c r="Q11" s="41">
        <f t="shared" ca="1" si="9"/>
        <v>3</v>
      </c>
      <c r="R11" s="41">
        <f t="shared" ca="1" si="9"/>
        <v>5</v>
      </c>
      <c r="S11" s="41">
        <f t="shared" ca="1" si="9"/>
        <v>2</v>
      </c>
      <c r="T11" s="107">
        <f ca="1">LARGE($T$4:$T$7,ROW(A1))</f>
        <v>65305.000004000001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Polen</v>
      </c>
      <c r="P12" s="380">
        <f t="shared" ca="1" si="9"/>
        <v>4</v>
      </c>
      <c r="Q12" s="366">
        <f t="shared" ca="1" si="9"/>
        <v>0</v>
      </c>
      <c r="R12" s="403">
        <f t="shared" ca="1" si="9"/>
        <v>2</v>
      </c>
      <c r="S12" s="403">
        <f t="shared" ca="1" si="9"/>
        <v>2</v>
      </c>
      <c r="T12" s="108">
        <f t="shared" ref="T12:T14" ca="1" si="10">LARGE($T$4:$T$7,ROW(A2))</f>
        <v>45002.000001</v>
      </c>
      <c r="W12" s="68"/>
      <c r="X12" s="406"/>
    </row>
    <row r="13" spans="1:25" x14ac:dyDescent="0.25">
      <c r="B13" s="401"/>
      <c r="C13" s="401"/>
      <c r="D13" s="65"/>
      <c r="N13" s="40" t="s">
        <v>34</v>
      </c>
      <c r="O13" s="29" t="str">
        <f t="shared" ca="1" si="8"/>
        <v>Mexiko</v>
      </c>
      <c r="P13" s="380">
        <f t="shared" ca="1" si="9"/>
        <v>4</v>
      </c>
      <c r="Q13" s="366">
        <f t="shared" ca="1" si="9"/>
        <v>-1</v>
      </c>
      <c r="R13" s="403">
        <f t="shared" ca="1" si="9"/>
        <v>2</v>
      </c>
      <c r="S13" s="403">
        <f t="shared" ca="1" si="9"/>
        <v>3</v>
      </c>
      <c r="T13" s="108">
        <f t="shared" ca="1" si="10"/>
        <v>44902.000002000001</v>
      </c>
    </row>
    <row r="14" spans="1:25" ht="15.75" thickBot="1" x14ac:dyDescent="0.3">
      <c r="B14" s="401"/>
      <c r="C14" s="401"/>
      <c r="D14" s="65"/>
      <c r="F14" s="401"/>
      <c r="G14" s="34"/>
      <c r="N14" s="38" t="s">
        <v>35</v>
      </c>
      <c r="O14" s="37" t="str">
        <f t="shared" ca="1" si="8"/>
        <v>Saudi-Arabien</v>
      </c>
      <c r="P14" s="381">
        <f t="shared" ca="1" si="9"/>
        <v>3</v>
      </c>
      <c r="Q14" s="36">
        <f t="shared" ca="1" si="9"/>
        <v>-2</v>
      </c>
      <c r="R14" s="36">
        <f t="shared" ca="1" si="9"/>
        <v>3</v>
      </c>
      <c r="S14" s="36">
        <f t="shared" ca="1" si="9"/>
        <v>5</v>
      </c>
      <c r="T14" s="109">
        <f t="shared" ca="1" si="10"/>
        <v>34803.000003000001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Arg</v>
      </c>
      <c r="F17" s="41" t="str">
        <f>LEFT($O$5,3)</f>
        <v>Sau</v>
      </c>
      <c r="G17" s="41" t="str">
        <f>LEFT($O$6,3)</f>
        <v>Mex</v>
      </c>
      <c r="H17" s="170" t="str">
        <f>LEFT($O$7,3)</f>
        <v>Pol</v>
      </c>
      <c r="J17" s="61" t="s">
        <v>371</v>
      </c>
      <c r="N17" s="383" t="s">
        <v>32</v>
      </c>
      <c r="O17" t="str">
        <f>$O$4</f>
        <v>Argentinien</v>
      </c>
      <c r="P17" s="28">
        <f ca="1">SUMIFS($H$4:$H$9,$B$4:$B$9,$O17,$D$4:$D$9,"&lt;&gt;"&amp;$O$20)+SUMIFS($I$4:$I$9,$B$4:$B$9,"&lt;&gt;"&amp;$O$20,$D$4:$D$9,$O17)</f>
        <v>3</v>
      </c>
      <c r="Q17" s="28">
        <f ca="1">R17-S17</f>
        <v>1</v>
      </c>
      <c r="R17" s="624">
        <f ca="1">SUMIFS($E$4:$E$9,$B$4:$B$9,$O17,$D$4:$D$9,"&lt;&gt;"&amp;$O$20)+SUMIFS($G$4:$G$9,$B$4:$B$9,"&lt;&gt;"&amp;$O$20,$D$4:$D$9,$O17)</f>
        <v>3</v>
      </c>
      <c r="S17" s="624">
        <f ca="1">SUMIFS($G$4:$G$9,$B$4:$B$9,$O17,$D$4:$D$9,"&lt;&gt;"&amp;$O$20)+SUMIFS($E$4:$E$9,$B$4:$B$9,"&lt;&gt;"&amp;$O$20,$D$4:$D$9,$O17)</f>
        <v>2</v>
      </c>
      <c r="T17">
        <f ca="1">P17*FactorPts+(GDzero+Q17)*FactorGD+R17*FactorFor</f>
        <v>35103</v>
      </c>
      <c r="U17" s="624">
        <f ca="1">RANK(T17,T$17:T$19,1)</f>
        <v>3</v>
      </c>
      <c r="V17" s="406">
        <f ca="1">IF(AND($Y$4=$Y$5,$Y$4=$Y$6,$Y$4&lt;&gt;$Y$7),U17,0)</f>
        <v>0</v>
      </c>
      <c r="W17" s="406"/>
      <c r="X17" s="403"/>
      <c r="Y17" s="403"/>
    </row>
    <row r="18" spans="2:25" ht="15.75" thickTop="1" x14ac:dyDescent="0.25">
      <c r="B18" s="383"/>
      <c r="C18" s="383"/>
      <c r="D18" s="404" t="str">
        <f>$O$4</f>
        <v>Argentinien</v>
      </c>
      <c r="E18" s="169"/>
      <c r="F18" s="41">
        <f ca="1">SUMIFS($E$4:$E$9,$B$4:$B$9,$O$4,$D$4:$D$9,$O$5)+SUMIFS($G$4:$G$9,$B$4:$B$9,$O$5,$D$4:$D$9,$O$4)</f>
        <v>1</v>
      </c>
      <c r="G18" s="41">
        <f ca="1">SUMIFS($E$4:$E$9,$B$4:$B$9,$O$4,$D$4:$D$9,$O$6)+SUMIFS($G$4:$G$9,$B$4:$B$9,$O$6,$D$4:$D$9,$O$4)</f>
        <v>2</v>
      </c>
      <c r="H18" s="170">
        <f ca="1">SUMIFS($E$4:$E$9,$B$4:$B$9,$O$4,$D$4:$D$9,$O$7)+SUMIFS($G$4:$G$9,$B$4:$B$9,$O$7,$D$4:$D$9,$O$4)</f>
        <v>2</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Saudi-Arabien</v>
      </c>
      <c r="P18" s="28">
        <f t="shared" ref="P18:P19" ca="1" si="11">SUMIFS($H$4:$H$9,$B$4:$B$9,$O18,$D$4:$D$9,"&lt;&gt;"&amp;$O$20)+SUMIFS($I$4:$I$9,$B$4:$B$9,"&lt;&gt;"&amp;$O$20,$D$4:$D$9,$O18)</f>
        <v>3</v>
      </c>
      <c r="Q18" s="28">
        <f ca="1">R18-S18</f>
        <v>0</v>
      </c>
      <c r="R18" s="624">
        <f t="shared" ref="R18:R19" ca="1" si="12">SUMIFS($E$4:$E$9,$B$4:$B$9,$O18,$D$4:$D$9,"&lt;&gt;"&amp;$O$20)+SUMIFS($G$4:$G$9,$B$4:$B$9,"&lt;&gt;"&amp;$O$20,$D$4:$D$9,$O18)</f>
        <v>3</v>
      </c>
      <c r="S18" s="624">
        <f t="shared" ref="S18:S19" ca="1" si="13">SUMIFS($G$4:$G$9,$B$4:$B$9,$O18,$D$4:$D$9,"&lt;&gt;"&amp;$O$20)+SUMIFS($E$4:$E$9,$B$4:$B$9,"&lt;&gt;"&amp;$O$20,$D$4:$D$9,$O18)</f>
        <v>3</v>
      </c>
      <c r="T18">
        <f ca="1">P18*FactorPts+(GDzero+Q18)*FactorGD+R18*FactorFor</f>
        <v>35003</v>
      </c>
      <c r="U18" s="624">
        <f ca="1">RANK(T18,T$17:T$19,1)</f>
        <v>2</v>
      </c>
      <c r="V18" s="406">
        <f t="shared" ref="V18:V19" ca="1" si="14">IF(AND($Y$4=$Y$5,$Y$4=$Y$6,$Y$4&lt;&gt;$Y$7),U18,0)</f>
        <v>0</v>
      </c>
      <c r="W18" s="406"/>
      <c r="X18" s="403"/>
      <c r="Y18" s="403"/>
    </row>
    <row r="19" spans="2:25" x14ac:dyDescent="0.25">
      <c r="B19" s="383"/>
      <c r="C19" s="383"/>
      <c r="D19" s="405" t="str">
        <f>$O$5</f>
        <v>Saudi-Arabien</v>
      </c>
      <c r="E19" s="40">
        <f ca="1">SUMIFS($E$4:$E$9,$B$4:$B$9,$O$5,$D$4:$D$9,$O$4)+SUMIFS($G$4:$G$9,$B$4:$B$9,$O$4,$D$4:$D$9,$O$5)</f>
        <v>2</v>
      </c>
      <c r="F19" s="94"/>
      <c r="G19" s="384">
        <f ca="1">SUMIFS($E$4:$E$9,$B$4:$B$9,$O$5,$D$4:$D$9,$O$6)+SUMIFS($G$4:$G$9,$B$4:$B$9,$O$6,$D$4:$D$9,$O$5)</f>
        <v>1</v>
      </c>
      <c r="H19" s="62">
        <f ca="1">SUMIFS($E$4:$E$9,$B$4:$B$9,$O$5,$D$4:$D$9,$O$7)+SUMIFS($G$4:$G$9,$B$4:$B$9,$O$7,$D$4:$D$9,$O$5)</f>
        <v>0</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Mexiko</v>
      </c>
      <c r="P19" s="28">
        <f t="shared" ca="1" si="11"/>
        <v>3</v>
      </c>
      <c r="Q19" s="28">
        <f ca="1">R19-S19</f>
        <v>-1</v>
      </c>
      <c r="R19" s="624">
        <f t="shared" ca="1" si="12"/>
        <v>2</v>
      </c>
      <c r="S19" s="624">
        <f t="shared" ca="1" si="13"/>
        <v>3</v>
      </c>
      <c r="T19">
        <f ca="1">P19*FactorPts+(GDzero+Q19)*FactorGD+R19*FactorFor</f>
        <v>34902</v>
      </c>
      <c r="U19" s="624">
        <f ca="1">RANK(T19,T$17:T$19,1)</f>
        <v>1</v>
      </c>
      <c r="V19" s="406">
        <f t="shared" ca="1" si="14"/>
        <v>0</v>
      </c>
      <c r="W19" s="406"/>
      <c r="X19" s="403"/>
      <c r="Y19" s="403"/>
    </row>
    <row r="20" spans="2:25" x14ac:dyDescent="0.25">
      <c r="D20" s="405" t="str">
        <f>$O$6</f>
        <v>Mexiko</v>
      </c>
      <c r="E20" s="40">
        <f ca="1">SUMIFS($E$4:$E$9,$B$4:$B$9,$O$6,$D$4:$D$9,$O$4)+SUMIFS($G$4:$G$9,$B$4:$B$9,$O$4,$D$4:$D$9,$O$6)</f>
        <v>0</v>
      </c>
      <c r="F20" s="384">
        <f ca="1">SUMIFS($E$4:$E$9,$B$4:$B$9,$O$6,$D$4:$D$9,$O$5)+SUMIFS($G$4:$G$9,$B$4:$B$9,$O$5,$D$4:$D$9,$O$6)</f>
        <v>2</v>
      </c>
      <c r="G20" s="94"/>
      <c r="H20" s="62">
        <f ca="1">SUMIFS($E$4:$E$9,$B$4:$B$9,$O$6,$D$4:$D$9,$O$7)+SUMIFS($G$4:$G$9,$B$4:$B$9,$O$7,$D$4:$D$9,$O$6)</f>
        <v>0</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Polen</v>
      </c>
      <c r="P20" s="28"/>
      <c r="Q20" s="28"/>
      <c r="R20" s="624"/>
      <c r="S20" s="624"/>
      <c r="V20" s="406"/>
      <c r="W20" s="406"/>
      <c r="X20" s="403"/>
      <c r="Y20" s="403"/>
    </row>
    <row r="21" spans="2:25" ht="15.75" thickBot="1" x14ac:dyDescent="0.3">
      <c r="B21" s="52"/>
      <c r="C21" s="53"/>
      <c r="D21" s="402" t="str">
        <f>$O$7</f>
        <v>Polen</v>
      </c>
      <c r="E21" s="38">
        <f ca="1">SUMIFS($E$4:$E$9,$B$4:$B$9,$O$7,$D$4:$D$9,$O$4)+SUMIFS($G$4:$G$9,$B$4:$B$9,$O$4,$D$4:$D$9,$O$7)</f>
        <v>0</v>
      </c>
      <c r="F21" s="36">
        <f ca="1">SUMIFS($E$4:$E$9,$B$4:$B$9,$O$7,$D$4:$D$9,$O$5)+SUMIFS($G$4:$G$9,$B$4:$B$9,$O$5,$D$4:$D$9,$O$7)</f>
        <v>2</v>
      </c>
      <c r="G21" s="36">
        <f ca="1">SUMIFS($E$4:$E$9,$B$4:$B$9,$O$7,$D$4:$D$9,$O$6)+SUMIFS($G$4:$G$9,$B$4:$B$9,$O$6,$D$4:$D$9,$O$7)</f>
        <v>0</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Argentinien</v>
      </c>
      <c r="P22" s="28">
        <f ca="1">SUMIFS($H$4:$H$9,$B$4:$B$9,$O22,$D$4:$D$9,"&lt;&gt;"&amp;$O$25)+SUMIFS($I$4:$I$9,$B$4:$B$9,"&lt;&gt;"&amp;$O$25,$D$4:$D$9,$O22)</f>
        <v>3</v>
      </c>
      <c r="Q22" s="28">
        <f ca="1">R22-S22</f>
        <v>1</v>
      </c>
      <c r="R22" s="624">
        <f ca="1">SUMIFS($E$4:$E$9,$B$4:$B$9,$O22,$D$4:$D$9,"&lt;&gt;"&amp;$O$25)+SUMIFS($G$4:$G$9,$B$4:$B$9,"&lt;&gt;"&amp;$O$25,$D$4:$D$9,$O22)</f>
        <v>3</v>
      </c>
      <c r="S22" s="624">
        <f ca="1">SUMIFS($G$4:$G$9,$B$4:$B$9,$O22,$D$4:$D$9,"&lt;&gt;"&amp;$O$25)+SUMIFS($E$4:$E$9,$B$4:$B$9,"&lt;&gt;"&amp;$O$25,$D$4:$D$9,$O22)</f>
        <v>2</v>
      </c>
      <c r="T22">
        <f ca="1">P22*FactorPts+(GDzero+Q22)*FactorGD+R22*FactorFor</f>
        <v>35103</v>
      </c>
      <c r="U22" s="624">
        <f ca="1">RANK(T22,T$22:T$24,1)</f>
        <v>3</v>
      </c>
      <c r="V22" s="406">
        <f ca="1">IF(AND($Y$4=$Y$5,$Y$4=$Y$7,$Y$4&lt;&gt;$Y$6),U22,0)</f>
        <v>0</v>
      </c>
      <c r="W22" s="406"/>
      <c r="X22" s="403"/>
      <c r="Y22" s="403"/>
    </row>
    <row r="23" spans="2:25" x14ac:dyDescent="0.25">
      <c r="B23" s="44"/>
      <c r="C23" s="383"/>
      <c r="N23" s="383" t="s">
        <v>33</v>
      </c>
      <c r="O23" t="str">
        <f>$O$5</f>
        <v>Saudi-Arabien</v>
      </c>
      <c r="P23" s="28">
        <f t="shared" ref="P23:P24" ca="1" si="15">SUMIFS($H$4:$H$9,$B$4:$B$9,$O23,$D$4:$D$9,"&lt;&gt;"&amp;$O$25)+SUMIFS($I$4:$I$9,$B$4:$B$9,"&lt;&gt;"&amp;$O$25,$D$4:$D$9,$O23)</f>
        <v>3</v>
      </c>
      <c r="Q23" s="28">
        <f ca="1">R23-S23</f>
        <v>-1</v>
      </c>
      <c r="R23" s="624">
        <f t="shared" ref="R23:R24" ca="1" si="16">SUMIFS($E$4:$E$9,$B$4:$B$9,$O23,$D$4:$D$9,"&lt;&gt;"&amp;$O$25)+SUMIFS($G$4:$G$9,$B$4:$B$9,"&lt;&gt;"&amp;$O$25,$D$4:$D$9,$O23)</f>
        <v>2</v>
      </c>
      <c r="S23" s="624">
        <f t="shared" ref="S23:S24" ca="1" si="17">SUMIFS($G$4:$G$9,$B$4:$B$9,$O23,$D$4:$D$9,"&lt;&gt;"&amp;$O$25)+SUMIFS($E$4:$E$9,$B$4:$B$9,"&lt;&gt;"&amp;$O$25,$D$4:$D$9,$O23)</f>
        <v>3</v>
      </c>
      <c r="T23">
        <f ca="1">P23*FactorPts+(GDzero+Q23)*FactorGD+R23*FactorFor</f>
        <v>34902</v>
      </c>
      <c r="U23" s="624">
        <f ca="1">RANK(T23,T$22:T$24,1)</f>
        <v>1</v>
      </c>
      <c r="V23" s="406">
        <f t="shared" ref="V23:V24" ca="1" si="18">IF(AND($Y$4=$Y$5,$Y$4=$Y$7,$Y$4&lt;&gt;$Y$6),U23,0)</f>
        <v>0</v>
      </c>
      <c r="W23" s="406"/>
      <c r="X23" s="403"/>
      <c r="Y23" s="403"/>
    </row>
    <row r="24" spans="2:25" x14ac:dyDescent="0.25">
      <c r="B24" s="44"/>
      <c r="C24" s="383"/>
      <c r="N24" s="383" t="s">
        <v>34</v>
      </c>
      <c r="O24" t="str">
        <f>$O$7</f>
        <v>Polen</v>
      </c>
      <c r="P24" s="28">
        <f t="shared" ca="1" si="15"/>
        <v>3</v>
      </c>
      <c r="Q24" s="28">
        <f ca="1">R24-S24</f>
        <v>0</v>
      </c>
      <c r="R24" s="624">
        <f t="shared" ca="1" si="16"/>
        <v>2</v>
      </c>
      <c r="S24" s="624">
        <f t="shared" ca="1" si="17"/>
        <v>2</v>
      </c>
      <c r="T24">
        <f ca="1">P24*FactorPts+(GDzero+Q24)*FactorGD+R24*FactorFor</f>
        <v>35002</v>
      </c>
      <c r="U24" s="624">
        <f ca="1">RANK(T24,T$22:T$24,1)</f>
        <v>2</v>
      </c>
      <c r="V24" s="406">
        <f t="shared" ca="1" si="18"/>
        <v>0</v>
      </c>
      <c r="W24" s="406"/>
      <c r="X24" s="403"/>
      <c r="Y24" s="403"/>
    </row>
    <row r="25" spans="2:25" x14ac:dyDescent="0.25">
      <c r="B25" s="44"/>
      <c r="C25" s="383"/>
      <c r="N25" s="383"/>
      <c r="O25" s="33" t="str">
        <f>$O$6</f>
        <v>Mexiko</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Argentinien</v>
      </c>
      <c r="P27" s="28">
        <f ca="1">SUMIFS($H$4:$H$9,$B$4:$B$9,$O27,$D$4:$D$9,"&lt;&gt;"&amp;$O$30)+SUMIFS($I$4:$I$9,$B$4:$B$9,"&lt;&gt;"&amp;$O$30,$D$4:$D$9,$O27)</f>
        <v>6</v>
      </c>
      <c r="Q27" s="28">
        <f ca="1">R27-S27</f>
        <v>4</v>
      </c>
      <c r="R27" s="624">
        <f ca="1">SUMIFS($E$4:$E$9,$B$4:$B$9,$O27,$D$4:$D$9,"&lt;&gt;"&amp;$O$30)+SUMIFS($G$4:$G$9,$B$4:$B$9,"&lt;&gt;"&amp;$O$30,$D$4:$D$9,$O27)</f>
        <v>4</v>
      </c>
      <c r="S27" s="624">
        <f ca="1">SUMIFS($G$4:$G$9,$B$4:$B$9,$O27,$D$4:$D$9,"&lt;&gt;"&amp;$O$30)+SUMIFS($E$4:$E$9,$B$4:$B$9,"&lt;&gt;"&amp;$O$30,$D$4:$D$9,$O27)</f>
        <v>0</v>
      </c>
      <c r="T27">
        <f ca="1">P27*FactorPts+(GDzero+Q27)*FactorGD+R27*FactorFor</f>
        <v>65404</v>
      </c>
      <c r="U27" s="624">
        <f ca="1">RANK(T27,T$27:T$29,1)</f>
        <v>3</v>
      </c>
      <c r="V27" s="406">
        <f ca="1">IF(AND($Y$4=$Y$6,$Y$4=$Y$7,$Y$4&lt;&gt;$Y$5),U27,0)</f>
        <v>0</v>
      </c>
      <c r="W27" s="406"/>
      <c r="X27" s="403"/>
      <c r="Y27" s="403"/>
    </row>
    <row r="28" spans="2:25" x14ac:dyDescent="0.25">
      <c r="N28" s="383" t="s">
        <v>33</v>
      </c>
      <c r="O28" t="str">
        <f>$O$6</f>
        <v>Mexiko</v>
      </c>
      <c r="P28" s="28">
        <f t="shared" ref="P28:P29" ca="1" si="19">SUMIFS($H$4:$H$9,$B$4:$B$9,$O28,$D$4:$D$9,"&lt;&gt;"&amp;$O$30)+SUMIFS($I$4:$I$9,$B$4:$B$9,"&lt;&gt;"&amp;$O$30,$D$4:$D$9,$O28)</f>
        <v>1</v>
      </c>
      <c r="Q28" s="28">
        <f ca="1">R28-S28</f>
        <v>-2</v>
      </c>
      <c r="R28" s="624">
        <f t="shared" ref="R28:R29" ca="1" si="20">SUMIFS($E$4:$E$9,$B$4:$B$9,$O28,$D$4:$D$9,"&lt;&gt;"&amp;$O$30)+SUMIFS($G$4:$G$9,$B$4:$B$9,"&lt;&gt;"&amp;$O$30,$D$4:$D$9,$O28)</f>
        <v>0</v>
      </c>
      <c r="S28" s="624">
        <f t="shared" ref="S28:S29" ca="1" si="21">SUMIFS($G$4:$G$9,$B$4:$B$9,$O28,$D$4:$D$9,"&lt;&gt;"&amp;$O$30)+SUMIFS($E$4:$E$9,$B$4:$B$9,"&lt;&gt;"&amp;$O$30,$D$4:$D$9,$O28)</f>
        <v>2</v>
      </c>
      <c r="T28">
        <f ca="1">P28*FactorPts+(GDzero+Q28)*FactorGD+R28*FactorFor</f>
        <v>14800</v>
      </c>
      <c r="U28" s="624">
        <f t="shared" ref="U28:U29" ca="1" si="22">RANK(T28,T$27:T$29,1)</f>
        <v>1</v>
      </c>
      <c r="V28" s="406">
        <f t="shared" ref="V28:V29" ca="1" si="23">IF(AND($Y$4=$Y$6,$Y$4=$Y$7,$Y$4&lt;&gt;$Y$5),U28,0)</f>
        <v>0</v>
      </c>
      <c r="W28" s="406"/>
      <c r="X28" s="403"/>
      <c r="Y28" s="403"/>
    </row>
    <row r="29" spans="2:25" x14ac:dyDescent="0.25">
      <c r="N29" s="383" t="s">
        <v>34</v>
      </c>
      <c r="O29" t="str">
        <f>$O$7</f>
        <v>Polen</v>
      </c>
      <c r="P29" s="28">
        <f t="shared" ca="1" si="19"/>
        <v>1</v>
      </c>
      <c r="Q29" s="28">
        <f ca="1">R29-S29</f>
        <v>-2</v>
      </c>
      <c r="R29" s="624">
        <f t="shared" ca="1" si="20"/>
        <v>0</v>
      </c>
      <c r="S29" s="624">
        <f t="shared" ca="1" si="21"/>
        <v>2</v>
      </c>
      <c r="T29">
        <f ca="1">P29*FactorPts+(GDzero+Q29)*FactorGD+R29*FactorFor</f>
        <v>14800</v>
      </c>
      <c r="U29" s="624">
        <f t="shared" ca="1" si="22"/>
        <v>1</v>
      </c>
      <c r="V29" s="406">
        <f t="shared" ca="1" si="23"/>
        <v>0</v>
      </c>
      <c r="W29" s="406"/>
      <c r="X29" s="403"/>
      <c r="Y29" s="403"/>
    </row>
    <row r="30" spans="2:25" x14ac:dyDescent="0.25">
      <c r="N30" s="383"/>
      <c r="O30" s="33" t="str">
        <f>$O$5</f>
        <v>Saudi-Arabien</v>
      </c>
      <c r="P30" s="28"/>
      <c r="Q30" s="28"/>
      <c r="R30" s="28"/>
      <c r="S30" s="28"/>
      <c r="V30" s="406"/>
      <c r="W30" s="406"/>
      <c r="X30" s="403"/>
      <c r="Y30" s="403"/>
    </row>
    <row r="31" spans="2:25" x14ac:dyDescent="0.25">
      <c r="N31" s="383"/>
      <c r="V31" s="406"/>
      <c r="W31" s="406"/>
      <c r="X31" s="403"/>
      <c r="Y31" s="403"/>
    </row>
    <row r="32" spans="2:25" x14ac:dyDescent="0.25">
      <c r="N32" s="383" t="s">
        <v>32</v>
      </c>
      <c r="O32" t="str">
        <f>$O$5</f>
        <v>Saudi-Arabien</v>
      </c>
      <c r="P32" s="28">
        <f ca="1">SUMIFS($H$4:$H$9,$B$4:$B$9,$O32,$D$4:$D$9,"&lt;&gt;"&amp;$O$35)+SUMIFS($I$4:$I$9,$B$4:$B$9,"&lt;&gt;"&amp;$O$35,$D$4:$D$9,$O32)</f>
        <v>0</v>
      </c>
      <c r="Q32" s="28">
        <f ca="1">R32-S32</f>
        <v>-3</v>
      </c>
      <c r="R32" s="28">
        <f ca="1">SUMIFS($E$4:$E$9,$B$4:$B$9,$O32,$D$4:$D$9,"&lt;&gt;"&amp;$O$35)+SUMIFS($G$4:$G$9,$B$4:$B$9,"&lt;&gt;"&amp;$O$35,$D$4:$D$9,$O32)</f>
        <v>1</v>
      </c>
      <c r="S32" s="28">
        <f ca="1">SUMIFS($G$4:$G$9,$B$4:$B$9,$O32,$D$4:$D$9,"&lt;&gt;"&amp;$O$35)+SUMIFS($E$4:$E$9,$B$4:$B$9,"&lt;&gt;"&amp;$O$35,$D$4:$D$9,$O32)</f>
        <v>4</v>
      </c>
      <c r="T32">
        <f ca="1">P32*FactorPts+(GDzero+Q32)*FactorGD+R32*FactorFor</f>
        <v>4701</v>
      </c>
      <c r="U32" s="406">
        <f ca="1">RANK(T32,T$32:T$34,1)</f>
        <v>1</v>
      </c>
      <c r="V32" s="406">
        <f ca="1">IF(AND($Y$5=$Y$6,$Y$5=$Y$7,$Y$5&lt;&gt;$Y$4),U32,0)</f>
        <v>0</v>
      </c>
      <c r="W32" s="406"/>
      <c r="X32" s="403"/>
      <c r="Y32" s="403"/>
    </row>
    <row r="33" spans="14:25" x14ac:dyDescent="0.25">
      <c r="N33" s="383" t="s">
        <v>33</v>
      </c>
      <c r="O33" t="str">
        <f>$O$6</f>
        <v>Mexiko</v>
      </c>
      <c r="P33" s="28">
        <f t="shared" ref="P33:P34" ca="1" si="24">SUMIFS($H$4:$H$9,$B$4:$B$9,$O33,$D$4:$D$9,"&lt;&gt;"&amp;$O$35)+SUMIFS($I$4:$I$9,$B$4:$B$9,"&lt;&gt;"&amp;$O$35,$D$4:$D$9,$O33)</f>
        <v>4</v>
      </c>
      <c r="Q33" s="28">
        <f ca="1">R33-S33</f>
        <v>1</v>
      </c>
      <c r="R33" s="28">
        <f t="shared" ref="R33:R34" ca="1" si="25">SUMIFS($E$4:$E$9,$B$4:$B$9,$O33,$D$4:$D$9,"&lt;&gt;"&amp;$O$35)+SUMIFS($G$4:$G$9,$B$4:$B$9,"&lt;&gt;"&amp;$O$35,$D$4:$D$9,$O33)</f>
        <v>2</v>
      </c>
      <c r="S33" s="28">
        <f t="shared" ref="S33:S34" ca="1" si="26">SUMIFS($G$4:$G$9,$B$4:$B$9,$O33,$D$4:$D$9,"&lt;&gt;"&amp;$O$35)+SUMIFS($E$4:$E$9,$B$4:$B$9,"&lt;&gt;"&amp;$O$35,$D$4:$D$9,$O33)</f>
        <v>1</v>
      </c>
      <c r="T33">
        <f ca="1">P33*FactorPts+(GDzero+Q33)*FactorGD+R33*FactorFor</f>
        <v>45102</v>
      </c>
      <c r="U33" s="406">
        <f ca="1">RANK(T33,T$32:T$34,1)</f>
        <v>2</v>
      </c>
      <c r="V33" s="406">
        <f t="shared" ref="V33:V34" ca="1" si="27">IF(AND($Y$5=$Y$6,$Y$5=$Y$7,$Y$5&lt;&gt;$Y$4),U33,0)</f>
        <v>0</v>
      </c>
      <c r="W33" s="406"/>
      <c r="X33" s="403"/>
      <c r="Y33" s="403"/>
    </row>
    <row r="34" spans="14:25" x14ac:dyDescent="0.25">
      <c r="N34" s="383" t="s">
        <v>34</v>
      </c>
      <c r="O34" t="str">
        <f>$O$7</f>
        <v>Polen</v>
      </c>
      <c r="P34" s="28">
        <f t="shared" ca="1" si="24"/>
        <v>4</v>
      </c>
      <c r="Q34" s="28">
        <f ca="1">R34-S34</f>
        <v>2</v>
      </c>
      <c r="R34" s="28">
        <f t="shared" ca="1" si="25"/>
        <v>2</v>
      </c>
      <c r="S34" s="28">
        <f t="shared" ca="1" si="26"/>
        <v>0</v>
      </c>
      <c r="T34">
        <f ca="1">P34*FactorPts+(GDzero+Q34)*FactorGD+R34*FactorFor</f>
        <v>45202</v>
      </c>
      <c r="U34" s="406">
        <f ca="1">RANK(T34,T$32:T$34,1)</f>
        <v>3</v>
      </c>
      <c r="V34" s="406">
        <f t="shared" ca="1" si="27"/>
        <v>0</v>
      </c>
      <c r="W34" s="406"/>
      <c r="X34" s="403"/>
      <c r="Y34" s="403"/>
    </row>
    <row r="35" spans="14:25" x14ac:dyDescent="0.25">
      <c r="N35" s="383"/>
      <c r="O35" s="33" t="str">
        <f>$O$4</f>
        <v>Argentinien</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MG100"/>
  <sheetViews>
    <sheetView showGridLines="0" showRowColHeaders="0" workbookViewId="0">
      <selection activeCell="M6" sqref="M6"/>
    </sheetView>
  </sheetViews>
  <sheetFormatPr baseColWidth="10" defaultRowHeight="15.75" zeroHeight="1" x14ac:dyDescent="0.25"/>
  <cols>
    <col min="1" max="1" width="3.28515625" style="448" customWidth="1"/>
    <col min="2" max="2" width="4.7109375" style="448" customWidth="1"/>
    <col min="3" max="3" width="15.7109375" style="4" customWidth="1"/>
    <col min="4" max="4" width="4.7109375" style="4" customWidth="1"/>
    <col min="5" max="5" width="15.7109375" style="4" customWidth="1"/>
    <col min="6" max="7" width="4.7109375" style="443" customWidth="1"/>
    <col min="8" max="8" width="9.85546875" style="444" customWidth="1"/>
    <col min="9" max="9" width="4.7109375" style="444" customWidth="1"/>
    <col min="10" max="10" width="15.7109375" style="444" customWidth="1"/>
    <col min="11" max="11" width="4.7109375" style="444" customWidth="1"/>
    <col min="12" max="12" width="15.7109375" style="444" customWidth="1"/>
    <col min="13" max="14" width="4.7109375" style="444" customWidth="1"/>
    <col min="15" max="20" width="3.7109375" style="444" customWidth="1"/>
    <col min="22" max="22" width="4.7109375" style="444" customWidth="1"/>
    <col min="23" max="23" width="15.7109375" style="444" customWidth="1"/>
    <col min="24" max="24" width="4.7109375" style="444" customWidth="1"/>
    <col min="25" max="25" width="15.7109375" style="444" customWidth="1"/>
    <col min="26" max="27" width="4.7109375" style="444" customWidth="1"/>
    <col min="28" max="33" width="3.7109375" style="444" customWidth="1"/>
    <col min="34" max="34" width="11.42578125" style="4"/>
    <col min="35" max="35" width="4.7109375" style="444" customWidth="1"/>
    <col min="36" max="36" width="15.7109375" style="444" customWidth="1"/>
    <col min="37" max="37" width="4.7109375" style="444" customWidth="1"/>
    <col min="38" max="38" width="15.7109375" style="444" customWidth="1"/>
    <col min="39" max="40" width="4.7109375" style="444" customWidth="1"/>
    <col min="41" max="46" width="3.7109375" style="444" customWidth="1"/>
    <col min="48" max="48" width="4.7109375" style="444" customWidth="1"/>
    <col min="49" max="49" width="15.7109375" style="444" customWidth="1"/>
    <col min="50" max="50" width="4.7109375" style="444" customWidth="1"/>
    <col min="51" max="51" width="15.7109375" style="444" customWidth="1"/>
    <col min="52" max="53" width="4.7109375" style="444" customWidth="1"/>
    <col min="54" max="59" width="3.7109375" style="444" customWidth="1"/>
    <col min="60" max="60" width="11.42578125" style="4"/>
    <col min="61" max="61" width="4.7109375" style="444" customWidth="1"/>
    <col min="62" max="62" width="15.7109375" style="444" customWidth="1"/>
    <col min="63" max="63" width="4.7109375" style="444" customWidth="1"/>
    <col min="64" max="64" width="15.7109375" style="444" customWidth="1"/>
    <col min="65" max="66" width="4.7109375" style="444" customWidth="1"/>
    <col min="67" max="72" width="3.7109375" style="444" customWidth="1"/>
    <col min="73" max="73" width="11.42578125" style="4"/>
    <col min="74" max="74" width="4.7109375" style="444" customWidth="1"/>
    <col min="75" max="75" width="15.7109375" style="444" customWidth="1"/>
    <col min="76" max="76" width="4.7109375" style="444" customWidth="1"/>
    <col min="77" max="77" width="15.7109375" style="444" customWidth="1"/>
    <col min="78" max="79" width="4.7109375" style="444" customWidth="1"/>
    <col min="80" max="85" width="3.7109375" style="444" customWidth="1"/>
    <col min="86" max="86" width="11.42578125" style="4"/>
    <col min="87" max="87" width="4.7109375" style="444" customWidth="1"/>
    <col min="88" max="88" width="15.7109375" style="444" customWidth="1"/>
    <col min="89" max="89" width="4.7109375" style="444" customWidth="1"/>
    <col min="90" max="90" width="15.7109375" style="444" customWidth="1"/>
    <col min="91" max="92" width="4.7109375" style="444" customWidth="1"/>
    <col min="93" max="98" width="3.7109375" style="444" customWidth="1"/>
    <col min="100" max="100" width="4.7109375" style="444" customWidth="1"/>
    <col min="101" max="101" width="15.7109375" style="444" customWidth="1"/>
    <col min="102" max="102" width="4.7109375" style="444" customWidth="1"/>
    <col min="103" max="103" width="15.7109375" style="444" customWidth="1"/>
    <col min="104" max="105" width="4.7109375" style="444" customWidth="1"/>
    <col min="106" max="111" width="3.7109375" style="444" customWidth="1"/>
    <col min="112" max="112" width="11.42578125" style="4"/>
    <col min="113" max="113" width="4.7109375" style="444" customWidth="1"/>
    <col min="114" max="114" width="15.7109375" style="444" customWidth="1"/>
    <col min="115" max="115" width="4.7109375" style="444" customWidth="1"/>
    <col min="116" max="116" width="15.7109375" style="444" customWidth="1"/>
    <col min="117" max="118" width="4.7109375" style="444" customWidth="1"/>
    <col min="119" max="124" width="3.7109375" style="444" customWidth="1"/>
    <col min="126" max="126" width="4.7109375" style="444" customWidth="1"/>
    <col min="127" max="127" width="15.7109375" style="444" customWidth="1"/>
    <col min="128" max="128" width="4.7109375" style="444" customWidth="1"/>
    <col min="129" max="129" width="15.7109375" style="444" customWidth="1"/>
    <col min="130" max="131" width="4.7109375" style="444" customWidth="1"/>
    <col min="132" max="137" width="3.7109375" style="444" customWidth="1"/>
    <col min="138" max="138" width="11.42578125" style="4"/>
    <col min="139" max="139" width="4.7109375" style="444" customWidth="1"/>
    <col min="140" max="140" width="15.7109375" style="444" customWidth="1"/>
    <col min="141" max="141" width="4.7109375" style="444" customWidth="1"/>
    <col min="142" max="142" width="15.7109375" style="444" customWidth="1"/>
    <col min="143" max="144" width="4.7109375" style="444" customWidth="1"/>
    <col min="145" max="150" width="3.7109375" style="444" customWidth="1"/>
    <col min="152" max="152" width="4.7109375" style="444" customWidth="1"/>
    <col min="153" max="153" width="15.7109375" style="444" customWidth="1"/>
    <col min="154" max="154" width="4.7109375" style="444" customWidth="1"/>
    <col min="155" max="155" width="15.7109375" style="444" customWidth="1"/>
    <col min="156" max="157" width="4.7109375" style="444" customWidth="1"/>
    <col min="158" max="163" width="3.7109375" style="444" customWidth="1"/>
    <col min="164" max="164" width="11.42578125" style="4"/>
    <col min="165" max="165" width="4.7109375" style="444" customWidth="1"/>
    <col min="166" max="166" width="15.7109375" style="444" customWidth="1"/>
    <col min="167" max="167" width="4.7109375" style="444" customWidth="1"/>
    <col min="168" max="168" width="15.7109375" style="444" customWidth="1"/>
    <col min="169" max="170" width="4.7109375" style="444" customWidth="1"/>
    <col min="171" max="176" width="3.7109375" style="444" customWidth="1"/>
    <col min="177" max="177" width="11.42578125" style="4"/>
    <col min="178" max="178" width="4.7109375" style="444" customWidth="1"/>
    <col min="179" max="179" width="15.7109375" style="444" customWidth="1"/>
    <col min="180" max="180" width="4.7109375" style="444" customWidth="1"/>
    <col min="181" max="181" width="15.7109375" style="444" customWidth="1"/>
    <col min="182" max="183" width="4.7109375" style="444" customWidth="1"/>
    <col min="184" max="189" width="3.7109375" style="444" customWidth="1"/>
    <col min="190" max="190" width="11.42578125" style="4"/>
    <col min="191" max="191" width="4.7109375" style="444" customWidth="1"/>
    <col min="192" max="192" width="15.7109375" style="444" customWidth="1"/>
    <col min="193" max="193" width="4.7109375" style="444" customWidth="1"/>
    <col min="194" max="194" width="15.7109375" style="444" customWidth="1"/>
    <col min="195" max="196" width="4.7109375" style="444" customWidth="1"/>
    <col min="197" max="202" width="3.7109375" style="444" customWidth="1"/>
    <col min="204" max="204" width="4.7109375" style="444" customWidth="1"/>
    <col min="205" max="205" width="15.7109375" style="444" customWidth="1"/>
    <col min="206" max="206" width="4.7109375" style="444" customWidth="1"/>
    <col min="207" max="207" width="15.7109375" style="444" customWidth="1"/>
    <col min="208" max="209" width="4.7109375" style="444" customWidth="1"/>
    <col min="210" max="215" width="3.7109375" style="444" customWidth="1"/>
    <col min="216" max="216" width="11.42578125" style="4"/>
    <col min="217" max="217" width="4.7109375" style="444" customWidth="1"/>
    <col min="218" max="218" width="15.7109375" style="444" customWidth="1"/>
    <col min="219" max="219" width="4.7109375" style="444" customWidth="1"/>
    <col min="220" max="220" width="15.7109375" style="444" customWidth="1"/>
    <col min="221" max="222" width="4.7109375" style="444" customWidth="1"/>
    <col min="223" max="228" width="3.7109375" style="444" customWidth="1"/>
    <col min="229" max="229" width="11.42578125" style="4"/>
    <col min="230" max="230" width="4.7109375" style="444" customWidth="1"/>
    <col min="231" max="231" width="15.7109375" style="444" customWidth="1"/>
    <col min="232" max="232" width="4.7109375" style="444" customWidth="1"/>
    <col min="233" max="233" width="15.7109375" style="444" customWidth="1"/>
    <col min="234" max="235" width="4.7109375" style="444" customWidth="1"/>
    <col min="236" max="241" width="3.7109375" style="444" customWidth="1"/>
    <col min="242" max="242" width="11.42578125" style="4"/>
    <col min="243" max="243" width="4.7109375" style="444" customWidth="1"/>
    <col min="244" max="244" width="15.7109375" style="444" customWidth="1"/>
    <col min="245" max="245" width="4.7109375" style="444" customWidth="1"/>
    <col min="246" max="246" width="15.7109375" style="444" customWidth="1"/>
    <col min="247" max="248" width="4.7109375" style="444" customWidth="1"/>
    <col min="249" max="254" width="3.7109375" style="444" customWidth="1"/>
    <col min="256" max="256" width="4.7109375" style="444" customWidth="1"/>
    <col min="257" max="257" width="15.7109375" style="444" customWidth="1"/>
    <col min="258" max="258" width="4.7109375" style="444" customWidth="1"/>
    <col min="259" max="259" width="15.7109375" style="444" customWidth="1"/>
    <col min="260" max="261" width="4.7109375" style="444" customWidth="1"/>
    <col min="262" max="267" width="3.7109375" style="444" customWidth="1"/>
    <col min="268" max="268" width="11.42578125" style="4"/>
    <col min="269" max="269" width="4.7109375" style="444" customWidth="1"/>
    <col min="270" max="270" width="15.7109375" style="444" customWidth="1"/>
    <col min="271" max="271" width="4.7109375" style="444" customWidth="1"/>
    <col min="272" max="272" width="15.7109375" style="444" customWidth="1"/>
    <col min="273" max="274" width="4.7109375" style="444" customWidth="1"/>
    <col min="275" max="280" width="3.7109375" style="444" customWidth="1"/>
    <col min="281" max="281" width="11.42578125" style="4"/>
    <col min="282" max="282" width="4.7109375" style="444" customWidth="1"/>
    <col min="283" max="283" width="15.7109375" style="444" customWidth="1"/>
    <col min="284" max="284" width="4.7109375" style="444" customWidth="1"/>
    <col min="285" max="285" width="15.7109375" style="444" customWidth="1"/>
    <col min="286" max="287" width="4.7109375" style="444" customWidth="1"/>
    <col min="288" max="293" width="3.7109375" style="444" customWidth="1"/>
    <col min="294" max="294" width="11.42578125" style="4"/>
    <col min="295" max="295" width="4.7109375" style="444" customWidth="1"/>
    <col min="296" max="296" width="15.7109375" style="444" customWidth="1"/>
    <col min="297" max="297" width="4.7109375" style="444" customWidth="1"/>
    <col min="298" max="298" width="15.7109375" style="444" customWidth="1"/>
    <col min="299" max="300" width="4.7109375" style="444" customWidth="1"/>
    <col min="301" max="306" width="3.7109375" style="444" customWidth="1"/>
    <col min="308" max="308" width="4.7109375" style="444" customWidth="1"/>
    <col min="309" max="309" width="15.7109375" style="444" customWidth="1"/>
    <col min="310" max="310" width="4.7109375" style="444" customWidth="1"/>
    <col min="311" max="311" width="15.7109375" style="444" customWidth="1"/>
    <col min="312" max="313" width="4.7109375" style="444" customWidth="1"/>
    <col min="314" max="319" width="3.7109375" style="444" customWidth="1"/>
    <col min="320" max="320" width="11.42578125" style="4"/>
    <col min="321" max="321" width="4.7109375" style="444" customWidth="1"/>
    <col min="322" max="322" width="15.7109375" style="444" customWidth="1"/>
    <col min="323" max="323" width="4.7109375" style="444" customWidth="1"/>
    <col min="324" max="324" width="15.7109375" style="444" customWidth="1"/>
    <col min="325" max="326" width="4.7109375" style="444" customWidth="1"/>
    <col min="327" max="332" width="3.7109375" style="444" customWidth="1"/>
    <col min="333" max="333" width="11.42578125" style="4"/>
    <col min="334" max="334" width="4.7109375" style="444" customWidth="1"/>
    <col min="335" max="335" width="15.7109375" style="444" customWidth="1"/>
    <col min="336" max="336" width="4.7109375" style="444" customWidth="1"/>
    <col min="337" max="337" width="15.7109375" style="444" customWidth="1"/>
    <col min="338" max="339" width="4.7109375" style="444" customWidth="1"/>
    <col min="340" max="345" width="3.7109375" style="444" customWidth="1"/>
    <col min="346" max="16384" width="11.42578125" style="4"/>
  </cols>
  <sheetData>
    <row r="1" spans="1:345" ht="28.5" x14ac:dyDescent="0.45">
      <c r="A1" s="442"/>
      <c r="B1" s="693" t="str">
        <f>Language!$E$169</f>
        <v>Vorhersagen</v>
      </c>
      <c r="C1" s="693"/>
      <c r="D1" s="693"/>
      <c r="E1" s="693"/>
      <c r="F1" s="693"/>
      <c r="G1" s="693"/>
    </row>
    <row r="2" spans="1:345" ht="18.75" customHeight="1" x14ac:dyDescent="0.45">
      <c r="A2" s="445"/>
      <c r="B2" s="445"/>
      <c r="C2" s="446"/>
      <c r="D2" s="446"/>
      <c r="E2" s="446"/>
      <c r="I2" s="679">
        <f ca="1">O87</f>
        <v>0</v>
      </c>
      <c r="J2" s="679"/>
      <c r="K2" s="679"/>
      <c r="L2" s="679"/>
      <c r="M2" s="679"/>
      <c r="N2" s="679"/>
      <c r="O2" s="679"/>
      <c r="P2" s="679"/>
      <c r="Q2" s="679"/>
      <c r="R2" s="679"/>
      <c r="S2" s="679"/>
      <c r="T2" s="679"/>
      <c r="V2" s="679">
        <f ca="1">AB87</f>
        <v>0</v>
      </c>
      <c r="W2" s="679"/>
      <c r="X2" s="679"/>
      <c r="Y2" s="679"/>
      <c r="Z2" s="679"/>
      <c r="AA2" s="679"/>
      <c r="AB2" s="679"/>
      <c r="AC2" s="679"/>
      <c r="AD2" s="679"/>
      <c r="AE2" s="679"/>
      <c r="AF2" s="679"/>
      <c r="AG2" s="679"/>
      <c r="AI2" s="679">
        <f ca="1">AO87</f>
        <v>0</v>
      </c>
      <c r="AJ2" s="679"/>
      <c r="AK2" s="679"/>
      <c r="AL2" s="679"/>
      <c r="AM2" s="679"/>
      <c r="AN2" s="679"/>
      <c r="AO2" s="679"/>
      <c r="AP2" s="679"/>
      <c r="AQ2" s="679"/>
      <c r="AR2" s="679"/>
      <c r="AS2" s="679"/>
      <c r="AT2" s="679"/>
      <c r="AV2" s="679">
        <f ca="1">BB87</f>
        <v>0</v>
      </c>
      <c r="AW2" s="679"/>
      <c r="AX2" s="679"/>
      <c r="AY2" s="679"/>
      <c r="AZ2" s="679"/>
      <c r="BA2" s="679"/>
      <c r="BB2" s="679"/>
      <c r="BC2" s="679"/>
      <c r="BD2" s="679"/>
      <c r="BE2" s="679"/>
      <c r="BF2" s="679"/>
      <c r="BG2" s="679"/>
      <c r="BI2" s="679">
        <f ca="1">BO87</f>
        <v>0</v>
      </c>
      <c r="BJ2" s="679"/>
      <c r="BK2" s="679"/>
      <c r="BL2" s="679"/>
      <c r="BM2" s="679"/>
      <c r="BN2" s="679"/>
      <c r="BO2" s="679"/>
      <c r="BP2" s="679"/>
      <c r="BQ2" s="679"/>
      <c r="BR2" s="679"/>
      <c r="BS2" s="679"/>
      <c r="BT2" s="679"/>
      <c r="BV2" s="679">
        <f ca="1">CB87</f>
        <v>0</v>
      </c>
      <c r="BW2" s="679"/>
      <c r="BX2" s="679"/>
      <c r="BY2" s="679"/>
      <c r="BZ2" s="679"/>
      <c r="CA2" s="679"/>
      <c r="CB2" s="679"/>
      <c r="CC2" s="679"/>
      <c r="CD2" s="679"/>
      <c r="CE2" s="679"/>
      <c r="CF2" s="679"/>
      <c r="CG2" s="679"/>
      <c r="CI2" s="679">
        <f ca="1">CO87</f>
        <v>0</v>
      </c>
      <c r="CJ2" s="679"/>
      <c r="CK2" s="679"/>
      <c r="CL2" s="679"/>
      <c r="CM2" s="679"/>
      <c r="CN2" s="679"/>
      <c r="CO2" s="679"/>
      <c r="CP2" s="679"/>
      <c r="CQ2" s="679"/>
      <c r="CR2" s="679"/>
      <c r="CS2" s="679"/>
      <c r="CT2" s="679"/>
      <c r="CV2" s="679">
        <f ca="1">DB87</f>
        <v>0</v>
      </c>
      <c r="CW2" s="679"/>
      <c r="CX2" s="679"/>
      <c r="CY2" s="679"/>
      <c r="CZ2" s="679"/>
      <c r="DA2" s="679"/>
      <c r="DB2" s="679"/>
      <c r="DC2" s="679"/>
      <c r="DD2" s="679"/>
      <c r="DE2" s="679"/>
      <c r="DF2" s="679"/>
      <c r="DG2" s="679"/>
      <c r="DI2" s="679">
        <f ca="1">DO87</f>
        <v>0</v>
      </c>
      <c r="DJ2" s="679"/>
      <c r="DK2" s="679"/>
      <c r="DL2" s="679"/>
      <c r="DM2" s="679"/>
      <c r="DN2" s="679"/>
      <c r="DO2" s="679"/>
      <c r="DP2" s="679"/>
      <c r="DQ2" s="679"/>
      <c r="DR2" s="679"/>
      <c r="DS2" s="679"/>
      <c r="DT2" s="679"/>
      <c r="DV2" s="679">
        <f ca="1">EB87</f>
        <v>0</v>
      </c>
      <c r="DW2" s="679"/>
      <c r="DX2" s="679"/>
      <c r="DY2" s="679"/>
      <c r="DZ2" s="679"/>
      <c r="EA2" s="679"/>
      <c r="EB2" s="679"/>
      <c r="EC2" s="679"/>
      <c r="ED2" s="679"/>
      <c r="EE2" s="679"/>
      <c r="EF2" s="679"/>
      <c r="EG2" s="679"/>
      <c r="EI2" s="679">
        <f ca="1">EO87</f>
        <v>0</v>
      </c>
      <c r="EJ2" s="679"/>
      <c r="EK2" s="679"/>
      <c r="EL2" s="679"/>
      <c r="EM2" s="679"/>
      <c r="EN2" s="679"/>
      <c r="EO2" s="679"/>
      <c r="EP2" s="679"/>
      <c r="EQ2" s="679"/>
      <c r="ER2" s="679"/>
      <c r="ES2" s="679"/>
      <c r="ET2" s="679"/>
      <c r="EV2" s="679">
        <f ca="1">FB87</f>
        <v>0</v>
      </c>
      <c r="EW2" s="679"/>
      <c r="EX2" s="679"/>
      <c r="EY2" s="679"/>
      <c r="EZ2" s="679"/>
      <c r="FA2" s="679"/>
      <c r="FB2" s="679"/>
      <c r="FC2" s="679"/>
      <c r="FD2" s="679"/>
      <c r="FE2" s="679"/>
      <c r="FF2" s="679"/>
      <c r="FG2" s="679"/>
      <c r="FI2" s="679">
        <f ca="1">FO87</f>
        <v>0</v>
      </c>
      <c r="FJ2" s="679"/>
      <c r="FK2" s="679"/>
      <c r="FL2" s="679"/>
      <c r="FM2" s="679"/>
      <c r="FN2" s="679"/>
      <c r="FO2" s="679"/>
      <c r="FP2" s="679"/>
      <c r="FQ2" s="679"/>
      <c r="FR2" s="679"/>
      <c r="FS2" s="679"/>
      <c r="FT2" s="679"/>
      <c r="FV2" s="679">
        <f ca="1">GB87</f>
        <v>0</v>
      </c>
      <c r="FW2" s="679"/>
      <c r="FX2" s="679"/>
      <c r="FY2" s="679"/>
      <c r="FZ2" s="679"/>
      <c r="GA2" s="679"/>
      <c r="GB2" s="679"/>
      <c r="GC2" s="679"/>
      <c r="GD2" s="679"/>
      <c r="GE2" s="679"/>
      <c r="GF2" s="679"/>
      <c r="GG2" s="679"/>
      <c r="GI2" s="679">
        <f ca="1">GO87</f>
        <v>0</v>
      </c>
      <c r="GJ2" s="679"/>
      <c r="GK2" s="679"/>
      <c r="GL2" s="679"/>
      <c r="GM2" s="679"/>
      <c r="GN2" s="679"/>
      <c r="GO2" s="679"/>
      <c r="GP2" s="679"/>
      <c r="GQ2" s="679"/>
      <c r="GR2" s="679"/>
      <c r="GS2" s="679"/>
      <c r="GT2" s="679"/>
      <c r="GV2" s="679">
        <f ca="1">HB87</f>
        <v>0</v>
      </c>
      <c r="GW2" s="679"/>
      <c r="GX2" s="679"/>
      <c r="GY2" s="679"/>
      <c r="GZ2" s="679"/>
      <c r="HA2" s="679"/>
      <c r="HB2" s="679"/>
      <c r="HC2" s="679"/>
      <c r="HD2" s="679"/>
      <c r="HE2" s="679"/>
      <c r="HF2" s="679"/>
      <c r="HG2" s="679"/>
      <c r="HI2" s="679">
        <f ca="1">HO87</f>
        <v>0</v>
      </c>
      <c r="HJ2" s="679"/>
      <c r="HK2" s="679"/>
      <c r="HL2" s="679"/>
      <c r="HM2" s="679"/>
      <c r="HN2" s="679"/>
      <c r="HO2" s="679"/>
      <c r="HP2" s="679"/>
      <c r="HQ2" s="679"/>
      <c r="HR2" s="679"/>
      <c r="HS2" s="679"/>
      <c r="HT2" s="679"/>
      <c r="HV2" s="679">
        <f ca="1">IB87</f>
        <v>0</v>
      </c>
      <c r="HW2" s="679"/>
      <c r="HX2" s="679"/>
      <c r="HY2" s="679"/>
      <c r="HZ2" s="679"/>
      <c r="IA2" s="679"/>
      <c r="IB2" s="679"/>
      <c r="IC2" s="679"/>
      <c r="ID2" s="679"/>
      <c r="IE2" s="679"/>
      <c r="IF2" s="679"/>
      <c r="IG2" s="679"/>
      <c r="II2" s="679">
        <f ca="1">IO87</f>
        <v>0</v>
      </c>
      <c r="IJ2" s="679"/>
      <c r="IK2" s="679"/>
      <c r="IL2" s="679"/>
      <c r="IM2" s="679"/>
      <c r="IN2" s="679"/>
      <c r="IO2" s="679"/>
      <c r="IP2" s="679"/>
      <c r="IQ2" s="679"/>
      <c r="IR2" s="679"/>
      <c r="IS2" s="679"/>
      <c r="IT2" s="679"/>
      <c r="IV2" s="679">
        <f ca="1">JB87</f>
        <v>0</v>
      </c>
      <c r="IW2" s="679"/>
      <c r="IX2" s="679"/>
      <c r="IY2" s="679"/>
      <c r="IZ2" s="679"/>
      <c r="JA2" s="679"/>
      <c r="JB2" s="679"/>
      <c r="JC2" s="679"/>
      <c r="JD2" s="679"/>
      <c r="JE2" s="679"/>
      <c r="JF2" s="679"/>
      <c r="JG2" s="679"/>
      <c r="JI2" s="679">
        <f ca="1">JO87</f>
        <v>0</v>
      </c>
      <c r="JJ2" s="679"/>
      <c r="JK2" s="679"/>
      <c r="JL2" s="679"/>
      <c r="JM2" s="679"/>
      <c r="JN2" s="679"/>
      <c r="JO2" s="679"/>
      <c r="JP2" s="679"/>
      <c r="JQ2" s="679"/>
      <c r="JR2" s="679"/>
      <c r="JS2" s="679"/>
      <c r="JT2" s="679"/>
      <c r="JV2" s="679">
        <f ca="1">KB87</f>
        <v>0</v>
      </c>
      <c r="JW2" s="679"/>
      <c r="JX2" s="679"/>
      <c r="JY2" s="679"/>
      <c r="JZ2" s="679"/>
      <c r="KA2" s="679"/>
      <c r="KB2" s="679"/>
      <c r="KC2" s="679"/>
      <c r="KD2" s="679"/>
      <c r="KE2" s="679"/>
      <c r="KF2" s="679"/>
      <c r="KG2" s="679"/>
      <c r="KI2" s="679">
        <f ca="1">KO87</f>
        <v>0</v>
      </c>
      <c r="KJ2" s="679"/>
      <c r="KK2" s="679"/>
      <c r="KL2" s="679"/>
      <c r="KM2" s="679"/>
      <c r="KN2" s="679"/>
      <c r="KO2" s="679"/>
      <c r="KP2" s="679"/>
      <c r="KQ2" s="679"/>
      <c r="KR2" s="679"/>
      <c r="KS2" s="679"/>
      <c r="KT2" s="679"/>
      <c r="KV2" s="679">
        <f ca="1">LB87</f>
        <v>0</v>
      </c>
      <c r="KW2" s="679"/>
      <c r="KX2" s="679"/>
      <c r="KY2" s="679"/>
      <c r="KZ2" s="679"/>
      <c r="LA2" s="679"/>
      <c r="LB2" s="679"/>
      <c r="LC2" s="679"/>
      <c r="LD2" s="679"/>
      <c r="LE2" s="679"/>
      <c r="LF2" s="679"/>
      <c r="LG2" s="679"/>
      <c r="LI2" s="679">
        <f ca="1">LO87</f>
        <v>0</v>
      </c>
      <c r="LJ2" s="679"/>
      <c r="LK2" s="679"/>
      <c r="LL2" s="679"/>
      <c r="LM2" s="679"/>
      <c r="LN2" s="679"/>
      <c r="LO2" s="679"/>
      <c r="LP2" s="679"/>
      <c r="LQ2" s="679"/>
      <c r="LR2" s="679"/>
      <c r="LS2" s="679"/>
      <c r="LT2" s="679"/>
      <c r="LV2" s="679">
        <f ca="1">MB87</f>
        <v>0</v>
      </c>
      <c r="LW2" s="679"/>
      <c r="LX2" s="679"/>
      <c r="LY2" s="679"/>
      <c r="LZ2" s="679"/>
      <c r="MA2" s="679"/>
      <c r="MB2" s="679"/>
      <c r="MC2" s="679"/>
      <c r="MD2" s="679"/>
      <c r="ME2" s="679"/>
      <c r="MF2" s="679"/>
      <c r="MG2" s="679"/>
    </row>
    <row r="3" spans="1:345" ht="24.75" customHeight="1" thickBot="1" x14ac:dyDescent="0.3">
      <c r="A3" s="445"/>
      <c r="B3" s="694" t="str">
        <f>Language!$E$170</f>
        <v>Korrekte Ergebnisse</v>
      </c>
      <c r="C3" s="695"/>
      <c r="D3" s="695"/>
      <c r="E3" s="695"/>
      <c r="F3" s="695"/>
      <c r="G3" s="696"/>
      <c r="I3" s="680" t="s">
        <v>755</v>
      </c>
      <c r="J3" s="681"/>
      <c r="K3" s="681"/>
      <c r="L3" s="681"/>
      <c r="M3" s="681"/>
      <c r="N3" s="681"/>
      <c r="O3" s="681"/>
      <c r="P3" s="681"/>
      <c r="Q3" s="681"/>
      <c r="R3" s="681"/>
      <c r="S3" s="681"/>
      <c r="T3" s="682"/>
      <c r="V3" s="680" t="s">
        <v>754</v>
      </c>
      <c r="W3" s="681"/>
      <c r="X3" s="681"/>
      <c r="Y3" s="681"/>
      <c r="Z3" s="681"/>
      <c r="AA3" s="681"/>
      <c r="AB3" s="681"/>
      <c r="AC3" s="681"/>
      <c r="AD3" s="681"/>
      <c r="AE3" s="681"/>
      <c r="AF3" s="681"/>
      <c r="AG3" s="682"/>
      <c r="AI3" s="680"/>
      <c r="AJ3" s="681"/>
      <c r="AK3" s="681"/>
      <c r="AL3" s="681"/>
      <c r="AM3" s="681"/>
      <c r="AN3" s="681"/>
      <c r="AO3" s="681"/>
      <c r="AP3" s="681"/>
      <c r="AQ3" s="681"/>
      <c r="AR3" s="681"/>
      <c r="AS3" s="681"/>
      <c r="AT3" s="682"/>
      <c r="AV3" s="680"/>
      <c r="AW3" s="681"/>
      <c r="AX3" s="681"/>
      <c r="AY3" s="681"/>
      <c r="AZ3" s="681"/>
      <c r="BA3" s="681"/>
      <c r="BB3" s="681"/>
      <c r="BC3" s="681"/>
      <c r="BD3" s="681"/>
      <c r="BE3" s="681"/>
      <c r="BF3" s="681"/>
      <c r="BG3" s="682"/>
      <c r="BI3" s="680"/>
      <c r="BJ3" s="681"/>
      <c r="BK3" s="681"/>
      <c r="BL3" s="681"/>
      <c r="BM3" s="681"/>
      <c r="BN3" s="681"/>
      <c r="BO3" s="681"/>
      <c r="BP3" s="681"/>
      <c r="BQ3" s="681"/>
      <c r="BR3" s="681"/>
      <c r="BS3" s="681"/>
      <c r="BT3" s="682"/>
      <c r="BV3" s="680"/>
      <c r="BW3" s="681"/>
      <c r="BX3" s="681"/>
      <c r="BY3" s="681"/>
      <c r="BZ3" s="681"/>
      <c r="CA3" s="681"/>
      <c r="CB3" s="681"/>
      <c r="CC3" s="681"/>
      <c r="CD3" s="681"/>
      <c r="CE3" s="681"/>
      <c r="CF3" s="681"/>
      <c r="CG3" s="682"/>
      <c r="CI3" s="680"/>
      <c r="CJ3" s="681"/>
      <c r="CK3" s="681"/>
      <c r="CL3" s="681"/>
      <c r="CM3" s="681"/>
      <c r="CN3" s="681"/>
      <c r="CO3" s="681"/>
      <c r="CP3" s="681"/>
      <c r="CQ3" s="681"/>
      <c r="CR3" s="681"/>
      <c r="CS3" s="681"/>
      <c r="CT3" s="682"/>
      <c r="CV3" s="680"/>
      <c r="CW3" s="681"/>
      <c r="CX3" s="681"/>
      <c r="CY3" s="681"/>
      <c r="CZ3" s="681"/>
      <c r="DA3" s="681"/>
      <c r="DB3" s="681"/>
      <c r="DC3" s="681"/>
      <c r="DD3" s="681"/>
      <c r="DE3" s="681"/>
      <c r="DF3" s="681"/>
      <c r="DG3" s="682"/>
      <c r="DI3" s="680"/>
      <c r="DJ3" s="681"/>
      <c r="DK3" s="681"/>
      <c r="DL3" s="681"/>
      <c r="DM3" s="681"/>
      <c r="DN3" s="681"/>
      <c r="DO3" s="681"/>
      <c r="DP3" s="681"/>
      <c r="DQ3" s="681"/>
      <c r="DR3" s="681"/>
      <c r="DS3" s="681"/>
      <c r="DT3" s="682"/>
      <c r="DV3" s="680"/>
      <c r="DW3" s="681"/>
      <c r="DX3" s="681"/>
      <c r="DY3" s="681"/>
      <c r="DZ3" s="681"/>
      <c r="EA3" s="681"/>
      <c r="EB3" s="681"/>
      <c r="EC3" s="681"/>
      <c r="ED3" s="681"/>
      <c r="EE3" s="681"/>
      <c r="EF3" s="681"/>
      <c r="EG3" s="682"/>
      <c r="EI3" s="680"/>
      <c r="EJ3" s="681"/>
      <c r="EK3" s="681"/>
      <c r="EL3" s="681"/>
      <c r="EM3" s="681"/>
      <c r="EN3" s="681"/>
      <c r="EO3" s="681"/>
      <c r="EP3" s="681"/>
      <c r="EQ3" s="681"/>
      <c r="ER3" s="681"/>
      <c r="ES3" s="681"/>
      <c r="ET3" s="682"/>
      <c r="EV3" s="680"/>
      <c r="EW3" s="681"/>
      <c r="EX3" s="681"/>
      <c r="EY3" s="681"/>
      <c r="EZ3" s="681"/>
      <c r="FA3" s="681"/>
      <c r="FB3" s="681"/>
      <c r="FC3" s="681"/>
      <c r="FD3" s="681"/>
      <c r="FE3" s="681"/>
      <c r="FF3" s="681"/>
      <c r="FG3" s="682"/>
      <c r="FI3" s="680"/>
      <c r="FJ3" s="681"/>
      <c r="FK3" s="681"/>
      <c r="FL3" s="681"/>
      <c r="FM3" s="681"/>
      <c r="FN3" s="681"/>
      <c r="FO3" s="681"/>
      <c r="FP3" s="681"/>
      <c r="FQ3" s="681"/>
      <c r="FR3" s="681"/>
      <c r="FS3" s="681"/>
      <c r="FT3" s="682"/>
      <c r="FV3" s="680"/>
      <c r="FW3" s="681"/>
      <c r="FX3" s="681"/>
      <c r="FY3" s="681"/>
      <c r="FZ3" s="681"/>
      <c r="GA3" s="681"/>
      <c r="GB3" s="681"/>
      <c r="GC3" s="681"/>
      <c r="GD3" s="681"/>
      <c r="GE3" s="681"/>
      <c r="GF3" s="681"/>
      <c r="GG3" s="682"/>
      <c r="GI3" s="680"/>
      <c r="GJ3" s="681"/>
      <c r="GK3" s="681"/>
      <c r="GL3" s="681"/>
      <c r="GM3" s="681"/>
      <c r="GN3" s="681"/>
      <c r="GO3" s="681"/>
      <c r="GP3" s="681"/>
      <c r="GQ3" s="681"/>
      <c r="GR3" s="681"/>
      <c r="GS3" s="681"/>
      <c r="GT3" s="682"/>
      <c r="GV3" s="680"/>
      <c r="GW3" s="681"/>
      <c r="GX3" s="681"/>
      <c r="GY3" s="681"/>
      <c r="GZ3" s="681"/>
      <c r="HA3" s="681"/>
      <c r="HB3" s="681"/>
      <c r="HC3" s="681"/>
      <c r="HD3" s="681"/>
      <c r="HE3" s="681"/>
      <c r="HF3" s="681"/>
      <c r="HG3" s="682"/>
      <c r="HI3" s="680"/>
      <c r="HJ3" s="681"/>
      <c r="HK3" s="681"/>
      <c r="HL3" s="681"/>
      <c r="HM3" s="681"/>
      <c r="HN3" s="681"/>
      <c r="HO3" s="681"/>
      <c r="HP3" s="681"/>
      <c r="HQ3" s="681"/>
      <c r="HR3" s="681"/>
      <c r="HS3" s="681"/>
      <c r="HT3" s="682"/>
      <c r="HV3" s="680"/>
      <c r="HW3" s="681"/>
      <c r="HX3" s="681"/>
      <c r="HY3" s="681"/>
      <c r="HZ3" s="681"/>
      <c r="IA3" s="681"/>
      <c r="IB3" s="681"/>
      <c r="IC3" s="681"/>
      <c r="ID3" s="681"/>
      <c r="IE3" s="681"/>
      <c r="IF3" s="681"/>
      <c r="IG3" s="682"/>
      <c r="II3" s="680"/>
      <c r="IJ3" s="681"/>
      <c r="IK3" s="681"/>
      <c r="IL3" s="681"/>
      <c r="IM3" s="681"/>
      <c r="IN3" s="681"/>
      <c r="IO3" s="681"/>
      <c r="IP3" s="681"/>
      <c r="IQ3" s="681"/>
      <c r="IR3" s="681"/>
      <c r="IS3" s="681"/>
      <c r="IT3" s="682"/>
      <c r="IV3" s="680"/>
      <c r="IW3" s="681"/>
      <c r="IX3" s="681"/>
      <c r="IY3" s="681"/>
      <c r="IZ3" s="681"/>
      <c r="JA3" s="681"/>
      <c r="JB3" s="681"/>
      <c r="JC3" s="681"/>
      <c r="JD3" s="681"/>
      <c r="JE3" s="681"/>
      <c r="JF3" s="681"/>
      <c r="JG3" s="682"/>
      <c r="JI3" s="680"/>
      <c r="JJ3" s="681"/>
      <c r="JK3" s="681"/>
      <c r="JL3" s="681"/>
      <c r="JM3" s="681"/>
      <c r="JN3" s="681"/>
      <c r="JO3" s="681"/>
      <c r="JP3" s="681"/>
      <c r="JQ3" s="681"/>
      <c r="JR3" s="681"/>
      <c r="JS3" s="681"/>
      <c r="JT3" s="682"/>
      <c r="JV3" s="680"/>
      <c r="JW3" s="681"/>
      <c r="JX3" s="681"/>
      <c r="JY3" s="681"/>
      <c r="JZ3" s="681"/>
      <c r="KA3" s="681"/>
      <c r="KB3" s="681"/>
      <c r="KC3" s="681"/>
      <c r="KD3" s="681"/>
      <c r="KE3" s="681"/>
      <c r="KF3" s="681"/>
      <c r="KG3" s="682"/>
      <c r="KI3" s="680"/>
      <c r="KJ3" s="681"/>
      <c r="KK3" s="681"/>
      <c r="KL3" s="681"/>
      <c r="KM3" s="681"/>
      <c r="KN3" s="681"/>
      <c r="KO3" s="681"/>
      <c r="KP3" s="681"/>
      <c r="KQ3" s="681"/>
      <c r="KR3" s="681"/>
      <c r="KS3" s="681"/>
      <c r="KT3" s="682"/>
      <c r="KV3" s="680"/>
      <c r="KW3" s="681"/>
      <c r="KX3" s="681"/>
      <c r="KY3" s="681"/>
      <c r="KZ3" s="681"/>
      <c r="LA3" s="681"/>
      <c r="LB3" s="681"/>
      <c r="LC3" s="681"/>
      <c r="LD3" s="681"/>
      <c r="LE3" s="681"/>
      <c r="LF3" s="681"/>
      <c r="LG3" s="682"/>
      <c r="LI3" s="680"/>
      <c r="LJ3" s="681"/>
      <c r="LK3" s="681"/>
      <c r="LL3" s="681"/>
      <c r="LM3" s="681"/>
      <c r="LN3" s="681"/>
      <c r="LO3" s="681"/>
      <c r="LP3" s="681"/>
      <c r="LQ3" s="681"/>
      <c r="LR3" s="681"/>
      <c r="LS3" s="681"/>
      <c r="LT3" s="682"/>
      <c r="LV3" s="680"/>
      <c r="LW3" s="681"/>
      <c r="LX3" s="681"/>
      <c r="LY3" s="681"/>
      <c r="LZ3" s="681"/>
      <c r="MA3" s="681"/>
      <c r="MB3" s="681"/>
      <c r="MC3" s="681"/>
      <c r="MD3" s="681"/>
      <c r="ME3" s="681"/>
      <c r="MF3" s="681"/>
      <c r="MG3" s="682"/>
    </row>
    <row r="4" spans="1:345" ht="40.5" customHeight="1" thickTop="1" x14ac:dyDescent="0.25">
      <c r="A4" s="445"/>
      <c r="B4" s="471"/>
      <c r="C4" s="472"/>
      <c r="D4" s="472"/>
      <c r="E4" s="473"/>
      <c r="F4" s="697" t="str">
        <f>Language!$E$171</f>
        <v>Ergebn.</v>
      </c>
      <c r="G4" s="698"/>
      <c r="I4" s="480"/>
      <c r="J4" s="472"/>
      <c r="K4" s="472"/>
      <c r="L4" s="473"/>
      <c r="M4" s="675" t="str">
        <f>Language!$E$174</f>
        <v>Ergebn.</v>
      </c>
      <c r="N4" s="675"/>
      <c r="O4" s="474" t="str">
        <f>Language!$E$183</f>
        <v>Finale</v>
      </c>
      <c r="P4" s="474" t="str">
        <f>Language!$E$175</f>
        <v>G/U/V</v>
      </c>
      <c r="Q4" s="474" t="str">
        <f>Language!$E$176</f>
        <v>TD</v>
      </c>
      <c r="R4" s="474" t="str">
        <f>Language!$E$177</f>
        <v>exakt</v>
      </c>
      <c r="S4" s="474" t="str">
        <f>Language!$E$188</f>
        <v>gr. Anz.</v>
      </c>
      <c r="T4" s="475" t="str">
        <f>Language!$E$178</f>
        <v>Teams</v>
      </c>
      <c r="V4" s="480"/>
      <c r="W4" s="472"/>
      <c r="X4" s="472"/>
      <c r="Y4" s="473"/>
      <c r="Z4" s="675" t="str">
        <f>Language!$E$174</f>
        <v>Ergebn.</v>
      </c>
      <c r="AA4" s="675"/>
      <c r="AB4" s="474" t="str">
        <f>Language!$E$183</f>
        <v>Finale</v>
      </c>
      <c r="AC4" s="474" t="str">
        <f>Language!$E$175</f>
        <v>G/U/V</v>
      </c>
      <c r="AD4" s="474" t="str">
        <f>Language!$E$176</f>
        <v>TD</v>
      </c>
      <c r="AE4" s="474" t="str">
        <f>Language!$E$177</f>
        <v>exakt</v>
      </c>
      <c r="AF4" s="474" t="str">
        <f>Language!$E$188</f>
        <v>gr. Anz.</v>
      </c>
      <c r="AG4" s="475" t="str">
        <f>Language!$E$178</f>
        <v>Teams</v>
      </c>
      <c r="AI4" s="480"/>
      <c r="AJ4" s="472"/>
      <c r="AK4" s="472"/>
      <c r="AL4" s="473"/>
      <c r="AM4" s="675" t="str">
        <f>Language!$E$174</f>
        <v>Ergebn.</v>
      </c>
      <c r="AN4" s="675"/>
      <c r="AO4" s="474" t="str">
        <f>Language!$E$183</f>
        <v>Finale</v>
      </c>
      <c r="AP4" s="474" t="str">
        <f>Language!$E$175</f>
        <v>G/U/V</v>
      </c>
      <c r="AQ4" s="474" t="str">
        <f>Language!$E$176</f>
        <v>TD</v>
      </c>
      <c r="AR4" s="474" t="str">
        <f>Language!$E$177</f>
        <v>exakt</v>
      </c>
      <c r="AS4" s="474" t="str">
        <f>Language!$E$188</f>
        <v>gr. Anz.</v>
      </c>
      <c r="AT4" s="475" t="str">
        <f>Language!$E$178</f>
        <v>Teams</v>
      </c>
      <c r="AV4" s="480"/>
      <c r="AW4" s="472"/>
      <c r="AX4" s="472"/>
      <c r="AY4" s="473"/>
      <c r="AZ4" s="675" t="str">
        <f>Language!$E$174</f>
        <v>Ergebn.</v>
      </c>
      <c r="BA4" s="675"/>
      <c r="BB4" s="474" t="str">
        <f>Language!$E$183</f>
        <v>Finale</v>
      </c>
      <c r="BC4" s="474" t="str">
        <f>Language!$E$175</f>
        <v>G/U/V</v>
      </c>
      <c r="BD4" s="474" t="str">
        <f>Language!$E$176</f>
        <v>TD</v>
      </c>
      <c r="BE4" s="474" t="str">
        <f>Language!$E$177</f>
        <v>exakt</v>
      </c>
      <c r="BF4" s="474" t="str">
        <f>Language!$E$188</f>
        <v>gr. Anz.</v>
      </c>
      <c r="BG4" s="475" t="str">
        <f>Language!$E$178</f>
        <v>Teams</v>
      </c>
      <c r="BI4" s="480"/>
      <c r="BJ4" s="472"/>
      <c r="BK4" s="472"/>
      <c r="BL4" s="473"/>
      <c r="BM4" s="675" t="str">
        <f>Language!$E$174</f>
        <v>Ergebn.</v>
      </c>
      <c r="BN4" s="675"/>
      <c r="BO4" s="474" t="str">
        <f>Language!$E$183</f>
        <v>Finale</v>
      </c>
      <c r="BP4" s="474" t="str">
        <f>Language!$E$175</f>
        <v>G/U/V</v>
      </c>
      <c r="BQ4" s="474" t="str">
        <f>Language!$E$176</f>
        <v>TD</v>
      </c>
      <c r="BR4" s="474" t="str">
        <f>Language!$E$177</f>
        <v>exakt</v>
      </c>
      <c r="BS4" s="474" t="str">
        <f>Language!$E$188</f>
        <v>gr. Anz.</v>
      </c>
      <c r="BT4" s="475" t="str">
        <f>Language!$E$178</f>
        <v>Teams</v>
      </c>
      <c r="BV4" s="480"/>
      <c r="BW4" s="472"/>
      <c r="BX4" s="472"/>
      <c r="BY4" s="473"/>
      <c r="BZ4" s="675" t="str">
        <f>Language!$E$174</f>
        <v>Ergebn.</v>
      </c>
      <c r="CA4" s="675"/>
      <c r="CB4" s="474" t="str">
        <f>Language!$E$183</f>
        <v>Finale</v>
      </c>
      <c r="CC4" s="474" t="str">
        <f>Language!$E$175</f>
        <v>G/U/V</v>
      </c>
      <c r="CD4" s="474" t="str">
        <f>Language!$E$176</f>
        <v>TD</v>
      </c>
      <c r="CE4" s="474" t="str">
        <f>Language!$E$177</f>
        <v>exakt</v>
      </c>
      <c r="CF4" s="474" t="str">
        <f>Language!$E$188</f>
        <v>gr. Anz.</v>
      </c>
      <c r="CG4" s="475" t="str">
        <f>Language!$E$178</f>
        <v>Teams</v>
      </c>
      <c r="CI4" s="480"/>
      <c r="CJ4" s="472"/>
      <c r="CK4" s="472"/>
      <c r="CL4" s="473"/>
      <c r="CM4" s="675" t="str">
        <f>Language!$E$174</f>
        <v>Ergebn.</v>
      </c>
      <c r="CN4" s="675"/>
      <c r="CO4" s="474" t="str">
        <f>Language!$E$183</f>
        <v>Finale</v>
      </c>
      <c r="CP4" s="474" t="str">
        <f>Language!$E$175</f>
        <v>G/U/V</v>
      </c>
      <c r="CQ4" s="474" t="str">
        <f>Language!$E$176</f>
        <v>TD</v>
      </c>
      <c r="CR4" s="474" t="str">
        <f>Language!$E$177</f>
        <v>exakt</v>
      </c>
      <c r="CS4" s="474" t="str">
        <f>Language!$E$188</f>
        <v>gr. Anz.</v>
      </c>
      <c r="CT4" s="475" t="str">
        <f>Language!$E$178</f>
        <v>Teams</v>
      </c>
      <c r="CV4" s="480"/>
      <c r="CW4" s="472"/>
      <c r="CX4" s="472"/>
      <c r="CY4" s="473"/>
      <c r="CZ4" s="675" t="str">
        <f>Language!$E$174</f>
        <v>Ergebn.</v>
      </c>
      <c r="DA4" s="675"/>
      <c r="DB4" s="474" t="str">
        <f>Language!$E$183</f>
        <v>Finale</v>
      </c>
      <c r="DC4" s="474" t="str">
        <f>Language!$E$175</f>
        <v>G/U/V</v>
      </c>
      <c r="DD4" s="474" t="str">
        <f>Language!$E$176</f>
        <v>TD</v>
      </c>
      <c r="DE4" s="474" t="str">
        <f>Language!$E$177</f>
        <v>exakt</v>
      </c>
      <c r="DF4" s="474" t="str">
        <f>Language!$E$188</f>
        <v>gr. Anz.</v>
      </c>
      <c r="DG4" s="475" t="str">
        <f>Language!$E$178</f>
        <v>Teams</v>
      </c>
      <c r="DI4" s="480"/>
      <c r="DJ4" s="472"/>
      <c r="DK4" s="472"/>
      <c r="DL4" s="473"/>
      <c r="DM4" s="675" t="str">
        <f>Language!$E$174</f>
        <v>Ergebn.</v>
      </c>
      <c r="DN4" s="675"/>
      <c r="DO4" s="474" t="str">
        <f>Language!$E$183</f>
        <v>Finale</v>
      </c>
      <c r="DP4" s="474" t="str">
        <f>Language!$E$175</f>
        <v>G/U/V</v>
      </c>
      <c r="DQ4" s="474" t="str">
        <f>Language!$E$176</f>
        <v>TD</v>
      </c>
      <c r="DR4" s="474" t="str">
        <f>Language!$E$177</f>
        <v>exakt</v>
      </c>
      <c r="DS4" s="474" t="str">
        <f>Language!$E$188</f>
        <v>gr. Anz.</v>
      </c>
      <c r="DT4" s="475" t="str">
        <f>Language!$E$178</f>
        <v>Teams</v>
      </c>
      <c r="DV4" s="480"/>
      <c r="DW4" s="472"/>
      <c r="DX4" s="472"/>
      <c r="DY4" s="473"/>
      <c r="DZ4" s="675" t="str">
        <f>Language!$E$174</f>
        <v>Ergebn.</v>
      </c>
      <c r="EA4" s="675"/>
      <c r="EB4" s="474" t="str">
        <f>Language!$E$183</f>
        <v>Finale</v>
      </c>
      <c r="EC4" s="474" t="str">
        <f>Language!$E$175</f>
        <v>G/U/V</v>
      </c>
      <c r="ED4" s="474" t="str">
        <f>Language!$E$176</f>
        <v>TD</v>
      </c>
      <c r="EE4" s="474" t="str">
        <f>Language!$E$177</f>
        <v>exakt</v>
      </c>
      <c r="EF4" s="474" t="str">
        <f>Language!$E$188</f>
        <v>gr. Anz.</v>
      </c>
      <c r="EG4" s="475" t="str">
        <f>Language!$E$178</f>
        <v>Teams</v>
      </c>
      <c r="EI4" s="480"/>
      <c r="EJ4" s="472"/>
      <c r="EK4" s="472"/>
      <c r="EL4" s="473"/>
      <c r="EM4" s="675" t="str">
        <f>Language!$E$174</f>
        <v>Ergebn.</v>
      </c>
      <c r="EN4" s="675"/>
      <c r="EO4" s="474" t="str">
        <f>Language!$E$183</f>
        <v>Finale</v>
      </c>
      <c r="EP4" s="474" t="str">
        <f>Language!$E$175</f>
        <v>G/U/V</v>
      </c>
      <c r="EQ4" s="474" t="str">
        <f>Language!$E$176</f>
        <v>TD</v>
      </c>
      <c r="ER4" s="474" t="str">
        <f>Language!$E$177</f>
        <v>exakt</v>
      </c>
      <c r="ES4" s="474" t="str">
        <f>Language!$E$188</f>
        <v>gr. Anz.</v>
      </c>
      <c r="ET4" s="475" t="str">
        <f>Language!$E$178</f>
        <v>Teams</v>
      </c>
      <c r="EV4" s="480"/>
      <c r="EW4" s="472"/>
      <c r="EX4" s="472"/>
      <c r="EY4" s="473"/>
      <c r="EZ4" s="675" t="str">
        <f>Language!$E$174</f>
        <v>Ergebn.</v>
      </c>
      <c r="FA4" s="675"/>
      <c r="FB4" s="474" t="str">
        <f>Language!$E$183</f>
        <v>Finale</v>
      </c>
      <c r="FC4" s="474" t="str">
        <f>Language!$E$175</f>
        <v>G/U/V</v>
      </c>
      <c r="FD4" s="474" t="str">
        <f>Language!$E$176</f>
        <v>TD</v>
      </c>
      <c r="FE4" s="474" t="str">
        <f>Language!$E$177</f>
        <v>exakt</v>
      </c>
      <c r="FF4" s="474" t="str">
        <f>Language!$E$188</f>
        <v>gr. Anz.</v>
      </c>
      <c r="FG4" s="475" t="str">
        <f>Language!$E$178</f>
        <v>Teams</v>
      </c>
      <c r="FI4" s="480"/>
      <c r="FJ4" s="472"/>
      <c r="FK4" s="472"/>
      <c r="FL4" s="473"/>
      <c r="FM4" s="675" t="str">
        <f>Language!$E$174</f>
        <v>Ergebn.</v>
      </c>
      <c r="FN4" s="675"/>
      <c r="FO4" s="474" t="str">
        <f>Language!$E$183</f>
        <v>Finale</v>
      </c>
      <c r="FP4" s="474" t="str">
        <f>Language!$E$175</f>
        <v>G/U/V</v>
      </c>
      <c r="FQ4" s="474" t="str">
        <f>Language!$E$176</f>
        <v>TD</v>
      </c>
      <c r="FR4" s="474" t="str">
        <f>Language!$E$177</f>
        <v>exakt</v>
      </c>
      <c r="FS4" s="474" t="str">
        <f>Language!$E$188</f>
        <v>gr. Anz.</v>
      </c>
      <c r="FT4" s="475" t="str">
        <f>Language!$E$178</f>
        <v>Teams</v>
      </c>
      <c r="FV4" s="480"/>
      <c r="FW4" s="472"/>
      <c r="FX4" s="472"/>
      <c r="FY4" s="473"/>
      <c r="FZ4" s="675" t="str">
        <f>Language!$E$174</f>
        <v>Ergebn.</v>
      </c>
      <c r="GA4" s="675"/>
      <c r="GB4" s="474" t="str">
        <f>Language!$E$183</f>
        <v>Finale</v>
      </c>
      <c r="GC4" s="474" t="str">
        <f>Language!$E$175</f>
        <v>G/U/V</v>
      </c>
      <c r="GD4" s="474" t="str">
        <f>Language!$E$176</f>
        <v>TD</v>
      </c>
      <c r="GE4" s="474" t="str">
        <f>Language!$E$177</f>
        <v>exakt</v>
      </c>
      <c r="GF4" s="474" t="str">
        <f>Language!$E$188</f>
        <v>gr. Anz.</v>
      </c>
      <c r="GG4" s="475" t="str">
        <f>Language!$E$178</f>
        <v>Teams</v>
      </c>
      <c r="GI4" s="480"/>
      <c r="GJ4" s="472"/>
      <c r="GK4" s="472"/>
      <c r="GL4" s="473"/>
      <c r="GM4" s="675" t="str">
        <f>Language!$E$174</f>
        <v>Ergebn.</v>
      </c>
      <c r="GN4" s="675"/>
      <c r="GO4" s="474" t="str">
        <f>Language!$E$183</f>
        <v>Finale</v>
      </c>
      <c r="GP4" s="474" t="str">
        <f>Language!$E$175</f>
        <v>G/U/V</v>
      </c>
      <c r="GQ4" s="474" t="str">
        <f>Language!$E$176</f>
        <v>TD</v>
      </c>
      <c r="GR4" s="474" t="str">
        <f>Language!$E$177</f>
        <v>exakt</v>
      </c>
      <c r="GS4" s="474" t="str">
        <f>Language!$E$188</f>
        <v>gr. Anz.</v>
      </c>
      <c r="GT4" s="475" t="str">
        <f>Language!$E$178</f>
        <v>Teams</v>
      </c>
      <c r="GV4" s="480"/>
      <c r="GW4" s="472"/>
      <c r="GX4" s="472"/>
      <c r="GY4" s="473"/>
      <c r="GZ4" s="675" t="str">
        <f>Language!$E$174</f>
        <v>Ergebn.</v>
      </c>
      <c r="HA4" s="675"/>
      <c r="HB4" s="474" t="str">
        <f>Language!$E$183</f>
        <v>Finale</v>
      </c>
      <c r="HC4" s="474" t="str">
        <f>Language!$E$175</f>
        <v>G/U/V</v>
      </c>
      <c r="HD4" s="474" t="str">
        <f>Language!$E$176</f>
        <v>TD</v>
      </c>
      <c r="HE4" s="474" t="str">
        <f>Language!$E$177</f>
        <v>exakt</v>
      </c>
      <c r="HF4" s="474" t="str">
        <f>Language!$E$188</f>
        <v>gr. Anz.</v>
      </c>
      <c r="HG4" s="475" t="str">
        <f>Language!$E$178</f>
        <v>Teams</v>
      </c>
      <c r="HI4" s="480"/>
      <c r="HJ4" s="472"/>
      <c r="HK4" s="472"/>
      <c r="HL4" s="473"/>
      <c r="HM4" s="675" t="str">
        <f>Language!$E$174</f>
        <v>Ergebn.</v>
      </c>
      <c r="HN4" s="675"/>
      <c r="HO4" s="474" t="str">
        <f>Language!$E$183</f>
        <v>Finale</v>
      </c>
      <c r="HP4" s="474" t="str">
        <f>Language!$E$175</f>
        <v>G/U/V</v>
      </c>
      <c r="HQ4" s="474" t="str">
        <f>Language!$E$176</f>
        <v>TD</v>
      </c>
      <c r="HR4" s="474" t="str">
        <f>Language!$E$177</f>
        <v>exakt</v>
      </c>
      <c r="HS4" s="474" t="str">
        <f>Language!$E$188</f>
        <v>gr. Anz.</v>
      </c>
      <c r="HT4" s="475" t="str">
        <f>Language!$E$178</f>
        <v>Teams</v>
      </c>
      <c r="HV4" s="480"/>
      <c r="HW4" s="472"/>
      <c r="HX4" s="472"/>
      <c r="HY4" s="473"/>
      <c r="HZ4" s="675" t="str">
        <f>Language!$E$174</f>
        <v>Ergebn.</v>
      </c>
      <c r="IA4" s="675"/>
      <c r="IB4" s="474" t="str">
        <f>Language!$E$183</f>
        <v>Finale</v>
      </c>
      <c r="IC4" s="474" t="str">
        <f>Language!$E$175</f>
        <v>G/U/V</v>
      </c>
      <c r="ID4" s="474" t="str">
        <f>Language!$E$176</f>
        <v>TD</v>
      </c>
      <c r="IE4" s="474" t="str">
        <f>Language!$E$177</f>
        <v>exakt</v>
      </c>
      <c r="IF4" s="474" t="str">
        <f>Language!$E$188</f>
        <v>gr. Anz.</v>
      </c>
      <c r="IG4" s="475" t="str">
        <f>Language!$E$178</f>
        <v>Teams</v>
      </c>
      <c r="II4" s="480"/>
      <c r="IJ4" s="472"/>
      <c r="IK4" s="472"/>
      <c r="IL4" s="473"/>
      <c r="IM4" s="675" t="str">
        <f>Language!$E$174</f>
        <v>Ergebn.</v>
      </c>
      <c r="IN4" s="675"/>
      <c r="IO4" s="474" t="str">
        <f>Language!$E$183</f>
        <v>Finale</v>
      </c>
      <c r="IP4" s="474" t="str">
        <f>Language!$E$175</f>
        <v>G/U/V</v>
      </c>
      <c r="IQ4" s="474" t="str">
        <f>Language!$E$176</f>
        <v>TD</v>
      </c>
      <c r="IR4" s="474" t="str">
        <f>Language!$E$177</f>
        <v>exakt</v>
      </c>
      <c r="IS4" s="474" t="str">
        <f>Language!$E$188</f>
        <v>gr. Anz.</v>
      </c>
      <c r="IT4" s="475" t="str">
        <f>Language!$E$178</f>
        <v>Teams</v>
      </c>
      <c r="IV4" s="480"/>
      <c r="IW4" s="472"/>
      <c r="IX4" s="472"/>
      <c r="IY4" s="473"/>
      <c r="IZ4" s="675" t="str">
        <f>Language!$E$174</f>
        <v>Ergebn.</v>
      </c>
      <c r="JA4" s="675"/>
      <c r="JB4" s="474" t="str">
        <f>Language!$E$183</f>
        <v>Finale</v>
      </c>
      <c r="JC4" s="474" t="str">
        <f>Language!$E$175</f>
        <v>G/U/V</v>
      </c>
      <c r="JD4" s="474" t="str">
        <f>Language!$E$176</f>
        <v>TD</v>
      </c>
      <c r="JE4" s="474" t="str">
        <f>Language!$E$177</f>
        <v>exakt</v>
      </c>
      <c r="JF4" s="474" t="str">
        <f>Language!$E$188</f>
        <v>gr. Anz.</v>
      </c>
      <c r="JG4" s="475" t="str">
        <f>Language!$E$178</f>
        <v>Teams</v>
      </c>
      <c r="JI4" s="480"/>
      <c r="JJ4" s="472"/>
      <c r="JK4" s="472"/>
      <c r="JL4" s="473"/>
      <c r="JM4" s="675" t="str">
        <f>Language!$E$174</f>
        <v>Ergebn.</v>
      </c>
      <c r="JN4" s="675"/>
      <c r="JO4" s="474" t="str">
        <f>Language!$E$183</f>
        <v>Finale</v>
      </c>
      <c r="JP4" s="474" t="str">
        <f>Language!$E$175</f>
        <v>G/U/V</v>
      </c>
      <c r="JQ4" s="474" t="str">
        <f>Language!$E$176</f>
        <v>TD</v>
      </c>
      <c r="JR4" s="474" t="str">
        <f>Language!$E$177</f>
        <v>exakt</v>
      </c>
      <c r="JS4" s="474" t="str">
        <f>Language!$E$188</f>
        <v>gr. Anz.</v>
      </c>
      <c r="JT4" s="475" t="str">
        <f>Language!$E$178</f>
        <v>Teams</v>
      </c>
      <c r="JV4" s="480"/>
      <c r="JW4" s="472"/>
      <c r="JX4" s="472"/>
      <c r="JY4" s="473"/>
      <c r="JZ4" s="675" t="str">
        <f>Language!$E$174</f>
        <v>Ergebn.</v>
      </c>
      <c r="KA4" s="675"/>
      <c r="KB4" s="474" t="str">
        <f>Language!$E$183</f>
        <v>Finale</v>
      </c>
      <c r="KC4" s="474" t="str">
        <f>Language!$E$175</f>
        <v>G/U/V</v>
      </c>
      <c r="KD4" s="474" t="str">
        <f>Language!$E$176</f>
        <v>TD</v>
      </c>
      <c r="KE4" s="474" t="str">
        <f>Language!$E$177</f>
        <v>exakt</v>
      </c>
      <c r="KF4" s="474" t="str">
        <f>Language!$E$188</f>
        <v>gr. Anz.</v>
      </c>
      <c r="KG4" s="475" t="str">
        <f>Language!$E$178</f>
        <v>Teams</v>
      </c>
      <c r="KI4" s="480"/>
      <c r="KJ4" s="472"/>
      <c r="KK4" s="472"/>
      <c r="KL4" s="473"/>
      <c r="KM4" s="675" t="str">
        <f>Language!$E$174</f>
        <v>Ergebn.</v>
      </c>
      <c r="KN4" s="675"/>
      <c r="KO4" s="474" t="str">
        <f>Language!$E$183</f>
        <v>Finale</v>
      </c>
      <c r="KP4" s="474" t="str">
        <f>Language!$E$175</f>
        <v>G/U/V</v>
      </c>
      <c r="KQ4" s="474" t="str">
        <f>Language!$E$176</f>
        <v>TD</v>
      </c>
      <c r="KR4" s="474" t="str">
        <f>Language!$E$177</f>
        <v>exakt</v>
      </c>
      <c r="KS4" s="474" t="str">
        <f>Language!$E$188</f>
        <v>gr. Anz.</v>
      </c>
      <c r="KT4" s="475" t="str">
        <f>Language!$E$178</f>
        <v>Teams</v>
      </c>
      <c r="KV4" s="480"/>
      <c r="KW4" s="472"/>
      <c r="KX4" s="472"/>
      <c r="KY4" s="473"/>
      <c r="KZ4" s="675" t="str">
        <f>Language!$E$174</f>
        <v>Ergebn.</v>
      </c>
      <c r="LA4" s="675"/>
      <c r="LB4" s="474" t="str">
        <f>Language!$E$183</f>
        <v>Finale</v>
      </c>
      <c r="LC4" s="474" t="str">
        <f>Language!$E$175</f>
        <v>G/U/V</v>
      </c>
      <c r="LD4" s="474" t="str">
        <f>Language!$E$176</f>
        <v>TD</v>
      </c>
      <c r="LE4" s="474" t="str">
        <f>Language!$E$177</f>
        <v>exakt</v>
      </c>
      <c r="LF4" s="474" t="str">
        <f>Language!$E$188</f>
        <v>gr. Anz.</v>
      </c>
      <c r="LG4" s="475" t="str">
        <f>Language!$E$178</f>
        <v>Teams</v>
      </c>
      <c r="LI4" s="480"/>
      <c r="LJ4" s="472"/>
      <c r="LK4" s="472"/>
      <c r="LL4" s="473"/>
      <c r="LM4" s="675" t="str">
        <f>Language!$E$174</f>
        <v>Ergebn.</v>
      </c>
      <c r="LN4" s="675"/>
      <c r="LO4" s="474" t="str">
        <f>Language!$E$183</f>
        <v>Finale</v>
      </c>
      <c r="LP4" s="474" t="str">
        <f>Language!$E$175</f>
        <v>G/U/V</v>
      </c>
      <c r="LQ4" s="474" t="str">
        <f>Language!$E$176</f>
        <v>TD</v>
      </c>
      <c r="LR4" s="474" t="str">
        <f>Language!$E$177</f>
        <v>exakt</v>
      </c>
      <c r="LS4" s="474" t="str">
        <f>Language!$E$188</f>
        <v>gr. Anz.</v>
      </c>
      <c r="LT4" s="475" t="str">
        <f>Language!$E$178</f>
        <v>Teams</v>
      </c>
      <c r="LV4" s="480"/>
      <c r="LW4" s="472"/>
      <c r="LX4" s="472"/>
      <c r="LY4" s="473"/>
      <c r="LZ4" s="675" t="str">
        <f>Language!$E$174</f>
        <v>Ergebn.</v>
      </c>
      <c r="MA4" s="675"/>
      <c r="MB4" s="474" t="str">
        <f>Language!$E$183</f>
        <v>Finale</v>
      </c>
      <c r="MC4" s="474" t="str">
        <f>Language!$E$175</f>
        <v>G/U/V</v>
      </c>
      <c r="MD4" s="474" t="str">
        <f>Language!$E$176</f>
        <v>TD</v>
      </c>
      <c r="ME4" s="474" t="str">
        <f>Language!$E$177</f>
        <v>exakt</v>
      </c>
      <c r="MF4" s="474" t="str">
        <f>Language!$E$188</f>
        <v>gr. Anz.</v>
      </c>
      <c r="MG4" s="475" t="str">
        <f>Language!$E$178</f>
        <v>Teams</v>
      </c>
    </row>
    <row r="5" spans="1:345" ht="24" customHeight="1" x14ac:dyDescent="0.25">
      <c r="A5" s="447"/>
      <c r="B5" s="462" t="str">
        <f>Language!$E$124&amp;" A"</f>
        <v>Gruppe A</v>
      </c>
      <c r="C5" s="463"/>
      <c r="D5" s="464"/>
      <c r="E5" s="465"/>
      <c r="F5" s="466"/>
      <c r="G5" s="467"/>
      <c r="I5" s="462" t="str">
        <f t="shared" ref="I5:I32" si="0">$B5</f>
        <v>Gruppe A</v>
      </c>
      <c r="J5" s="464"/>
      <c r="K5" s="464"/>
      <c r="L5" s="465"/>
      <c r="M5" s="496"/>
      <c r="N5" s="497"/>
      <c r="O5" s="466"/>
      <c r="P5" s="478"/>
      <c r="Q5" s="465"/>
      <c r="R5" s="465"/>
      <c r="S5" s="465"/>
      <c r="T5" s="479"/>
      <c r="V5" s="462" t="str">
        <f t="shared" ref="V5:V32" si="1">$B5</f>
        <v>Gruppe A</v>
      </c>
      <c r="W5" s="464"/>
      <c r="X5" s="464"/>
      <c r="Y5" s="465"/>
      <c r="Z5" s="496"/>
      <c r="AA5" s="497"/>
      <c r="AB5" s="466"/>
      <c r="AC5" s="478"/>
      <c r="AD5" s="465"/>
      <c r="AE5" s="465"/>
      <c r="AF5" s="465"/>
      <c r="AG5" s="479"/>
      <c r="AI5" s="462" t="str">
        <f t="shared" ref="AI5:AI32" si="2">$B5</f>
        <v>Gruppe A</v>
      </c>
      <c r="AJ5" s="464"/>
      <c r="AK5" s="464"/>
      <c r="AL5" s="465"/>
      <c r="AM5" s="496"/>
      <c r="AN5" s="497"/>
      <c r="AO5" s="466"/>
      <c r="AP5" s="478"/>
      <c r="AQ5" s="465"/>
      <c r="AR5" s="465"/>
      <c r="AS5" s="465"/>
      <c r="AT5" s="479"/>
      <c r="AV5" s="462" t="str">
        <f t="shared" ref="AV5:AV32" si="3">$B5</f>
        <v>Gruppe A</v>
      </c>
      <c r="AW5" s="464"/>
      <c r="AX5" s="464"/>
      <c r="AY5" s="465"/>
      <c r="AZ5" s="496"/>
      <c r="BA5" s="497"/>
      <c r="BB5" s="466"/>
      <c r="BC5" s="478"/>
      <c r="BD5" s="465"/>
      <c r="BE5" s="465"/>
      <c r="BF5" s="465"/>
      <c r="BG5" s="479"/>
      <c r="BI5" s="462" t="str">
        <f t="shared" ref="BI5:BI32" si="4">$B5</f>
        <v>Gruppe A</v>
      </c>
      <c r="BJ5" s="464"/>
      <c r="BK5" s="464"/>
      <c r="BL5" s="465"/>
      <c r="BM5" s="496"/>
      <c r="BN5" s="497"/>
      <c r="BO5" s="466"/>
      <c r="BP5" s="478"/>
      <c r="BQ5" s="465"/>
      <c r="BR5" s="465"/>
      <c r="BS5" s="465"/>
      <c r="BT5" s="479"/>
      <c r="BV5" s="462" t="str">
        <f t="shared" ref="BV5:BV32" si="5">$B5</f>
        <v>Gruppe A</v>
      </c>
      <c r="BW5" s="464"/>
      <c r="BX5" s="464"/>
      <c r="BY5" s="465"/>
      <c r="BZ5" s="496"/>
      <c r="CA5" s="497"/>
      <c r="CB5" s="466"/>
      <c r="CC5" s="478"/>
      <c r="CD5" s="465"/>
      <c r="CE5" s="465"/>
      <c r="CF5" s="465"/>
      <c r="CG5" s="479"/>
      <c r="CI5" s="462" t="str">
        <f t="shared" ref="CI5:CI32" si="6">$B5</f>
        <v>Gruppe A</v>
      </c>
      <c r="CJ5" s="464"/>
      <c r="CK5" s="464"/>
      <c r="CL5" s="465"/>
      <c r="CM5" s="496"/>
      <c r="CN5" s="497"/>
      <c r="CO5" s="466"/>
      <c r="CP5" s="478"/>
      <c r="CQ5" s="465"/>
      <c r="CR5" s="465"/>
      <c r="CS5" s="465"/>
      <c r="CT5" s="479"/>
      <c r="CV5" s="462" t="str">
        <f t="shared" ref="CV5:CV32" si="7">$B5</f>
        <v>Gruppe A</v>
      </c>
      <c r="CW5" s="464"/>
      <c r="CX5" s="464"/>
      <c r="CY5" s="465"/>
      <c r="CZ5" s="496"/>
      <c r="DA5" s="497"/>
      <c r="DB5" s="466"/>
      <c r="DC5" s="478"/>
      <c r="DD5" s="465"/>
      <c r="DE5" s="465"/>
      <c r="DF5" s="465"/>
      <c r="DG5" s="479"/>
      <c r="DI5" s="462" t="str">
        <f t="shared" ref="DI5:DI32" si="8">$B5</f>
        <v>Gruppe A</v>
      </c>
      <c r="DJ5" s="464"/>
      <c r="DK5" s="464"/>
      <c r="DL5" s="465"/>
      <c r="DM5" s="496"/>
      <c r="DN5" s="497"/>
      <c r="DO5" s="466"/>
      <c r="DP5" s="478"/>
      <c r="DQ5" s="465"/>
      <c r="DR5" s="465"/>
      <c r="DS5" s="465"/>
      <c r="DT5" s="479"/>
      <c r="DV5" s="462" t="str">
        <f t="shared" ref="DV5:DV32" si="9">$B5</f>
        <v>Gruppe A</v>
      </c>
      <c r="DW5" s="464"/>
      <c r="DX5" s="464"/>
      <c r="DY5" s="465"/>
      <c r="DZ5" s="496"/>
      <c r="EA5" s="497"/>
      <c r="EB5" s="466"/>
      <c r="EC5" s="478"/>
      <c r="ED5" s="465"/>
      <c r="EE5" s="465"/>
      <c r="EF5" s="465"/>
      <c r="EG5" s="479"/>
      <c r="EI5" s="462" t="str">
        <f t="shared" ref="EI5:EI32" si="10">$B5</f>
        <v>Gruppe A</v>
      </c>
      <c r="EJ5" s="464"/>
      <c r="EK5" s="464"/>
      <c r="EL5" s="465"/>
      <c r="EM5" s="496"/>
      <c r="EN5" s="497"/>
      <c r="EO5" s="466"/>
      <c r="EP5" s="478"/>
      <c r="EQ5" s="465"/>
      <c r="ER5" s="465"/>
      <c r="ES5" s="465"/>
      <c r="ET5" s="479"/>
      <c r="EV5" s="462" t="str">
        <f t="shared" ref="EV5:EV32" si="11">$B5</f>
        <v>Gruppe A</v>
      </c>
      <c r="EW5" s="464"/>
      <c r="EX5" s="464"/>
      <c r="EY5" s="465"/>
      <c r="EZ5" s="496"/>
      <c r="FA5" s="497"/>
      <c r="FB5" s="466"/>
      <c r="FC5" s="478"/>
      <c r="FD5" s="465"/>
      <c r="FE5" s="465"/>
      <c r="FF5" s="465"/>
      <c r="FG5" s="479"/>
      <c r="FI5" s="462" t="str">
        <f t="shared" ref="FI5:FI32" si="12">$B5</f>
        <v>Gruppe A</v>
      </c>
      <c r="FJ5" s="464"/>
      <c r="FK5" s="464"/>
      <c r="FL5" s="465"/>
      <c r="FM5" s="496"/>
      <c r="FN5" s="497"/>
      <c r="FO5" s="466"/>
      <c r="FP5" s="478"/>
      <c r="FQ5" s="465"/>
      <c r="FR5" s="465"/>
      <c r="FS5" s="465"/>
      <c r="FT5" s="479"/>
      <c r="FV5" s="462" t="str">
        <f t="shared" ref="FV5:FV32" si="13">$B5</f>
        <v>Gruppe A</v>
      </c>
      <c r="FW5" s="464"/>
      <c r="FX5" s="464"/>
      <c r="FY5" s="465"/>
      <c r="FZ5" s="496"/>
      <c r="GA5" s="497"/>
      <c r="GB5" s="466"/>
      <c r="GC5" s="478"/>
      <c r="GD5" s="465"/>
      <c r="GE5" s="465"/>
      <c r="GF5" s="465"/>
      <c r="GG5" s="479"/>
      <c r="GI5" s="462" t="str">
        <f t="shared" ref="GI5:GI32" si="14">$B5</f>
        <v>Gruppe A</v>
      </c>
      <c r="GJ5" s="464"/>
      <c r="GK5" s="464"/>
      <c r="GL5" s="465"/>
      <c r="GM5" s="496"/>
      <c r="GN5" s="497"/>
      <c r="GO5" s="466"/>
      <c r="GP5" s="478"/>
      <c r="GQ5" s="465"/>
      <c r="GR5" s="465"/>
      <c r="GS5" s="465"/>
      <c r="GT5" s="479"/>
      <c r="GV5" s="462" t="str">
        <f t="shared" ref="GV5:GV32" si="15">$B5</f>
        <v>Gruppe A</v>
      </c>
      <c r="GW5" s="464"/>
      <c r="GX5" s="464"/>
      <c r="GY5" s="465"/>
      <c r="GZ5" s="496"/>
      <c r="HA5" s="497"/>
      <c r="HB5" s="466"/>
      <c r="HC5" s="478"/>
      <c r="HD5" s="465"/>
      <c r="HE5" s="465"/>
      <c r="HF5" s="465"/>
      <c r="HG5" s="479"/>
      <c r="HI5" s="462" t="str">
        <f t="shared" ref="HI5:HI32" si="16">$B5</f>
        <v>Gruppe A</v>
      </c>
      <c r="HJ5" s="464"/>
      <c r="HK5" s="464"/>
      <c r="HL5" s="465"/>
      <c r="HM5" s="496"/>
      <c r="HN5" s="497"/>
      <c r="HO5" s="466"/>
      <c r="HP5" s="478"/>
      <c r="HQ5" s="465"/>
      <c r="HR5" s="465"/>
      <c r="HS5" s="465"/>
      <c r="HT5" s="479"/>
      <c r="HV5" s="462" t="str">
        <f t="shared" ref="HV5:HV32" si="17">$B5</f>
        <v>Gruppe A</v>
      </c>
      <c r="HW5" s="464"/>
      <c r="HX5" s="464"/>
      <c r="HY5" s="465"/>
      <c r="HZ5" s="496"/>
      <c r="IA5" s="497"/>
      <c r="IB5" s="466"/>
      <c r="IC5" s="478"/>
      <c r="ID5" s="465"/>
      <c r="IE5" s="465"/>
      <c r="IF5" s="465"/>
      <c r="IG5" s="479"/>
      <c r="II5" s="462" t="str">
        <f t="shared" ref="II5:II32" si="18">$B5</f>
        <v>Gruppe A</v>
      </c>
      <c r="IJ5" s="464"/>
      <c r="IK5" s="464"/>
      <c r="IL5" s="465"/>
      <c r="IM5" s="496"/>
      <c r="IN5" s="497"/>
      <c r="IO5" s="466"/>
      <c r="IP5" s="478"/>
      <c r="IQ5" s="465"/>
      <c r="IR5" s="465"/>
      <c r="IS5" s="465"/>
      <c r="IT5" s="479"/>
      <c r="IV5" s="462" t="str">
        <f t="shared" ref="IV5:IV32" si="19">$B5</f>
        <v>Gruppe A</v>
      </c>
      <c r="IW5" s="464"/>
      <c r="IX5" s="464"/>
      <c r="IY5" s="465"/>
      <c r="IZ5" s="496"/>
      <c r="JA5" s="497"/>
      <c r="JB5" s="466"/>
      <c r="JC5" s="478"/>
      <c r="JD5" s="465"/>
      <c r="JE5" s="465"/>
      <c r="JF5" s="465"/>
      <c r="JG5" s="479"/>
      <c r="JI5" s="462" t="str">
        <f t="shared" ref="JI5:JI32" si="20">$B5</f>
        <v>Gruppe A</v>
      </c>
      <c r="JJ5" s="464"/>
      <c r="JK5" s="464"/>
      <c r="JL5" s="465"/>
      <c r="JM5" s="496"/>
      <c r="JN5" s="497"/>
      <c r="JO5" s="466"/>
      <c r="JP5" s="478"/>
      <c r="JQ5" s="465"/>
      <c r="JR5" s="465"/>
      <c r="JS5" s="465"/>
      <c r="JT5" s="479"/>
      <c r="JV5" s="462" t="str">
        <f t="shared" ref="JV5:JV32" si="21">$B5</f>
        <v>Gruppe A</v>
      </c>
      <c r="JW5" s="464"/>
      <c r="JX5" s="464"/>
      <c r="JY5" s="465"/>
      <c r="JZ5" s="496"/>
      <c r="KA5" s="497"/>
      <c r="KB5" s="466"/>
      <c r="KC5" s="478"/>
      <c r="KD5" s="465"/>
      <c r="KE5" s="465"/>
      <c r="KF5" s="465"/>
      <c r="KG5" s="479"/>
      <c r="KI5" s="462" t="str">
        <f t="shared" ref="KI5:KI32" si="22">$B5</f>
        <v>Gruppe A</v>
      </c>
      <c r="KJ5" s="464"/>
      <c r="KK5" s="464"/>
      <c r="KL5" s="465"/>
      <c r="KM5" s="496"/>
      <c r="KN5" s="497"/>
      <c r="KO5" s="466"/>
      <c r="KP5" s="478"/>
      <c r="KQ5" s="465"/>
      <c r="KR5" s="465"/>
      <c r="KS5" s="465"/>
      <c r="KT5" s="479"/>
      <c r="KV5" s="462" t="str">
        <f t="shared" ref="KV5:KV32" si="23">$B5</f>
        <v>Gruppe A</v>
      </c>
      <c r="KW5" s="464"/>
      <c r="KX5" s="464"/>
      <c r="KY5" s="465"/>
      <c r="KZ5" s="496"/>
      <c r="LA5" s="497"/>
      <c r="LB5" s="466"/>
      <c r="LC5" s="478"/>
      <c r="LD5" s="465"/>
      <c r="LE5" s="465"/>
      <c r="LF5" s="465"/>
      <c r="LG5" s="479"/>
      <c r="LI5" s="462" t="str">
        <f t="shared" ref="LI5:LI32" si="24">$B5</f>
        <v>Gruppe A</v>
      </c>
      <c r="LJ5" s="464"/>
      <c r="LK5" s="464"/>
      <c r="LL5" s="465"/>
      <c r="LM5" s="496"/>
      <c r="LN5" s="497"/>
      <c r="LO5" s="466"/>
      <c r="LP5" s="478"/>
      <c r="LQ5" s="465"/>
      <c r="LR5" s="465"/>
      <c r="LS5" s="465"/>
      <c r="LT5" s="479"/>
      <c r="LV5" s="462" t="str">
        <f t="shared" ref="LV5:LV32" si="25">$B5</f>
        <v>Gruppe A</v>
      </c>
      <c r="LW5" s="464"/>
      <c r="LX5" s="464"/>
      <c r="LY5" s="465"/>
      <c r="LZ5" s="496"/>
      <c r="MA5" s="497"/>
      <c r="MB5" s="466"/>
      <c r="MC5" s="478"/>
      <c r="MD5" s="465"/>
      <c r="ME5" s="465"/>
      <c r="MF5" s="465"/>
      <c r="MG5" s="479"/>
    </row>
    <row r="6" spans="1:345" x14ac:dyDescent="0.25">
      <c r="B6" s="451">
        <f ca="1">INDEX(Groups!$C$7:$C$45,MATCH(C6,Groups!$D$7:$D$45,0))</f>
        <v>51</v>
      </c>
      <c r="C6" s="452" t="str">
        <f ca="1">GrpA!$B$4</f>
        <v>Katar</v>
      </c>
      <c r="D6" s="453">
        <f ca="1">INDEX(Groups!$C$7:$C$45,MATCH(E6,Groups!$D$7:$D$45,0))</f>
        <v>46</v>
      </c>
      <c r="E6" s="452" t="str">
        <f ca="1">GrpA!$D$4</f>
        <v>Ecuador</v>
      </c>
      <c r="F6" s="454">
        <f ca="1">GrpA!$E$4</f>
        <v>0</v>
      </c>
      <c r="G6" s="455">
        <f ca="1">GrpA!$G$4</f>
        <v>2</v>
      </c>
      <c r="I6" s="451">
        <f t="shared" ca="1" si="0"/>
        <v>51</v>
      </c>
      <c r="J6" s="452" t="str">
        <f ca="1">GrpA!$B$4</f>
        <v>Katar</v>
      </c>
      <c r="K6" s="453">
        <f t="shared" ref="K6:K11" ca="1" si="26">$D6</f>
        <v>46</v>
      </c>
      <c r="L6" s="452" t="str">
        <f ca="1">GrpA!$D$4</f>
        <v>Ecuador</v>
      </c>
      <c r="M6" s="492"/>
      <c r="N6" s="492"/>
      <c r="O6" s="485"/>
      <c r="P6" s="453" t="str">
        <f t="shared" ref="P6:P11" ca="1" si="27">IF(($F6&lt;&gt;"")*($G6&lt;&gt;"")*(M6&lt;&gt;"")*(N6&lt;&gt;""),($F6&gt;$G6)*(M6&gt;N6)+($F6=$G6)*(M6=N6)+($F6&lt;$G6)*(M6&lt;N6),"")</f>
        <v/>
      </c>
      <c r="Q6" s="453" t="str">
        <f ca="1">IF((P6&lt;&gt;""),IF(OR($F6&lt;&gt;$G6,PrSettings!$M$4="●"),(($F6-$G6)=(M6-N6))*1,0),"")</f>
        <v/>
      </c>
      <c r="R6" s="453" t="str">
        <f t="shared" ref="R6:R11" ca="1" si="28">IF((P6&lt;&gt;""),($F6=M6)*($G6=N6),"")</f>
        <v/>
      </c>
      <c r="S6" s="453" t="str">
        <f ca="1">IF(P6&lt;&gt;"",IF(ABS($F6-$G6)&gt;=PrSettings!$M$7,(ABS($F6-$G6-M6+N6)&lt;=1)*1,IF(AND(P6,$F6=$G6,$F6&gt;=PrSettings!$M$6),(ABS(M6-$F6)&lt;=1)*1,IF(AND(P6,$F6+$G6&gt;=PrSettings!$M$8),(ABS(M6-$F6)+ABS(N6-$G6)&lt;=1)*1,""))),"")</f>
        <v/>
      </c>
      <c r="T6" s="488"/>
      <c r="V6" s="451">
        <f t="shared" ca="1" si="1"/>
        <v>51</v>
      </c>
      <c r="W6" s="452" t="str">
        <f ca="1">GrpA!$B$4</f>
        <v>Katar</v>
      </c>
      <c r="X6" s="453">
        <f t="shared" ref="X6:X11" ca="1" si="29">$D6</f>
        <v>46</v>
      </c>
      <c r="Y6" s="452" t="str">
        <f ca="1">GrpA!$D$4</f>
        <v>Ecuador</v>
      </c>
      <c r="Z6" s="492"/>
      <c r="AA6" s="492"/>
      <c r="AB6" s="485"/>
      <c r="AC6" s="453" t="str">
        <f t="shared" ref="AC6:AC11" ca="1" si="30">IF(($F6&lt;&gt;"")*($G6&lt;&gt;"")*(Z6&lt;&gt;"")*(AA6&lt;&gt;""),($F6&gt;$G6)*(Z6&gt;AA6)+($F6=$G6)*(Z6=AA6)+($F6&lt;$G6)*(Z6&lt;AA6),"")</f>
        <v/>
      </c>
      <c r="AD6" s="453" t="str">
        <f ca="1">IF((AC6&lt;&gt;""),IF(OR($F6&lt;&gt;$G6,PrSettings!$M$4="●"),(($F6-$G6)=(Z6-AA6))*1,0),"")</f>
        <v/>
      </c>
      <c r="AE6" s="453" t="str">
        <f t="shared" ref="AE6:AE11" ca="1" si="31">IF((AC6&lt;&gt;""),($F6=Z6)*($G6=AA6),"")</f>
        <v/>
      </c>
      <c r="AF6" s="453" t="str">
        <f ca="1">IF(AC6&lt;&gt;"",IF(ABS($F6-$G6)&gt;=PrSettings!$M$7,(ABS($F6-$G6-Z6+AA6)&lt;=1)*1,IF(AND(AC6,$F6=$G6,$F6&gt;=PrSettings!$M$6),(ABS(Z6-$F6)&lt;=1)*1,IF(AND(AC6,$F6+$G6&gt;=PrSettings!$M$8),(ABS(Z6-$F6)+ABS(AA6-$G6)&lt;=1)*1,""))),"")</f>
        <v/>
      </c>
      <c r="AG6" s="488"/>
      <c r="AI6" s="451">
        <f t="shared" ca="1" si="2"/>
        <v>51</v>
      </c>
      <c r="AJ6" s="452" t="str">
        <f ca="1">GrpA!$B$4</f>
        <v>Katar</v>
      </c>
      <c r="AK6" s="453">
        <f t="shared" ref="AK6:AK11" ca="1" si="32">$D6</f>
        <v>46</v>
      </c>
      <c r="AL6" s="452" t="str">
        <f ca="1">GrpA!$D$4</f>
        <v>Ecuador</v>
      </c>
      <c r="AM6" s="492"/>
      <c r="AN6" s="492"/>
      <c r="AO6" s="485"/>
      <c r="AP6" s="453" t="str">
        <f t="shared" ref="AP6:AP11" ca="1" si="33">IF(($F6&lt;&gt;"")*($G6&lt;&gt;"")*(AM6&lt;&gt;"")*(AN6&lt;&gt;""),($F6&gt;$G6)*(AM6&gt;AN6)+($F6=$G6)*(AM6=AN6)+($F6&lt;$G6)*(AM6&lt;AN6),"")</f>
        <v/>
      </c>
      <c r="AQ6" s="453" t="str">
        <f ca="1">IF((AP6&lt;&gt;""),IF(OR($F6&lt;&gt;$G6,PrSettings!$M$4="●"),(($F6-$G6)=(AM6-AN6))*1,0),"")</f>
        <v/>
      </c>
      <c r="AR6" s="453" t="str">
        <f t="shared" ref="AR6:AR11" ca="1" si="34">IF((AP6&lt;&gt;""),($F6=AM6)*($G6=AN6),"")</f>
        <v/>
      </c>
      <c r="AS6" s="453" t="str">
        <f ca="1">IF(AP6&lt;&gt;"",IF(ABS($F6-$G6)&gt;=PrSettings!$M$7,(ABS($F6-$G6-AM6+AN6)&lt;=1)*1,IF(AND(AP6,$F6=$G6,$F6&gt;=PrSettings!$M$6),(ABS(AM6-$F6)&lt;=1)*1,IF(AND(AP6,$F6+$G6&gt;=PrSettings!$M$8),(ABS(AM6-$F6)+ABS(AN6-$G6)&lt;=1)*1,""))),"")</f>
        <v/>
      </c>
      <c r="AT6" s="488"/>
      <c r="AV6" s="451">
        <f t="shared" ca="1" si="3"/>
        <v>51</v>
      </c>
      <c r="AW6" s="452" t="str">
        <f ca="1">GrpA!$B$4</f>
        <v>Katar</v>
      </c>
      <c r="AX6" s="453">
        <f t="shared" ref="AX6:AX11" ca="1" si="35">$D6</f>
        <v>46</v>
      </c>
      <c r="AY6" s="452" t="str">
        <f ca="1">GrpA!$D$4</f>
        <v>Ecuador</v>
      </c>
      <c r="AZ6" s="492"/>
      <c r="BA6" s="492"/>
      <c r="BB6" s="485"/>
      <c r="BC6" s="453" t="str">
        <f t="shared" ref="BC6:BC11" ca="1" si="36">IF(($F6&lt;&gt;"")*($G6&lt;&gt;"")*(AZ6&lt;&gt;"")*(BA6&lt;&gt;""),($F6&gt;$G6)*(AZ6&gt;BA6)+($F6=$G6)*(AZ6=BA6)+($F6&lt;$G6)*(AZ6&lt;BA6),"")</f>
        <v/>
      </c>
      <c r="BD6" s="453" t="str">
        <f ca="1">IF((BC6&lt;&gt;""),IF(OR($F6&lt;&gt;$G6,PrSettings!$M$4="●"),(($F6-$G6)=(AZ6-BA6))*1,0),"")</f>
        <v/>
      </c>
      <c r="BE6" s="453" t="str">
        <f t="shared" ref="BE6:BE11" ca="1" si="37">IF((BC6&lt;&gt;""),($F6=AZ6)*($G6=BA6),"")</f>
        <v/>
      </c>
      <c r="BF6" s="453" t="str">
        <f ca="1">IF(BC6&lt;&gt;"",IF(ABS($F6-$G6)&gt;=PrSettings!$M$7,(ABS($F6-$G6-AZ6+BA6)&lt;=1)*1,IF(AND(BC6,$F6=$G6,$F6&gt;=PrSettings!$M$6),(ABS(AZ6-$F6)&lt;=1)*1,IF(AND(BC6,$F6+$G6&gt;=PrSettings!$M$8),(ABS(AZ6-$F6)+ABS(BA6-$G6)&lt;=1)*1,""))),"")</f>
        <v/>
      </c>
      <c r="BG6" s="488"/>
      <c r="BI6" s="451">
        <f t="shared" ca="1" si="4"/>
        <v>51</v>
      </c>
      <c r="BJ6" s="452" t="str">
        <f ca="1">GrpA!$B$4</f>
        <v>Katar</v>
      </c>
      <c r="BK6" s="453">
        <f t="shared" ref="BK6:BK11" ca="1" si="38">$D6</f>
        <v>46</v>
      </c>
      <c r="BL6" s="452" t="str">
        <f ca="1">GrpA!$D$4</f>
        <v>Ecuador</v>
      </c>
      <c r="BM6" s="492"/>
      <c r="BN6" s="492"/>
      <c r="BO6" s="485"/>
      <c r="BP6" s="453" t="str">
        <f t="shared" ref="BP6:BP11" ca="1" si="39">IF(($F6&lt;&gt;"")*($G6&lt;&gt;"")*(BM6&lt;&gt;"")*(BN6&lt;&gt;""),($F6&gt;$G6)*(BM6&gt;BN6)+($F6=$G6)*(BM6=BN6)+($F6&lt;$G6)*(BM6&lt;BN6),"")</f>
        <v/>
      </c>
      <c r="BQ6" s="453" t="str">
        <f ca="1">IF((BP6&lt;&gt;""),IF(OR($F6&lt;&gt;$G6,PrSettings!$M$4="●"),(($F6-$G6)=(BM6-BN6))*1,0),"")</f>
        <v/>
      </c>
      <c r="BR6" s="453" t="str">
        <f t="shared" ref="BR6:BR11" ca="1" si="40">IF((BP6&lt;&gt;""),($F6=BM6)*($G6=BN6),"")</f>
        <v/>
      </c>
      <c r="BS6" s="453" t="str">
        <f ca="1">IF(BP6&lt;&gt;"",IF(ABS($F6-$G6)&gt;=PrSettings!$M$7,(ABS($F6-$G6-BM6+BN6)&lt;=1)*1,IF(AND(BP6,$F6=$G6,$F6&gt;=PrSettings!$M$6),(ABS(BM6-$F6)&lt;=1)*1,IF(AND(BP6,$F6+$G6&gt;=PrSettings!$M$8),(ABS(BM6-$F6)+ABS(BN6-$G6)&lt;=1)*1,""))),"")</f>
        <v/>
      </c>
      <c r="BT6" s="488"/>
      <c r="BV6" s="451">
        <f t="shared" ca="1" si="5"/>
        <v>51</v>
      </c>
      <c r="BW6" s="452" t="str">
        <f ca="1">GrpA!$B$4</f>
        <v>Katar</v>
      </c>
      <c r="BX6" s="453">
        <f t="shared" ref="BX6:BX11" ca="1" si="41">$D6</f>
        <v>46</v>
      </c>
      <c r="BY6" s="452" t="str">
        <f ca="1">GrpA!$D$4</f>
        <v>Ecuador</v>
      </c>
      <c r="BZ6" s="492"/>
      <c r="CA6" s="492"/>
      <c r="CB6" s="485"/>
      <c r="CC6" s="453" t="str">
        <f t="shared" ref="CC6:CC11" ca="1" si="42">IF(($F6&lt;&gt;"")*($G6&lt;&gt;"")*(BZ6&lt;&gt;"")*(CA6&lt;&gt;""),($F6&gt;$G6)*(BZ6&gt;CA6)+($F6=$G6)*(BZ6=CA6)+($F6&lt;$G6)*(BZ6&lt;CA6),"")</f>
        <v/>
      </c>
      <c r="CD6" s="453" t="str">
        <f ca="1">IF((CC6&lt;&gt;""),IF(OR($F6&lt;&gt;$G6,PrSettings!$M$4="●"),(($F6-$G6)=(BZ6-CA6))*1,0),"")</f>
        <v/>
      </c>
      <c r="CE6" s="453" t="str">
        <f t="shared" ref="CE6:CE11" ca="1" si="43">IF((CC6&lt;&gt;""),($F6=BZ6)*($G6=CA6),"")</f>
        <v/>
      </c>
      <c r="CF6" s="453" t="str">
        <f ca="1">IF(CC6&lt;&gt;"",IF(ABS($F6-$G6)&gt;=PrSettings!$M$7,(ABS($F6-$G6-BZ6+CA6)&lt;=1)*1,IF(AND(CC6,$F6=$G6,$F6&gt;=PrSettings!$M$6),(ABS(BZ6-$F6)&lt;=1)*1,IF(AND(CC6,$F6+$G6&gt;=PrSettings!$M$8),(ABS(BZ6-$F6)+ABS(CA6-$G6)&lt;=1)*1,""))),"")</f>
        <v/>
      </c>
      <c r="CG6" s="488"/>
      <c r="CI6" s="451">
        <f t="shared" ca="1" si="6"/>
        <v>51</v>
      </c>
      <c r="CJ6" s="452" t="str">
        <f ca="1">GrpA!$B$4</f>
        <v>Katar</v>
      </c>
      <c r="CK6" s="453">
        <f t="shared" ref="CK6:CK11" ca="1" si="44">$D6</f>
        <v>46</v>
      </c>
      <c r="CL6" s="452" t="str">
        <f ca="1">GrpA!$D$4</f>
        <v>Ecuador</v>
      </c>
      <c r="CM6" s="492"/>
      <c r="CN6" s="492"/>
      <c r="CO6" s="485"/>
      <c r="CP6" s="453" t="str">
        <f t="shared" ref="CP6:CP11" ca="1" si="45">IF(($F6&lt;&gt;"")*($G6&lt;&gt;"")*(CM6&lt;&gt;"")*(CN6&lt;&gt;""),($F6&gt;$G6)*(CM6&gt;CN6)+($F6=$G6)*(CM6=CN6)+($F6&lt;$G6)*(CM6&lt;CN6),"")</f>
        <v/>
      </c>
      <c r="CQ6" s="453" t="str">
        <f ca="1">IF((CP6&lt;&gt;""),IF(OR($F6&lt;&gt;$G6,PrSettings!$M$4="●"),(($F6-$G6)=(CM6-CN6))*1,0),"")</f>
        <v/>
      </c>
      <c r="CR6" s="453" t="str">
        <f t="shared" ref="CR6:CR11" ca="1" si="46">IF((CP6&lt;&gt;""),($F6=CM6)*($G6=CN6),"")</f>
        <v/>
      </c>
      <c r="CS6" s="453" t="str">
        <f ca="1">IF(CP6&lt;&gt;"",IF(ABS($F6-$G6)&gt;=PrSettings!$M$7,(ABS($F6-$G6-CM6+CN6)&lt;=1)*1,IF(AND(CP6,$F6=$G6,$F6&gt;=PrSettings!$M$6),(ABS(CM6-$F6)&lt;=1)*1,IF(AND(CP6,$F6+$G6&gt;=PrSettings!$M$8),(ABS(CM6-$F6)+ABS(CN6-$G6)&lt;=1)*1,""))),"")</f>
        <v/>
      </c>
      <c r="CT6" s="488"/>
      <c r="CV6" s="451">
        <f t="shared" ca="1" si="7"/>
        <v>51</v>
      </c>
      <c r="CW6" s="452" t="str">
        <f ca="1">GrpA!$B$4</f>
        <v>Katar</v>
      </c>
      <c r="CX6" s="453">
        <f t="shared" ref="CX6:CX11" ca="1" si="47">$D6</f>
        <v>46</v>
      </c>
      <c r="CY6" s="452" t="str">
        <f ca="1">GrpA!$D$4</f>
        <v>Ecuador</v>
      </c>
      <c r="CZ6" s="492"/>
      <c r="DA6" s="492"/>
      <c r="DB6" s="485"/>
      <c r="DC6" s="453" t="str">
        <f t="shared" ref="DC6:DC11" ca="1" si="48">IF(($F6&lt;&gt;"")*($G6&lt;&gt;"")*(CZ6&lt;&gt;"")*(DA6&lt;&gt;""),($F6&gt;$G6)*(CZ6&gt;DA6)+($F6=$G6)*(CZ6=DA6)+($F6&lt;$G6)*(CZ6&lt;DA6),"")</f>
        <v/>
      </c>
      <c r="DD6" s="453" t="str">
        <f ca="1">IF((DC6&lt;&gt;""),IF(OR($F6&lt;&gt;$G6,PrSettings!$M$4="●"),(($F6-$G6)=(CZ6-DA6))*1,0),"")</f>
        <v/>
      </c>
      <c r="DE6" s="453" t="str">
        <f t="shared" ref="DE6:DE11" ca="1" si="49">IF((DC6&lt;&gt;""),($F6=CZ6)*($G6=DA6),"")</f>
        <v/>
      </c>
      <c r="DF6" s="453" t="str">
        <f ca="1">IF(DC6&lt;&gt;"",IF(ABS($F6-$G6)&gt;=PrSettings!$M$7,(ABS($F6-$G6-CZ6+DA6)&lt;=1)*1,IF(AND(DC6,$F6=$G6,$F6&gt;=PrSettings!$M$6),(ABS(CZ6-$F6)&lt;=1)*1,IF(AND(DC6,$F6+$G6&gt;=PrSettings!$M$8),(ABS(CZ6-$F6)+ABS(DA6-$G6)&lt;=1)*1,""))),"")</f>
        <v/>
      </c>
      <c r="DG6" s="488"/>
      <c r="DI6" s="451">
        <f t="shared" ca="1" si="8"/>
        <v>51</v>
      </c>
      <c r="DJ6" s="452" t="str">
        <f ca="1">GrpA!$B$4</f>
        <v>Katar</v>
      </c>
      <c r="DK6" s="453">
        <f t="shared" ref="DK6:DK11" ca="1" si="50">$D6</f>
        <v>46</v>
      </c>
      <c r="DL6" s="452" t="str">
        <f ca="1">GrpA!$D$4</f>
        <v>Ecuador</v>
      </c>
      <c r="DM6" s="492"/>
      <c r="DN6" s="492"/>
      <c r="DO6" s="485"/>
      <c r="DP6" s="453" t="str">
        <f t="shared" ref="DP6:DP11" ca="1" si="51">IF(($F6&lt;&gt;"")*($G6&lt;&gt;"")*(DM6&lt;&gt;"")*(DN6&lt;&gt;""),($F6&gt;$G6)*(DM6&gt;DN6)+($F6=$G6)*(DM6=DN6)+($F6&lt;$G6)*(DM6&lt;DN6),"")</f>
        <v/>
      </c>
      <c r="DQ6" s="453" t="str">
        <f ca="1">IF((DP6&lt;&gt;""),IF(OR($F6&lt;&gt;$G6,PrSettings!$M$4="●"),(($F6-$G6)=(DM6-DN6))*1,0),"")</f>
        <v/>
      </c>
      <c r="DR6" s="453" t="str">
        <f t="shared" ref="DR6:DR11" ca="1" si="52">IF((DP6&lt;&gt;""),($F6=DM6)*($G6=DN6),"")</f>
        <v/>
      </c>
      <c r="DS6" s="453" t="str">
        <f ca="1">IF(DP6&lt;&gt;"",IF(ABS($F6-$G6)&gt;=PrSettings!$M$7,(ABS($F6-$G6-DM6+DN6)&lt;=1)*1,IF(AND(DP6,$F6=$G6,$F6&gt;=PrSettings!$M$6),(ABS(DM6-$F6)&lt;=1)*1,IF(AND(DP6,$F6+$G6&gt;=PrSettings!$M$8),(ABS(DM6-$F6)+ABS(DN6-$G6)&lt;=1)*1,""))),"")</f>
        <v/>
      </c>
      <c r="DT6" s="488"/>
      <c r="DV6" s="451">
        <f t="shared" ca="1" si="9"/>
        <v>51</v>
      </c>
      <c r="DW6" s="452" t="str">
        <f ca="1">GrpA!$B$4</f>
        <v>Katar</v>
      </c>
      <c r="DX6" s="453">
        <f t="shared" ref="DX6:DX11" ca="1" si="53">$D6</f>
        <v>46</v>
      </c>
      <c r="DY6" s="452" t="str">
        <f ca="1">GrpA!$D$4</f>
        <v>Ecuador</v>
      </c>
      <c r="DZ6" s="492"/>
      <c r="EA6" s="492"/>
      <c r="EB6" s="485"/>
      <c r="EC6" s="453" t="str">
        <f t="shared" ref="EC6:EC11" ca="1" si="54">IF(($F6&lt;&gt;"")*($G6&lt;&gt;"")*(DZ6&lt;&gt;"")*(EA6&lt;&gt;""),($F6&gt;$G6)*(DZ6&gt;EA6)+($F6=$G6)*(DZ6=EA6)+($F6&lt;$G6)*(DZ6&lt;EA6),"")</f>
        <v/>
      </c>
      <c r="ED6" s="453" t="str">
        <f ca="1">IF((EC6&lt;&gt;""),IF(OR($F6&lt;&gt;$G6,PrSettings!$M$4="●"),(($F6-$G6)=(DZ6-EA6))*1,0),"")</f>
        <v/>
      </c>
      <c r="EE6" s="453" t="str">
        <f t="shared" ref="EE6:EE11" ca="1" si="55">IF((EC6&lt;&gt;""),($F6=DZ6)*($G6=EA6),"")</f>
        <v/>
      </c>
      <c r="EF6" s="453" t="str">
        <f ca="1">IF(EC6&lt;&gt;"",IF(ABS($F6-$G6)&gt;=PrSettings!$M$7,(ABS($F6-$G6-DZ6+EA6)&lt;=1)*1,IF(AND(EC6,$F6=$G6,$F6&gt;=PrSettings!$M$6),(ABS(DZ6-$F6)&lt;=1)*1,IF(AND(EC6,$F6+$G6&gt;=PrSettings!$M$8),(ABS(DZ6-$F6)+ABS(EA6-$G6)&lt;=1)*1,""))),"")</f>
        <v/>
      </c>
      <c r="EG6" s="488"/>
      <c r="EI6" s="451">
        <f t="shared" ca="1" si="10"/>
        <v>51</v>
      </c>
      <c r="EJ6" s="452" t="str">
        <f ca="1">GrpA!$B$4</f>
        <v>Katar</v>
      </c>
      <c r="EK6" s="453">
        <f t="shared" ref="EK6:EK11" ca="1" si="56">$D6</f>
        <v>46</v>
      </c>
      <c r="EL6" s="452" t="str">
        <f ca="1">GrpA!$D$4</f>
        <v>Ecuador</v>
      </c>
      <c r="EM6" s="492"/>
      <c r="EN6" s="492"/>
      <c r="EO6" s="485"/>
      <c r="EP6" s="453" t="str">
        <f t="shared" ref="EP6:EP11" ca="1" si="57">IF(($F6&lt;&gt;"")*($G6&lt;&gt;"")*(EM6&lt;&gt;"")*(EN6&lt;&gt;""),($F6&gt;$G6)*(EM6&gt;EN6)+($F6=$G6)*(EM6=EN6)+($F6&lt;$G6)*(EM6&lt;EN6),"")</f>
        <v/>
      </c>
      <c r="EQ6" s="453" t="str">
        <f ca="1">IF((EP6&lt;&gt;""),IF(OR($F6&lt;&gt;$G6,PrSettings!$M$4="●"),(($F6-$G6)=(EM6-EN6))*1,0),"")</f>
        <v/>
      </c>
      <c r="ER6" s="453" t="str">
        <f t="shared" ref="ER6:ER11" ca="1" si="58">IF((EP6&lt;&gt;""),($F6=EM6)*($G6=EN6),"")</f>
        <v/>
      </c>
      <c r="ES6" s="453" t="str">
        <f ca="1">IF(EP6&lt;&gt;"",IF(ABS($F6-$G6)&gt;=PrSettings!$M$7,(ABS($F6-$G6-EM6+EN6)&lt;=1)*1,IF(AND(EP6,$F6=$G6,$F6&gt;=PrSettings!$M$6),(ABS(EM6-$F6)&lt;=1)*1,IF(AND(EP6,$F6+$G6&gt;=PrSettings!$M$8),(ABS(EM6-$F6)+ABS(EN6-$G6)&lt;=1)*1,""))),"")</f>
        <v/>
      </c>
      <c r="ET6" s="488"/>
      <c r="EV6" s="451">
        <f t="shared" ca="1" si="11"/>
        <v>51</v>
      </c>
      <c r="EW6" s="452" t="str">
        <f ca="1">GrpA!$B$4</f>
        <v>Katar</v>
      </c>
      <c r="EX6" s="453">
        <f t="shared" ref="EX6:EX11" ca="1" si="59">$D6</f>
        <v>46</v>
      </c>
      <c r="EY6" s="452" t="str">
        <f ca="1">GrpA!$D$4</f>
        <v>Ecuador</v>
      </c>
      <c r="EZ6" s="492"/>
      <c r="FA6" s="492"/>
      <c r="FB6" s="485"/>
      <c r="FC6" s="453" t="str">
        <f t="shared" ref="FC6:FC11" ca="1" si="60">IF(($F6&lt;&gt;"")*($G6&lt;&gt;"")*(EZ6&lt;&gt;"")*(FA6&lt;&gt;""),($F6&gt;$G6)*(EZ6&gt;FA6)+($F6=$G6)*(EZ6=FA6)+($F6&lt;$G6)*(EZ6&lt;FA6),"")</f>
        <v/>
      </c>
      <c r="FD6" s="453" t="str">
        <f ca="1">IF((FC6&lt;&gt;""),IF(OR($F6&lt;&gt;$G6,PrSettings!$M$4="●"),(($F6-$G6)=(EZ6-FA6))*1,0),"")</f>
        <v/>
      </c>
      <c r="FE6" s="453" t="str">
        <f t="shared" ref="FE6:FE11" ca="1" si="61">IF((FC6&lt;&gt;""),($F6=EZ6)*($G6=FA6),"")</f>
        <v/>
      </c>
      <c r="FF6" s="453" t="str">
        <f ca="1">IF(FC6&lt;&gt;"",IF(ABS($F6-$G6)&gt;=PrSettings!$M$7,(ABS($F6-$G6-EZ6+FA6)&lt;=1)*1,IF(AND(FC6,$F6=$G6,$F6&gt;=PrSettings!$M$6),(ABS(EZ6-$F6)&lt;=1)*1,IF(AND(FC6,$F6+$G6&gt;=PrSettings!$M$8),(ABS(EZ6-$F6)+ABS(FA6-$G6)&lt;=1)*1,""))),"")</f>
        <v/>
      </c>
      <c r="FG6" s="488"/>
      <c r="FI6" s="451">
        <f t="shared" ca="1" si="12"/>
        <v>51</v>
      </c>
      <c r="FJ6" s="452" t="str">
        <f ca="1">GrpA!$B$4</f>
        <v>Katar</v>
      </c>
      <c r="FK6" s="453">
        <f t="shared" ref="FK6:FK11" ca="1" si="62">$D6</f>
        <v>46</v>
      </c>
      <c r="FL6" s="452" t="str">
        <f ca="1">GrpA!$D$4</f>
        <v>Ecuador</v>
      </c>
      <c r="FM6" s="492"/>
      <c r="FN6" s="492"/>
      <c r="FO6" s="485"/>
      <c r="FP6" s="453" t="str">
        <f t="shared" ref="FP6:FP11" ca="1" si="63">IF(($F6&lt;&gt;"")*($G6&lt;&gt;"")*(FM6&lt;&gt;"")*(FN6&lt;&gt;""),($F6&gt;$G6)*(FM6&gt;FN6)+($F6=$G6)*(FM6=FN6)+($F6&lt;$G6)*(FM6&lt;FN6),"")</f>
        <v/>
      </c>
      <c r="FQ6" s="453" t="str">
        <f ca="1">IF((FP6&lt;&gt;""),IF(OR($F6&lt;&gt;$G6,PrSettings!$M$4="●"),(($F6-$G6)=(FM6-FN6))*1,0),"")</f>
        <v/>
      </c>
      <c r="FR6" s="453" t="str">
        <f t="shared" ref="FR6:FR11" ca="1" si="64">IF((FP6&lt;&gt;""),($F6=FM6)*($G6=FN6),"")</f>
        <v/>
      </c>
      <c r="FS6" s="453" t="str">
        <f ca="1">IF(FP6&lt;&gt;"",IF(ABS($F6-$G6)&gt;=PrSettings!$M$7,(ABS($F6-$G6-FM6+FN6)&lt;=1)*1,IF(AND(FP6,$F6=$G6,$F6&gt;=PrSettings!$M$6),(ABS(FM6-$F6)&lt;=1)*1,IF(AND(FP6,$F6+$G6&gt;=PrSettings!$M$8),(ABS(FM6-$F6)+ABS(FN6-$G6)&lt;=1)*1,""))),"")</f>
        <v/>
      </c>
      <c r="FT6" s="488"/>
      <c r="FV6" s="451">
        <f t="shared" ca="1" si="13"/>
        <v>51</v>
      </c>
      <c r="FW6" s="452" t="str">
        <f ca="1">GrpA!$B$4</f>
        <v>Katar</v>
      </c>
      <c r="FX6" s="453">
        <f t="shared" ref="FX6:FX11" ca="1" si="65">$D6</f>
        <v>46</v>
      </c>
      <c r="FY6" s="452" t="str">
        <f ca="1">GrpA!$D$4</f>
        <v>Ecuador</v>
      </c>
      <c r="FZ6" s="492"/>
      <c r="GA6" s="492"/>
      <c r="GB6" s="485"/>
      <c r="GC6" s="453" t="str">
        <f t="shared" ref="GC6:GC11" ca="1" si="66">IF(($F6&lt;&gt;"")*($G6&lt;&gt;"")*(FZ6&lt;&gt;"")*(GA6&lt;&gt;""),($F6&gt;$G6)*(FZ6&gt;GA6)+($F6=$G6)*(FZ6=GA6)+($F6&lt;$G6)*(FZ6&lt;GA6),"")</f>
        <v/>
      </c>
      <c r="GD6" s="453" t="str">
        <f ca="1">IF((GC6&lt;&gt;""),IF(OR($F6&lt;&gt;$G6,PrSettings!$M$4="●"),(($F6-$G6)=(FZ6-GA6))*1,0),"")</f>
        <v/>
      </c>
      <c r="GE6" s="453" t="str">
        <f t="shared" ref="GE6:GE11" ca="1" si="67">IF((GC6&lt;&gt;""),($F6=FZ6)*($G6=GA6),"")</f>
        <v/>
      </c>
      <c r="GF6" s="453" t="str">
        <f ca="1">IF(GC6&lt;&gt;"",IF(ABS($F6-$G6)&gt;=PrSettings!$M$7,(ABS($F6-$G6-FZ6+GA6)&lt;=1)*1,IF(AND(GC6,$F6=$G6,$F6&gt;=PrSettings!$M$6),(ABS(FZ6-$F6)&lt;=1)*1,IF(AND(GC6,$F6+$G6&gt;=PrSettings!$M$8),(ABS(FZ6-$F6)+ABS(GA6-$G6)&lt;=1)*1,""))),"")</f>
        <v/>
      </c>
      <c r="GG6" s="488"/>
      <c r="GI6" s="451">
        <f t="shared" ca="1" si="14"/>
        <v>51</v>
      </c>
      <c r="GJ6" s="452" t="str">
        <f ca="1">GrpA!$B$4</f>
        <v>Katar</v>
      </c>
      <c r="GK6" s="453">
        <f t="shared" ref="GK6:GK11" ca="1" si="68">$D6</f>
        <v>46</v>
      </c>
      <c r="GL6" s="452" t="str">
        <f ca="1">GrpA!$D$4</f>
        <v>Ecuador</v>
      </c>
      <c r="GM6" s="492"/>
      <c r="GN6" s="492"/>
      <c r="GO6" s="485"/>
      <c r="GP6" s="453" t="str">
        <f t="shared" ref="GP6:GP11" ca="1" si="69">IF(($F6&lt;&gt;"")*($G6&lt;&gt;"")*(GM6&lt;&gt;"")*(GN6&lt;&gt;""),($F6&gt;$G6)*(GM6&gt;GN6)+($F6=$G6)*(GM6=GN6)+($F6&lt;$G6)*(GM6&lt;GN6),"")</f>
        <v/>
      </c>
      <c r="GQ6" s="453" t="str">
        <f ca="1">IF((GP6&lt;&gt;""),IF(OR($F6&lt;&gt;$G6,PrSettings!$M$4="●"),(($F6-$G6)=(GM6-GN6))*1,0),"")</f>
        <v/>
      </c>
      <c r="GR6" s="453" t="str">
        <f t="shared" ref="GR6:GR11" ca="1" si="70">IF((GP6&lt;&gt;""),($F6=GM6)*($G6=GN6),"")</f>
        <v/>
      </c>
      <c r="GS6" s="453" t="str">
        <f ca="1">IF(GP6&lt;&gt;"",IF(ABS($F6-$G6)&gt;=PrSettings!$M$7,(ABS($F6-$G6-GM6+GN6)&lt;=1)*1,IF(AND(GP6,$F6=$G6,$F6&gt;=PrSettings!$M$6),(ABS(GM6-$F6)&lt;=1)*1,IF(AND(GP6,$F6+$G6&gt;=PrSettings!$M$8),(ABS(GM6-$F6)+ABS(GN6-$G6)&lt;=1)*1,""))),"")</f>
        <v/>
      </c>
      <c r="GT6" s="488"/>
      <c r="GV6" s="451">
        <f t="shared" ca="1" si="15"/>
        <v>51</v>
      </c>
      <c r="GW6" s="452" t="str">
        <f ca="1">GrpA!$B$4</f>
        <v>Katar</v>
      </c>
      <c r="GX6" s="453">
        <f t="shared" ref="GX6:GX11" ca="1" si="71">$D6</f>
        <v>46</v>
      </c>
      <c r="GY6" s="452" t="str">
        <f ca="1">GrpA!$D$4</f>
        <v>Ecuador</v>
      </c>
      <c r="GZ6" s="492"/>
      <c r="HA6" s="492"/>
      <c r="HB6" s="485"/>
      <c r="HC6" s="453" t="str">
        <f t="shared" ref="HC6:HC11" ca="1" si="72">IF(($F6&lt;&gt;"")*($G6&lt;&gt;"")*(GZ6&lt;&gt;"")*(HA6&lt;&gt;""),($F6&gt;$G6)*(GZ6&gt;HA6)+($F6=$G6)*(GZ6=HA6)+($F6&lt;$G6)*(GZ6&lt;HA6),"")</f>
        <v/>
      </c>
      <c r="HD6" s="453" t="str">
        <f ca="1">IF((HC6&lt;&gt;""),IF(OR($F6&lt;&gt;$G6,PrSettings!$M$4="●"),(($F6-$G6)=(GZ6-HA6))*1,0),"")</f>
        <v/>
      </c>
      <c r="HE6" s="453" t="str">
        <f t="shared" ref="HE6:HE11" ca="1" si="73">IF((HC6&lt;&gt;""),($F6=GZ6)*($G6=HA6),"")</f>
        <v/>
      </c>
      <c r="HF6" s="453" t="str">
        <f ca="1">IF(HC6&lt;&gt;"",IF(ABS($F6-$G6)&gt;=PrSettings!$M$7,(ABS($F6-$G6-GZ6+HA6)&lt;=1)*1,IF(AND(HC6,$F6=$G6,$F6&gt;=PrSettings!$M$6),(ABS(GZ6-$F6)&lt;=1)*1,IF(AND(HC6,$F6+$G6&gt;=PrSettings!$M$8),(ABS(GZ6-$F6)+ABS(HA6-$G6)&lt;=1)*1,""))),"")</f>
        <v/>
      </c>
      <c r="HG6" s="488"/>
      <c r="HI6" s="451">
        <f t="shared" ca="1" si="16"/>
        <v>51</v>
      </c>
      <c r="HJ6" s="452" t="str">
        <f ca="1">GrpA!$B$4</f>
        <v>Katar</v>
      </c>
      <c r="HK6" s="453">
        <f t="shared" ref="HK6:HK11" ca="1" si="74">$D6</f>
        <v>46</v>
      </c>
      <c r="HL6" s="452" t="str">
        <f ca="1">GrpA!$D$4</f>
        <v>Ecuador</v>
      </c>
      <c r="HM6" s="492"/>
      <c r="HN6" s="492"/>
      <c r="HO6" s="485"/>
      <c r="HP6" s="453" t="str">
        <f t="shared" ref="HP6:HP11" ca="1" si="75">IF(($F6&lt;&gt;"")*($G6&lt;&gt;"")*(HM6&lt;&gt;"")*(HN6&lt;&gt;""),($F6&gt;$G6)*(HM6&gt;HN6)+($F6=$G6)*(HM6=HN6)+($F6&lt;$G6)*(HM6&lt;HN6),"")</f>
        <v/>
      </c>
      <c r="HQ6" s="453" t="str">
        <f ca="1">IF((HP6&lt;&gt;""),IF(OR($F6&lt;&gt;$G6,PrSettings!$M$4="●"),(($F6-$G6)=(HM6-HN6))*1,0),"")</f>
        <v/>
      </c>
      <c r="HR6" s="453" t="str">
        <f t="shared" ref="HR6:HR11" ca="1" si="76">IF((HP6&lt;&gt;""),($F6=HM6)*($G6=HN6),"")</f>
        <v/>
      </c>
      <c r="HS6" s="453" t="str">
        <f ca="1">IF(HP6&lt;&gt;"",IF(ABS($F6-$G6)&gt;=PrSettings!$M$7,(ABS($F6-$G6-HM6+HN6)&lt;=1)*1,IF(AND(HP6,$F6=$G6,$F6&gt;=PrSettings!$M$6),(ABS(HM6-$F6)&lt;=1)*1,IF(AND(HP6,$F6+$G6&gt;=PrSettings!$M$8),(ABS(HM6-$F6)+ABS(HN6-$G6)&lt;=1)*1,""))),"")</f>
        <v/>
      </c>
      <c r="HT6" s="488"/>
      <c r="HV6" s="451">
        <f t="shared" ca="1" si="17"/>
        <v>51</v>
      </c>
      <c r="HW6" s="452" t="str">
        <f ca="1">GrpA!$B$4</f>
        <v>Katar</v>
      </c>
      <c r="HX6" s="453">
        <f t="shared" ref="HX6:HX11" ca="1" si="77">$D6</f>
        <v>46</v>
      </c>
      <c r="HY6" s="452" t="str">
        <f ca="1">GrpA!$D$4</f>
        <v>Ecuador</v>
      </c>
      <c r="HZ6" s="492"/>
      <c r="IA6" s="492"/>
      <c r="IB6" s="485"/>
      <c r="IC6" s="453" t="str">
        <f t="shared" ref="IC6:IC11" ca="1" si="78">IF(($F6&lt;&gt;"")*($G6&lt;&gt;"")*(HZ6&lt;&gt;"")*(IA6&lt;&gt;""),($F6&gt;$G6)*(HZ6&gt;IA6)+($F6=$G6)*(HZ6=IA6)+($F6&lt;$G6)*(HZ6&lt;IA6),"")</f>
        <v/>
      </c>
      <c r="ID6" s="453" t="str">
        <f ca="1">IF((IC6&lt;&gt;""),IF(OR($F6&lt;&gt;$G6,PrSettings!$M$4="●"),(($F6-$G6)=(HZ6-IA6))*1,0),"")</f>
        <v/>
      </c>
      <c r="IE6" s="453" t="str">
        <f t="shared" ref="IE6:IE11" ca="1" si="79">IF((IC6&lt;&gt;""),($F6=HZ6)*($G6=IA6),"")</f>
        <v/>
      </c>
      <c r="IF6" s="453" t="str">
        <f ca="1">IF(IC6&lt;&gt;"",IF(ABS($F6-$G6)&gt;=PrSettings!$M$7,(ABS($F6-$G6-HZ6+IA6)&lt;=1)*1,IF(AND(IC6,$F6=$G6,$F6&gt;=PrSettings!$M$6),(ABS(HZ6-$F6)&lt;=1)*1,IF(AND(IC6,$F6+$G6&gt;=PrSettings!$M$8),(ABS(HZ6-$F6)+ABS(IA6-$G6)&lt;=1)*1,""))),"")</f>
        <v/>
      </c>
      <c r="IG6" s="488"/>
      <c r="II6" s="451">
        <f t="shared" ca="1" si="18"/>
        <v>51</v>
      </c>
      <c r="IJ6" s="452" t="str">
        <f ca="1">GrpA!$B$4</f>
        <v>Katar</v>
      </c>
      <c r="IK6" s="453">
        <f t="shared" ref="IK6:IK11" ca="1" si="80">$D6</f>
        <v>46</v>
      </c>
      <c r="IL6" s="452" t="str">
        <f ca="1">GrpA!$D$4</f>
        <v>Ecuador</v>
      </c>
      <c r="IM6" s="492"/>
      <c r="IN6" s="492"/>
      <c r="IO6" s="485"/>
      <c r="IP6" s="453" t="str">
        <f t="shared" ref="IP6:IP11" ca="1" si="81">IF(($F6&lt;&gt;"")*($G6&lt;&gt;"")*(IM6&lt;&gt;"")*(IN6&lt;&gt;""),($F6&gt;$G6)*(IM6&gt;IN6)+($F6=$G6)*(IM6=IN6)+($F6&lt;$G6)*(IM6&lt;IN6),"")</f>
        <v/>
      </c>
      <c r="IQ6" s="453" t="str">
        <f ca="1">IF((IP6&lt;&gt;""),IF(OR($F6&lt;&gt;$G6,PrSettings!$M$4="●"),(($F6-$G6)=(IM6-IN6))*1,0),"")</f>
        <v/>
      </c>
      <c r="IR6" s="453" t="str">
        <f t="shared" ref="IR6:IR11" ca="1" si="82">IF((IP6&lt;&gt;""),($F6=IM6)*($G6=IN6),"")</f>
        <v/>
      </c>
      <c r="IS6" s="453" t="str">
        <f ca="1">IF(IP6&lt;&gt;"",IF(ABS($F6-$G6)&gt;=PrSettings!$M$7,(ABS($F6-$G6-IM6+IN6)&lt;=1)*1,IF(AND(IP6,$F6=$G6,$F6&gt;=PrSettings!$M$6),(ABS(IM6-$F6)&lt;=1)*1,IF(AND(IP6,$F6+$G6&gt;=PrSettings!$M$8),(ABS(IM6-$F6)+ABS(IN6-$G6)&lt;=1)*1,""))),"")</f>
        <v/>
      </c>
      <c r="IT6" s="488"/>
      <c r="IV6" s="451">
        <f t="shared" ca="1" si="19"/>
        <v>51</v>
      </c>
      <c r="IW6" s="452" t="str">
        <f ca="1">GrpA!$B$4</f>
        <v>Katar</v>
      </c>
      <c r="IX6" s="453">
        <f t="shared" ref="IX6:IX11" ca="1" si="83">$D6</f>
        <v>46</v>
      </c>
      <c r="IY6" s="452" t="str">
        <f ca="1">GrpA!$D$4</f>
        <v>Ecuador</v>
      </c>
      <c r="IZ6" s="492"/>
      <c r="JA6" s="492"/>
      <c r="JB6" s="485"/>
      <c r="JC6" s="453" t="str">
        <f t="shared" ref="JC6:JC11" ca="1" si="84">IF(($F6&lt;&gt;"")*($G6&lt;&gt;"")*(IZ6&lt;&gt;"")*(JA6&lt;&gt;""),($F6&gt;$G6)*(IZ6&gt;JA6)+($F6=$G6)*(IZ6=JA6)+($F6&lt;$G6)*(IZ6&lt;JA6),"")</f>
        <v/>
      </c>
      <c r="JD6" s="453" t="str">
        <f ca="1">IF((JC6&lt;&gt;""),IF(OR($F6&lt;&gt;$G6,PrSettings!$M$4="●"),(($F6-$G6)=(IZ6-JA6))*1,0),"")</f>
        <v/>
      </c>
      <c r="JE6" s="453" t="str">
        <f t="shared" ref="JE6:JE11" ca="1" si="85">IF((JC6&lt;&gt;""),($F6=IZ6)*($G6=JA6),"")</f>
        <v/>
      </c>
      <c r="JF6" s="453" t="str">
        <f ca="1">IF(JC6&lt;&gt;"",IF(ABS($F6-$G6)&gt;=PrSettings!$M$7,(ABS($F6-$G6-IZ6+JA6)&lt;=1)*1,IF(AND(JC6,$F6=$G6,$F6&gt;=PrSettings!$M$6),(ABS(IZ6-$F6)&lt;=1)*1,IF(AND(JC6,$F6+$G6&gt;=PrSettings!$M$8),(ABS(IZ6-$F6)+ABS(JA6-$G6)&lt;=1)*1,""))),"")</f>
        <v/>
      </c>
      <c r="JG6" s="488"/>
      <c r="JI6" s="451">
        <f t="shared" ca="1" si="20"/>
        <v>51</v>
      </c>
      <c r="JJ6" s="452" t="str">
        <f ca="1">GrpA!$B$4</f>
        <v>Katar</v>
      </c>
      <c r="JK6" s="453">
        <f t="shared" ref="JK6:JK11" ca="1" si="86">$D6</f>
        <v>46</v>
      </c>
      <c r="JL6" s="452" t="str">
        <f ca="1">GrpA!$D$4</f>
        <v>Ecuador</v>
      </c>
      <c r="JM6" s="492"/>
      <c r="JN6" s="492"/>
      <c r="JO6" s="485"/>
      <c r="JP6" s="453" t="str">
        <f t="shared" ref="JP6:JP11" ca="1" si="87">IF(($F6&lt;&gt;"")*($G6&lt;&gt;"")*(JM6&lt;&gt;"")*(JN6&lt;&gt;""),($F6&gt;$G6)*(JM6&gt;JN6)+($F6=$G6)*(JM6=JN6)+($F6&lt;$G6)*(JM6&lt;JN6),"")</f>
        <v/>
      </c>
      <c r="JQ6" s="453" t="str">
        <f ca="1">IF((JP6&lt;&gt;""),IF(OR($F6&lt;&gt;$G6,PrSettings!$M$4="●"),(($F6-$G6)=(JM6-JN6))*1,0),"")</f>
        <v/>
      </c>
      <c r="JR6" s="453" t="str">
        <f t="shared" ref="JR6:JR11" ca="1" si="88">IF((JP6&lt;&gt;""),($F6=JM6)*($G6=JN6),"")</f>
        <v/>
      </c>
      <c r="JS6" s="453" t="str">
        <f ca="1">IF(JP6&lt;&gt;"",IF(ABS($F6-$G6)&gt;=PrSettings!$M$7,(ABS($F6-$G6-JM6+JN6)&lt;=1)*1,IF(AND(JP6,$F6=$G6,$F6&gt;=PrSettings!$M$6),(ABS(JM6-$F6)&lt;=1)*1,IF(AND(JP6,$F6+$G6&gt;=PrSettings!$M$8),(ABS(JM6-$F6)+ABS(JN6-$G6)&lt;=1)*1,""))),"")</f>
        <v/>
      </c>
      <c r="JT6" s="488"/>
      <c r="JV6" s="451">
        <f t="shared" ca="1" si="21"/>
        <v>51</v>
      </c>
      <c r="JW6" s="452" t="str">
        <f ca="1">GrpA!$B$4</f>
        <v>Katar</v>
      </c>
      <c r="JX6" s="453">
        <f t="shared" ref="JX6:JX11" ca="1" si="89">$D6</f>
        <v>46</v>
      </c>
      <c r="JY6" s="452" t="str">
        <f ca="1">GrpA!$D$4</f>
        <v>Ecuador</v>
      </c>
      <c r="JZ6" s="492"/>
      <c r="KA6" s="492"/>
      <c r="KB6" s="485"/>
      <c r="KC6" s="453" t="str">
        <f t="shared" ref="KC6:KC11" ca="1" si="90">IF(($F6&lt;&gt;"")*($G6&lt;&gt;"")*(JZ6&lt;&gt;"")*(KA6&lt;&gt;""),($F6&gt;$G6)*(JZ6&gt;KA6)+($F6=$G6)*(JZ6=KA6)+($F6&lt;$G6)*(JZ6&lt;KA6),"")</f>
        <v/>
      </c>
      <c r="KD6" s="453" t="str">
        <f ca="1">IF((KC6&lt;&gt;""),IF(OR($F6&lt;&gt;$G6,PrSettings!$M$4="●"),(($F6-$G6)=(JZ6-KA6))*1,0),"")</f>
        <v/>
      </c>
      <c r="KE6" s="453" t="str">
        <f t="shared" ref="KE6:KE11" ca="1" si="91">IF((KC6&lt;&gt;""),($F6=JZ6)*($G6=KA6),"")</f>
        <v/>
      </c>
      <c r="KF6" s="453" t="str">
        <f ca="1">IF(KC6&lt;&gt;"",IF(ABS($F6-$G6)&gt;=PrSettings!$M$7,(ABS($F6-$G6-JZ6+KA6)&lt;=1)*1,IF(AND(KC6,$F6=$G6,$F6&gt;=PrSettings!$M$6),(ABS(JZ6-$F6)&lt;=1)*1,IF(AND(KC6,$F6+$G6&gt;=PrSettings!$M$8),(ABS(JZ6-$F6)+ABS(KA6-$G6)&lt;=1)*1,""))),"")</f>
        <v/>
      </c>
      <c r="KG6" s="488"/>
      <c r="KI6" s="451">
        <f t="shared" ca="1" si="22"/>
        <v>51</v>
      </c>
      <c r="KJ6" s="452" t="str">
        <f ca="1">GrpA!$B$4</f>
        <v>Katar</v>
      </c>
      <c r="KK6" s="453">
        <f t="shared" ref="KK6:KK11" ca="1" si="92">$D6</f>
        <v>46</v>
      </c>
      <c r="KL6" s="452" t="str">
        <f ca="1">GrpA!$D$4</f>
        <v>Ecuador</v>
      </c>
      <c r="KM6" s="492"/>
      <c r="KN6" s="492"/>
      <c r="KO6" s="485"/>
      <c r="KP6" s="453" t="str">
        <f t="shared" ref="KP6:KP11" ca="1" si="93">IF(($F6&lt;&gt;"")*($G6&lt;&gt;"")*(KM6&lt;&gt;"")*(KN6&lt;&gt;""),($F6&gt;$G6)*(KM6&gt;KN6)+($F6=$G6)*(KM6=KN6)+($F6&lt;$G6)*(KM6&lt;KN6),"")</f>
        <v/>
      </c>
      <c r="KQ6" s="453" t="str">
        <f ca="1">IF((KP6&lt;&gt;""),IF(OR($F6&lt;&gt;$G6,PrSettings!$M$4="●"),(($F6-$G6)=(KM6-KN6))*1,0),"")</f>
        <v/>
      </c>
      <c r="KR6" s="453" t="str">
        <f t="shared" ref="KR6:KR11" ca="1" si="94">IF((KP6&lt;&gt;""),($F6=KM6)*($G6=KN6),"")</f>
        <v/>
      </c>
      <c r="KS6" s="453" t="str">
        <f ca="1">IF(KP6&lt;&gt;"",IF(ABS($F6-$G6)&gt;=PrSettings!$M$7,(ABS($F6-$G6-KM6+KN6)&lt;=1)*1,IF(AND(KP6,$F6=$G6,$F6&gt;=PrSettings!$M$6),(ABS(KM6-$F6)&lt;=1)*1,IF(AND(KP6,$F6+$G6&gt;=PrSettings!$M$8),(ABS(KM6-$F6)+ABS(KN6-$G6)&lt;=1)*1,""))),"")</f>
        <v/>
      </c>
      <c r="KT6" s="488"/>
      <c r="KV6" s="451">
        <f t="shared" ca="1" si="23"/>
        <v>51</v>
      </c>
      <c r="KW6" s="452" t="str">
        <f ca="1">GrpA!$B$4</f>
        <v>Katar</v>
      </c>
      <c r="KX6" s="453">
        <f t="shared" ref="KX6:KX11" ca="1" si="95">$D6</f>
        <v>46</v>
      </c>
      <c r="KY6" s="452" t="str">
        <f ca="1">GrpA!$D$4</f>
        <v>Ecuador</v>
      </c>
      <c r="KZ6" s="492"/>
      <c r="LA6" s="492"/>
      <c r="LB6" s="485"/>
      <c r="LC6" s="453" t="str">
        <f t="shared" ref="LC6:LC11" ca="1" si="96">IF(($F6&lt;&gt;"")*($G6&lt;&gt;"")*(KZ6&lt;&gt;"")*(LA6&lt;&gt;""),($F6&gt;$G6)*(KZ6&gt;LA6)+($F6=$G6)*(KZ6=LA6)+($F6&lt;$G6)*(KZ6&lt;LA6),"")</f>
        <v/>
      </c>
      <c r="LD6" s="453" t="str">
        <f ca="1">IF((LC6&lt;&gt;""),IF(OR($F6&lt;&gt;$G6,PrSettings!$M$4="●"),(($F6-$G6)=(KZ6-LA6))*1,0),"")</f>
        <v/>
      </c>
      <c r="LE6" s="453" t="str">
        <f t="shared" ref="LE6:LE11" ca="1" si="97">IF((LC6&lt;&gt;""),($F6=KZ6)*($G6=LA6),"")</f>
        <v/>
      </c>
      <c r="LF6" s="453" t="str">
        <f ca="1">IF(LC6&lt;&gt;"",IF(ABS($F6-$G6)&gt;=PrSettings!$M$7,(ABS($F6-$G6-KZ6+LA6)&lt;=1)*1,IF(AND(LC6,$F6=$G6,$F6&gt;=PrSettings!$M$6),(ABS(KZ6-$F6)&lt;=1)*1,IF(AND(LC6,$F6+$G6&gt;=PrSettings!$M$8),(ABS(KZ6-$F6)+ABS(LA6-$G6)&lt;=1)*1,""))),"")</f>
        <v/>
      </c>
      <c r="LG6" s="488"/>
      <c r="LI6" s="451">
        <f t="shared" ca="1" si="24"/>
        <v>51</v>
      </c>
      <c r="LJ6" s="452" t="str">
        <f ca="1">GrpA!$B$4</f>
        <v>Katar</v>
      </c>
      <c r="LK6" s="453">
        <f t="shared" ref="LK6:LK11" ca="1" si="98">$D6</f>
        <v>46</v>
      </c>
      <c r="LL6" s="452" t="str">
        <f ca="1">GrpA!$D$4</f>
        <v>Ecuador</v>
      </c>
      <c r="LM6" s="492"/>
      <c r="LN6" s="492"/>
      <c r="LO6" s="485"/>
      <c r="LP6" s="453" t="str">
        <f t="shared" ref="LP6:LP11" ca="1" si="99">IF(($F6&lt;&gt;"")*($G6&lt;&gt;"")*(LM6&lt;&gt;"")*(LN6&lt;&gt;""),($F6&gt;$G6)*(LM6&gt;LN6)+($F6=$G6)*(LM6=LN6)+($F6&lt;$G6)*(LM6&lt;LN6),"")</f>
        <v/>
      </c>
      <c r="LQ6" s="453" t="str">
        <f ca="1">IF((LP6&lt;&gt;""),IF(OR($F6&lt;&gt;$G6,PrSettings!$M$4="●"),(($F6-$G6)=(LM6-LN6))*1,0),"")</f>
        <v/>
      </c>
      <c r="LR6" s="453" t="str">
        <f t="shared" ref="LR6:LR11" ca="1" si="100">IF((LP6&lt;&gt;""),($F6=LM6)*($G6=LN6),"")</f>
        <v/>
      </c>
      <c r="LS6" s="453" t="str">
        <f ca="1">IF(LP6&lt;&gt;"",IF(ABS($F6-$G6)&gt;=PrSettings!$M$7,(ABS($F6-$G6-LM6+LN6)&lt;=1)*1,IF(AND(LP6,$F6=$G6,$F6&gt;=PrSettings!$M$6),(ABS(LM6-$F6)&lt;=1)*1,IF(AND(LP6,$F6+$G6&gt;=PrSettings!$M$8),(ABS(LM6-$F6)+ABS(LN6-$G6)&lt;=1)*1,""))),"")</f>
        <v/>
      </c>
      <c r="LT6" s="488"/>
      <c r="LV6" s="451">
        <f t="shared" ca="1" si="25"/>
        <v>51</v>
      </c>
      <c r="LW6" s="452" t="str">
        <f ca="1">GrpA!$B$4</f>
        <v>Katar</v>
      </c>
      <c r="LX6" s="453">
        <f t="shared" ref="LX6:LX11" ca="1" si="101">$D6</f>
        <v>46</v>
      </c>
      <c r="LY6" s="452" t="str">
        <f ca="1">GrpA!$D$4</f>
        <v>Ecuador</v>
      </c>
      <c r="LZ6" s="492"/>
      <c r="MA6" s="492"/>
      <c r="MB6" s="485"/>
      <c r="MC6" s="453" t="str">
        <f t="shared" ref="MC6:MC11" ca="1" si="102">IF(($F6&lt;&gt;"")*($G6&lt;&gt;"")*(LZ6&lt;&gt;"")*(MA6&lt;&gt;""),($F6&gt;$G6)*(LZ6&gt;MA6)+($F6=$G6)*(LZ6=MA6)+($F6&lt;$G6)*(LZ6&lt;MA6),"")</f>
        <v/>
      </c>
      <c r="MD6" s="453" t="str">
        <f ca="1">IF((MC6&lt;&gt;""),IF(OR($F6&lt;&gt;$G6,PrSettings!$M$4="●"),(($F6-$G6)=(LZ6-MA6))*1,0),"")</f>
        <v/>
      </c>
      <c r="ME6" s="453" t="str">
        <f t="shared" ref="ME6:ME11" ca="1" si="103">IF((MC6&lt;&gt;""),($F6=LZ6)*($G6=MA6),"")</f>
        <v/>
      </c>
      <c r="MF6" s="453" t="str">
        <f ca="1">IF(MC6&lt;&gt;"",IF(ABS($F6-$G6)&gt;=PrSettings!$M$7,(ABS($F6-$G6-LZ6+MA6)&lt;=1)*1,IF(AND(MC6,$F6=$G6,$F6&gt;=PrSettings!$M$6),(ABS(LZ6-$F6)&lt;=1)*1,IF(AND(MC6,$F6+$G6&gt;=PrSettings!$M$8),(ABS(LZ6-$F6)+ABS(MA6-$G6)&lt;=1)*1,""))),"")</f>
        <v/>
      </c>
      <c r="MG6" s="488"/>
    </row>
    <row r="7" spans="1:345" x14ac:dyDescent="0.25">
      <c r="B7" s="451">
        <f ca="1">INDEX(Groups!$C$7:$C$45,MATCH(C7,Groups!$D$7:$D$45,0))</f>
        <v>20</v>
      </c>
      <c r="C7" s="452" t="str">
        <f ca="1">GrpA!$B$5</f>
        <v>Senegal</v>
      </c>
      <c r="D7" s="453">
        <f ca="1">INDEX(Groups!$C$7:$C$45,MATCH(E7,Groups!$D$7:$D$45,0))</f>
        <v>10</v>
      </c>
      <c r="E7" s="452" t="str">
        <f ca="1">GrpA!$D$5</f>
        <v>Niederlande</v>
      </c>
      <c r="F7" s="454">
        <f ca="1">GrpA!$E$5</f>
        <v>0</v>
      </c>
      <c r="G7" s="455">
        <f ca="1">GrpA!$G$5</f>
        <v>2</v>
      </c>
      <c r="I7" s="451">
        <f t="shared" ca="1" si="0"/>
        <v>20</v>
      </c>
      <c r="J7" s="452" t="str">
        <f ca="1">GrpA!$B$5</f>
        <v>Senegal</v>
      </c>
      <c r="K7" s="453">
        <f t="shared" ca="1" si="26"/>
        <v>10</v>
      </c>
      <c r="L7" s="452" t="str">
        <f ca="1">GrpA!$D$5</f>
        <v>Niederlande</v>
      </c>
      <c r="M7" s="492"/>
      <c r="N7" s="492"/>
      <c r="O7" s="486"/>
      <c r="P7" s="453" t="str">
        <f t="shared" ca="1" si="27"/>
        <v/>
      </c>
      <c r="Q7" s="453" t="str">
        <f ca="1">IF((P7&lt;&gt;""),IF(OR($F7&lt;&gt;$G7,PrSettings!$M$4="●"),(($F7-$G7)=(M7-N7))*1,0),"")</f>
        <v/>
      </c>
      <c r="R7" s="453" t="str">
        <f t="shared" ca="1" si="28"/>
        <v/>
      </c>
      <c r="S7" s="453" t="str">
        <f ca="1">IF(P7&lt;&gt;"",IF(ABS($F7-$G7)&gt;=PrSettings!$M$7,(ABS($F7-$G7-M7+N7)&lt;=1)*1,IF(AND(P7,$F7=$G7,$F7&gt;=PrSettings!$M$6),(ABS(M7-$F7)&lt;=1)*1,IF(AND(P7,$F7+$G7&gt;=PrSettings!$M$8),(ABS(M7-$F7)+ABS(N7-$G7)&lt;=1)*1,""))),"")</f>
        <v/>
      </c>
      <c r="T7" s="489"/>
      <c r="V7" s="451">
        <f t="shared" ca="1" si="1"/>
        <v>20</v>
      </c>
      <c r="W7" s="452" t="str">
        <f ca="1">GrpA!$B$5</f>
        <v>Senegal</v>
      </c>
      <c r="X7" s="453">
        <f t="shared" ca="1" si="29"/>
        <v>10</v>
      </c>
      <c r="Y7" s="452" t="str">
        <f ca="1">GrpA!$D$5</f>
        <v>Niederlande</v>
      </c>
      <c r="Z7" s="492"/>
      <c r="AA7" s="492"/>
      <c r="AB7" s="486"/>
      <c r="AC7" s="453" t="str">
        <f t="shared" ca="1" si="30"/>
        <v/>
      </c>
      <c r="AD7" s="453" t="str">
        <f ca="1">IF((AC7&lt;&gt;""),IF(OR($F7&lt;&gt;$G7,PrSettings!$M$4="●"),(($F7-$G7)=(Z7-AA7))*1,0),"")</f>
        <v/>
      </c>
      <c r="AE7" s="453" t="str">
        <f t="shared" ca="1" si="31"/>
        <v/>
      </c>
      <c r="AF7" s="453" t="str">
        <f ca="1">IF(AC7&lt;&gt;"",IF(ABS($F7-$G7)&gt;=PrSettings!$M$7,(ABS($F7-$G7-Z7+AA7)&lt;=1)*1,IF(AND(AC7,$F7=$G7,$F7&gt;=PrSettings!$M$6),(ABS(Z7-$F7)&lt;=1)*1,IF(AND(AC7,$F7+$G7&gt;=PrSettings!$M$8),(ABS(Z7-$F7)+ABS(AA7-$G7)&lt;=1)*1,""))),"")</f>
        <v/>
      </c>
      <c r="AG7" s="489"/>
      <c r="AI7" s="451">
        <f t="shared" ca="1" si="2"/>
        <v>20</v>
      </c>
      <c r="AJ7" s="452" t="str">
        <f ca="1">GrpA!$B$5</f>
        <v>Senegal</v>
      </c>
      <c r="AK7" s="453">
        <f t="shared" ca="1" si="32"/>
        <v>10</v>
      </c>
      <c r="AL7" s="452" t="str">
        <f ca="1">GrpA!$D$5</f>
        <v>Niederlande</v>
      </c>
      <c r="AM7" s="492"/>
      <c r="AN7" s="492"/>
      <c r="AO7" s="486"/>
      <c r="AP7" s="453" t="str">
        <f t="shared" ca="1" si="33"/>
        <v/>
      </c>
      <c r="AQ7" s="453" t="str">
        <f ca="1">IF((AP7&lt;&gt;""),IF(OR($F7&lt;&gt;$G7,PrSettings!$M$4="●"),(($F7-$G7)=(AM7-AN7))*1,0),"")</f>
        <v/>
      </c>
      <c r="AR7" s="453" t="str">
        <f t="shared" ca="1" si="34"/>
        <v/>
      </c>
      <c r="AS7" s="453" t="str">
        <f ca="1">IF(AP7&lt;&gt;"",IF(ABS($F7-$G7)&gt;=PrSettings!$M$7,(ABS($F7-$G7-AM7+AN7)&lt;=1)*1,IF(AND(AP7,$F7=$G7,$F7&gt;=PrSettings!$M$6),(ABS(AM7-$F7)&lt;=1)*1,IF(AND(AP7,$F7+$G7&gt;=PrSettings!$M$8),(ABS(AM7-$F7)+ABS(AN7-$G7)&lt;=1)*1,""))),"")</f>
        <v/>
      </c>
      <c r="AT7" s="489"/>
      <c r="AV7" s="451">
        <f t="shared" ca="1" si="3"/>
        <v>20</v>
      </c>
      <c r="AW7" s="452" t="str">
        <f ca="1">GrpA!$B$5</f>
        <v>Senegal</v>
      </c>
      <c r="AX7" s="453">
        <f t="shared" ca="1" si="35"/>
        <v>10</v>
      </c>
      <c r="AY7" s="452" t="str">
        <f ca="1">GrpA!$D$5</f>
        <v>Niederlande</v>
      </c>
      <c r="AZ7" s="492"/>
      <c r="BA7" s="492"/>
      <c r="BB7" s="486"/>
      <c r="BC7" s="453" t="str">
        <f t="shared" ca="1" si="36"/>
        <v/>
      </c>
      <c r="BD7" s="453" t="str">
        <f ca="1">IF((BC7&lt;&gt;""),IF(OR($F7&lt;&gt;$G7,PrSettings!$M$4="●"),(($F7-$G7)=(AZ7-BA7))*1,0),"")</f>
        <v/>
      </c>
      <c r="BE7" s="453" t="str">
        <f t="shared" ca="1" si="37"/>
        <v/>
      </c>
      <c r="BF7" s="453" t="str">
        <f ca="1">IF(BC7&lt;&gt;"",IF(ABS($F7-$G7)&gt;=PrSettings!$M$7,(ABS($F7-$G7-AZ7+BA7)&lt;=1)*1,IF(AND(BC7,$F7=$G7,$F7&gt;=PrSettings!$M$6),(ABS(AZ7-$F7)&lt;=1)*1,IF(AND(BC7,$F7+$G7&gt;=PrSettings!$M$8),(ABS(AZ7-$F7)+ABS(BA7-$G7)&lt;=1)*1,""))),"")</f>
        <v/>
      </c>
      <c r="BG7" s="489"/>
      <c r="BI7" s="451">
        <f t="shared" ca="1" si="4"/>
        <v>20</v>
      </c>
      <c r="BJ7" s="452" t="str">
        <f ca="1">GrpA!$B$5</f>
        <v>Senegal</v>
      </c>
      <c r="BK7" s="453">
        <f t="shared" ca="1" si="38"/>
        <v>10</v>
      </c>
      <c r="BL7" s="452" t="str">
        <f ca="1">GrpA!$D$5</f>
        <v>Niederlande</v>
      </c>
      <c r="BM7" s="492"/>
      <c r="BN7" s="492"/>
      <c r="BO7" s="486"/>
      <c r="BP7" s="453" t="str">
        <f t="shared" ca="1" si="39"/>
        <v/>
      </c>
      <c r="BQ7" s="453" t="str">
        <f ca="1">IF((BP7&lt;&gt;""),IF(OR($F7&lt;&gt;$G7,PrSettings!$M$4="●"),(($F7-$G7)=(BM7-BN7))*1,0),"")</f>
        <v/>
      </c>
      <c r="BR7" s="453" t="str">
        <f t="shared" ca="1" si="40"/>
        <v/>
      </c>
      <c r="BS7" s="453" t="str">
        <f ca="1">IF(BP7&lt;&gt;"",IF(ABS($F7-$G7)&gt;=PrSettings!$M$7,(ABS($F7-$G7-BM7+BN7)&lt;=1)*1,IF(AND(BP7,$F7=$G7,$F7&gt;=PrSettings!$M$6),(ABS(BM7-$F7)&lt;=1)*1,IF(AND(BP7,$F7+$G7&gt;=PrSettings!$M$8),(ABS(BM7-$F7)+ABS(BN7-$G7)&lt;=1)*1,""))),"")</f>
        <v/>
      </c>
      <c r="BT7" s="489"/>
      <c r="BV7" s="451">
        <f t="shared" ca="1" si="5"/>
        <v>20</v>
      </c>
      <c r="BW7" s="452" t="str">
        <f ca="1">GrpA!$B$5</f>
        <v>Senegal</v>
      </c>
      <c r="BX7" s="453">
        <f t="shared" ca="1" si="41"/>
        <v>10</v>
      </c>
      <c r="BY7" s="452" t="str">
        <f ca="1">GrpA!$D$5</f>
        <v>Niederlande</v>
      </c>
      <c r="BZ7" s="492"/>
      <c r="CA7" s="492"/>
      <c r="CB7" s="486"/>
      <c r="CC7" s="453" t="str">
        <f t="shared" ca="1" si="42"/>
        <v/>
      </c>
      <c r="CD7" s="453" t="str">
        <f ca="1">IF((CC7&lt;&gt;""),IF(OR($F7&lt;&gt;$G7,PrSettings!$M$4="●"),(($F7-$G7)=(BZ7-CA7))*1,0),"")</f>
        <v/>
      </c>
      <c r="CE7" s="453" t="str">
        <f t="shared" ca="1" si="43"/>
        <v/>
      </c>
      <c r="CF7" s="453" t="str">
        <f ca="1">IF(CC7&lt;&gt;"",IF(ABS($F7-$G7)&gt;=PrSettings!$M$7,(ABS($F7-$G7-BZ7+CA7)&lt;=1)*1,IF(AND(CC7,$F7=$G7,$F7&gt;=PrSettings!$M$6),(ABS(BZ7-$F7)&lt;=1)*1,IF(AND(CC7,$F7+$G7&gt;=PrSettings!$M$8),(ABS(BZ7-$F7)+ABS(CA7-$G7)&lt;=1)*1,""))),"")</f>
        <v/>
      </c>
      <c r="CG7" s="489"/>
      <c r="CI7" s="451">
        <f t="shared" ca="1" si="6"/>
        <v>20</v>
      </c>
      <c r="CJ7" s="452" t="str">
        <f ca="1">GrpA!$B$5</f>
        <v>Senegal</v>
      </c>
      <c r="CK7" s="453">
        <f t="shared" ca="1" si="44"/>
        <v>10</v>
      </c>
      <c r="CL7" s="452" t="str">
        <f ca="1">GrpA!$D$5</f>
        <v>Niederlande</v>
      </c>
      <c r="CM7" s="492"/>
      <c r="CN7" s="492"/>
      <c r="CO7" s="486"/>
      <c r="CP7" s="453" t="str">
        <f t="shared" ca="1" si="45"/>
        <v/>
      </c>
      <c r="CQ7" s="453" t="str">
        <f ca="1">IF((CP7&lt;&gt;""),IF(OR($F7&lt;&gt;$G7,PrSettings!$M$4="●"),(($F7-$G7)=(CM7-CN7))*1,0),"")</f>
        <v/>
      </c>
      <c r="CR7" s="453" t="str">
        <f t="shared" ca="1" si="46"/>
        <v/>
      </c>
      <c r="CS7" s="453" t="str">
        <f ca="1">IF(CP7&lt;&gt;"",IF(ABS($F7-$G7)&gt;=PrSettings!$M$7,(ABS($F7-$G7-CM7+CN7)&lt;=1)*1,IF(AND(CP7,$F7=$G7,$F7&gt;=PrSettings!$M$6),(ABS(CM7-$F7)&lt;=1)*1,IF(AND(CP7,$F7+$G7&gt;=PrSettings!$M$8),(ABS(CM7-$F7)+ABS(CN7-$G7)&lt;=1)*1,""))),"")</f>
        <v/>
      </c>
      <c r="CT7" s="489"/>
      <c r="CV7" s="451">
        <f t="shared" ca="1" si="7"/>
        <v>20</v>
      </c>
      <c r="CW7" s="452" t="str">
        <f ca="1">GrpA!$B$5</f>
        <v>Senegal</v>
      </c>
      <c r="CX7" s="453">
        <f t="shared" ca="1" si="47"/>
        <v>10</v>
      </c>
      <c r="CY7" s="452" t="str">
        <f ca="1">GrpA!$D$5</f>
        <v>Niederlande</v>
      </c>
      <c r="CZ7" s="492"/>
      <c r="DA7" s="492"/>
      <c r="DB7" s="486"/>
      <c r="DC7" s="453" t="str">
        <f t="shared" ca="1" si="48"/>
        <v/>
      </c>
      <c r="DD7" s="453" t="str">
        <f ca="1">IF((DC7&lt;&gt;""),IF(OR($F7&lt;&gt;$G7,PrSettings!$M$4="●"),(($F7-$G7)=(CZ7-DA7))*1,0),"")</f>
        <v/>
      </c>
      <c r="DE7" s="453" t="str">
        <f t="shared" ca="1" si="49"/>
        <v/>
      </c>
      <c r="DF7" s="453" t="str">
        <f ca="1">IF(DC7&lt;&gt;"",IF(ABS($F7-$G7)&gt;=PrSettings!$M$7,(ABS($F7-$G7-CZ7+DA7)&lt;=1)*1,IF(AND(DC7,$F7=$G7,$F7&gt;=PrSettings!$M$6),(ABS(CZ7-$F7)&lt;=1)*1,IF(AND(DC7,$F7+$G7&gt;=PrSettings!$M$8),(ABS(CZ7-$F7)+ABS(DA7-$G7)&lt;=1)*1,""))),"")</f>
        <v/>
      </c>
      <c r="DG7" s="489"/>
      <c r="DI7" s="451">
        <f t="shared" ca="1" si="8"/>
        <v>20</v>
      </c>
      <c r="DJ7" s="452" t="str">
        <f ca="1">GrpA!$B$5</f>
        <v>Senegal</v>
      </c>
      <c r="DK7" s="453">
        <f t="shared" ca="1" si="50"/>
        <v>10</v>
      </c>
      <c r="DL7" s="452" t="str">
        <f ca="1">GrpA!$D$5</f>
        <v>Niederlande</v>
      </c>
      <c r="DM7" s="492"/>
      <c r="DN7" s="492"/>
      <c r="DO7" s="486"/>
      <c r="DP7" s="453" t="str">
        <f t="shared" ca="1" si="51"/>
        <v/>
      </c>
      <c r="DQ7" s="453" t="str">
        <f ca="1">IF((DP7&lt;&gt;""),IF(OR($F7&lt;&gt;$G7,PrSettings!$M$4="●"),(($F7-$G7)=(DM7-DN7))*1,0),"")</f>
        <v/>
      </c>
      <c r="DR7" s="453" t="str">
        <f t="shared" ca="1" si="52"/>
        <v/>
      </c>
      <c r="DS7" s="453" t="str">
        <f ca="1">IF(DP7&lt;&gt;"",IF(ABS($F7-$G7)&gt;=PrSettings!$M$7,(ABS($F7-$G7-DM7+DN7)&lt;=1)*1,IF(AND(DP7,$F7=$G7,$F7&gt;=PrSettings!$M$6),(ABS(DM7-$F7)&lt;=1)*1,IF(AND(DP7,$F7+$G7&gt;=PrSettings!$M$8),(ABS(DM7-$F7)+ABS(DN7-$G7)&lt;=1)*1,""))),"")</f>
        <v/>
      </c>
      <c r="DT7" s="489"/>
      <c r="DV7" s="451">
        <f t="shared" ca="1" si="9"/>
        <v>20</v>
      </c>
      <c r="DW7" s="452" t="str">
        <f ca="1">GrpA!$B$5</f>
        <v>Senegal</v>
      </c>
      <c r="DX7" s="453">
        <f t="shared" ca="1" si="53"/>
        <v>10</v>
      </c>
      <c r="DY7" s="452" t="str">
        <f ca="1">GrpA!$D$5</f>
        <v>Niederlande</v>
      </c>
      <c r="DZ7" s="492"/>
      <c r="EA7" s="492"/>
      <c r="EB7" s="486"/>
      <c r="EC7" s="453" t="str">
        <f t="shared" ca="1" si="54"/>
        <v/>
      </c>
      <c r="ED7" s="453" t="str">
        <f ca="1">IF((EC7&lt;&gt;""),IF(OR($F7&lt;&gt;$G7,PrSettings!$M$4="●"),(($F7-$G7)=(DZ7-EA7))*1,0),"")</f>
        <v/>
      </c>
      <c r="EE7" s="453" t="str">
        <f t="shared" ca="1" si="55"/>
        <v/>
      </c>
      <c r="EF7" s="453" t="str">
        <f ca="1">IF(EC7&lt;&gt;"",IF(ABS($F7-$G7)&gt;=PrSettings!$M$7,(ABS($F7-$G7-DZ7+EA7)&lt;=1)*1,IF(AND(EC7,$F7=$G7,$F7&gt;=PrSettings!$M$6),(ABS(DZ7-$F7)&lt;=1)*1,IF(AND(EC7,$F7+$G7&gt;=PrSettings!$M$8),(ABS(DZ7-$F7)+ABS(EA7-$G7)&lt;=1)*1,""))),"")</f>
        <v/>
      </c>
      <c r="EG7" s="489"/>
      <c r="EI7" s="451">
        <f t="shared" ca="1" si="10"/>
        <v>20</v>
      </c>
      <c r="EJ7" s="452" t="str">
        <f ca="1">GrpA!$B$5</f>
        <v>Senegal</v>
      </c>
      <c r="EK7" s="453">
        <f t="shared" ca="1" si="56"/>
        <v>10</v>
      </c>
      <c r="EL7" s="452" t="str">
        <f ca="1">GrpA!$D$5</f>
        <v>Niederlande</v>
      </c>
      <c r="EM7" s="492"/>
      <c r="EN7" s="492"/>
      <c r="EO7" s="486"/>
      <c r="EP7" s="453" t="str">
        <f t="shared" ca="1" si="57"/>
        <v/>
      </c>
      <c r="EQ7" s="453" t="str">
        <f ca="1">IF((EP7&lt;&gt;""),IF(OR($F7&lt;&gt;$G7,PrSettings!$M$4="●"),(($F7-$G7)=(EM7-EN7))*1,0),"")</f>
        <v/>
      </c>
      <c r="ER7" s="453" t="str">
        <f t="shared" ca="1" si="58"/>
        <v/>
      </c>
      <c r="ES7" s="453" t="str">
        <f ca="1">IF(EP7&lt;&gt;"",IF(ABS($F7-$G7)&gt;=PrSettings!$M$7,(ABS($F7-$G7-EM7+EN7)&lt;=1)*1,IF(AND(EP7,$F7=$G7,$F7&gt;=PrSettings!$M$6),(ABS(EM7-$F7)&lt;=1)*1,IF(AND(EP7,$F7+$G7&gt;=PrSettings!$M$8),(ABS(EM7-$F7)+ABS(EN7-$G7)&lt;=1)*1,""))),"")</f>
        <v/>
      </c>
      <c r="ET7" s="489"/>
      <c r="EV7" s="451">
        <f t="shared" ca="1" si="11"/>
        <v>20</v>
      </c>
      <c r="EW7" s="452" t="str">
        <f ca="1">GrpA!$B$5</f>
        <v>Senegal</v>
      </c>
      <c r="EX7" s="453">
        <f t="shared" ca="1" si="59"/>
        <v>10</v>
      </c>
      <c r="EY7" s="452" t="str">
        <f ca="1">GrpA!$D$5</f>
        <v>Niederlande</v>
      </c>
      <c r="EZ7" s="492"/>
      <c r="FA7" s="492"/>
      <c r="FB7" s="486"/>
      <c r="FC7" s="453" t="str">
        <f t="shared" ca="1" si="60"/>
        <v/>
      </c>
      <c r="FD7" s="453" t="str">
        <f ca="1">IF((FC7&lt;&gt;""),IF(OR($F7&lt;&gt;$G7,PrSettings!$M$4="●"),(($F7-$G7)=(EZ7-FA7))*1,0),"")</f>
        <v/>
      </c>
      <c r="FE7" s="453" t="str">
        <f t="shared" ca="1" si="61"/>
        <v/>
      </c>
      <c r="FF7" s="453" t="str">
        <f ca="1">IF(FC7&lt;&gt;"",IF(ABS($F7-$G7)&gt;=PrSettings!$M$7,(ABS($F7-$G7-EZ7+FA7)&lt;=1)*1,IF(AND(FC7,$F7=$G7,$F7&gt;=PrSettings!$M$6),(ABS(EZ7-$F7)&lt;=1)*1,IF(AND(FC7,$F7+$G7&gt;=PrSettings!$M$8),(ABS(EZ7-$F7)+ABS(FA7-$G7)&lt;=1)*1,""))),"")</f>
        <v/>
      </c>
      <c r="FG7" s="489"/>
      <c r="FI7" s="451">
        <f t="shared" ca="1" si="12"/>
        <v>20</v>
      </c>
      <c r="FJ7" s="452" t="str">
        <f ca="1">GrpA!$B$5</f>
        <v>Senegal</v>
      </c>
      <c r="FK7" s="453">
        <f t="shared" ca="1" si="62"/>
        <v>10</v>
      </c>
      <c r="FL7" s="452" t="str">
        <f ca="1">GrpA!$D$5</f>
        <v>Niederlande</v>
      </c>
      <c r="FM7" s="492"/>
      <c r="FN7" s="492"/>
      <c r="FO7" s="486"/>
      <c r="FP7" s="453" t="str">
        <f t="shared" ca="1" si="63"/>
        <v/>
      </c>
      <c r="FQ7" s="453" t="str">
        <f ca="1">IF((FP7&lt;&gt;""),IF(OR($F7&lt;&gt;$G7,PrSettings!$M$4="●"),(($F7-$G7)=(FM7-FN7))*1,0),"")</f>
        <v/>
      </c>
      <c r="FR7" s="453" t="str">
        <f t="shared" ca="1" si="64"/>
        <v/>
      </c>
      <c r="FS7" s="453" t="str">
        <f ca="1">IF(FP7&lt;&gt;"",IF(ABS($F7-$G7)&gt;=PrSettings!$M$7,(ABS($F7-$G7-FM7+FN7)&lt;=1)*1,IF(AND(FP7,$F7=$G7,$F7&gt;=PrSettings!$M$6),(ABS(FM7-$F7)&lt;=1)*1,IF(AND(FP7,$F7+$G7&gt;=PrSettings!$M$8),(ABS(FM7-$F7)+ABS(FN7-$G7)&lt;=1)*1,""))),"")</f>
        <v/>
      </c>
      <c r="FT7" s="489"/>
      <c r="FV7" s="451">
        <f t="shared" ca="1" si="13"/>
        <v>20</v>
      </c>
      <c r="FW7" s="452" t="str">
        <f ca="1">GrpA!$B$5</f>
        <v>Senegal</v>
      </c>
      <c r="FX7" s="453">
        <f t="shared" ca="1" si="65"/>
        <v>10</v>
      </c>
      <c r="FY7" s="452" t="str">
        <f ca="1">GrpA!$D$5</f>
        <v>Niederlande</v>
      </c>
      <c r="FZ7" s="492"/>
      <c r="GA7" s="492"/>
      <c r="GB7" s="486"/>
      <c r="GC7" s="453" t="str">
        <f t="shared" ca="1" si="66"/>
        <v/>
      </c>
      <c r="GD7" s="453" t="str">
        <f ca="1">IF((GC7&lt;&gt;""),IF(OR($F7&lt;&gt;$G7,PrSettings!$M$4="●"),(($F7-$G7)=(FZ7-GA7))*1,0),"")</f>
        <v/>
      </c>
      <c r="GE7" s="453" t="str">
        <f t="shared" ca="1" si="67"/>
        <v/>
      </c>
      <c r="GF7" s="453" t="str">
        <f ca="1">IF(GC7&lt;&gt;"",IF(ABS($F7-$G7)&gt;=PrSettings!$M$7,(ABS($F7-$G7-FZ7+GA7)&lt;=1)*1,IF(AND(GC7,$F7=$G7,$F7&gt;=PrSettings!$M$6),(ABS(FZ7-$F7)&lt;=1)*1,IF(AND(GC7,$F7+$G7&gt;=PrSettings!$M$8),(ABS(FZ7-$F7)+ABS(GA7-$G7)&lt;=1)*1,""))),"")</f>
        <v/>
      </c>
      <c r="GG7" s="489"/>
      <c r="GI7" s="451">
        <f t="shared" ca="1" si="14"/>
        <v>20</v>
      </c>
      <c r="GJ7" s="452" t="str">
        <f ca="1">GrpA!$B$5</f>
        <v>Senegal</v>
      </c>
      <c r="GK7" s="453">
        <f t="shared" ca="1" si="68"/>
        <v>10</v>
      </c>
      <c r="GL7" s="452" t="str">
        <f ca="1">GrpA!$D$5</f>
        <v>Niederlande</v>
      </c>
      <c r="GM7" s="492"/>
      <c r="GN7" s="492"/>
      <c r="GO7" s="486"/>
      <c r="GP7" s="453" t="str">
        <f t="shared" ca="1" si="69"/>
        <v/>
      </c>
      <c r="GQ7" s="453" t="str">
        <f ca="1">IF((GP7&lt;&gt;""),IF(OR($F7&lt;&gt;$G7,PrSettings!$M$4="●"),(($F7-$G7)=(GM7-GN7))*1,0),"")</f>
        <v/>
      </c>
      <c r="GR7" s="453" t="str">
        <f t="shared" ca="1" si="70"/>
        <v/>
      </c>
      <c r="GS7" s="453" t="str">
        <f ca="1">IF(GP7&lt;&gt;"",IF(ABS($F7-$G7)&gt;=PrSettings!$M$7,(ABS($F7-$G7-GM7+GN7)&lt;=1)*1,IF(AND(GP7,$F7=$G7,$F7&gt;=PrSettings!$M$6),(ABS(GM7-$F7)&lt;=1)*1,IF(AND(GP7,$F7+$G7&gt;=PrSettings!$M$8),(ABS(GM7-$F7)+ABS(GN7-$G7)&lt;=1)*1,""))),"")</f>
        <v/>
      </c>
      <c r="GT7" s="489"/>
      <c r="GV7" s="451">
        <f t="shared" ca="1" si="15"/>
        <v>20</v>
      </c>
      <c r="GW7" s="452" t="str">
        <f ca="1">GrpA!$B$5</f>
        <v>Senegal</v>
      </c>
      <c r="GX7" s="453">
        <f t="shared" ca="1" si="71"/>
        <v>10</v>
      </c>
      <c r="GY7" s="452" t="str">
        <f ca="1">GrpA!$D$5</f>
        <v>Niederlande</v>
      </c>
      <c r="GZ7" s="492"/>
      <c r="HA7" s="492"/>
      <c r="HB7" s="486"/>
      <c r="HC7" s="453" t="str">
        <f t="shared" ca="1" si="72"/>
        <v/>
      </c>
      <c r="HD7" s="453" t="str">
        <f ca="1">IF((HC7&lt;&gt;""),IF(OR($F7&lt;&gt;$G7,PrSettings!$M$4="●"),(($F7-$G7)=(GZ7-HA7))*1,0),"")</f>
        <v/>
      </c>
      <c r="HE7" s="453" t="str">
        <f t="shared" ca="1" si="73"/>
        <v/>
      </c>
      <c r="HF7" s="453" t="str">
        <f ca="1">IF(HC7&lt;&gt;"",IF(ABS($F7-$G7)&gt;=PrSettings!$M$7,(ABS($F7-$G7-GZ7+HA7)&lt;=1)*1,IF(AND(HC7,$F7=$G7,$F7&gt;=PrSettings!$M$6),(ABS(GZ7-$F7)&lt;=1)*1,IF(AND(HC7,$F7+$G7&gt;=PrSettings!$M$8),(ABS(GZ7-$F7)+ABS(HA7-$G7)&lt;=1)*1,""))),"")</f>
        <v/>
      </c>
      <c r="HG7" s="489"/>
      <c r="HI7" s="451">
        <f t="shared" ca="1" si="16"/>
        <v>20</v>
      </c>
      <c r="HJ7" s="452" t="str">
        <f ca="1">GrpA!$B$5</f>
        <v>Senegal</v>
      </c>
      <c r="HK7" s="453">
        <f t="shared" ca="1" si="74"/>
        <v>10</v>
      </c>
      <c r="HL7" s="452" t="str">
        <f ca="1">GrpA!$D$5</f>
        <v>Niederlande</v>
      </c>
      <c r="HM7" s="492"/>
      <c r="HN7" s="492"/>
      <c r="HO7" s="486"/>
      <c r="HP7" s="453" t="str">
        <f t="shared" ca="1" si="75"/>
        <v/>
      </c>
      <c r="HQ7" s="453" t="str">
        <f ca="1">IF((HP7&lt;&gt;""),IF(OR($F7&lt;&gt;$G7,PrSettings!$M$4="●"),(($F7-$G7)=(HM7-HN7))*1,0),"")</f>
        <v/>
      </c>
      <c r="HR7" s="453" t="str">
        <f t="shared" ca="1" si="76"/>
        <v/>
      </c>
      <c r="HS7" s="453" t="str">
        <f ca="1">IF(HP7&lt;&gt;"",IF(ABS($F7-$G7)&gt;=PrSettings!$M$7,(ABS($F7-$G7-HM7+HN7)&lt;=1)*1,IF(AND(HP7,$F7=$G7,$F7&gt;=PrSettings!$M$6),(ABS(HM7-$F7)&lt;=1)*1,IF(AND(HP7,$F7+$G7&gt;=PrSettings!$M$8),(ABS(HM7-$F7)+ABS(HN7-$G7)&lt;=1)*1,""))),"")</f>
        <v/>
      </c>
      <c r="HT7" s="489"/>
      <c r="HV7" s="451">
        <f t="shared" ca="1" si="17"/>
        <v>20</v>
      </c>
      <c r="HW7" s="452" t="str">
        <f ca="1">GrpA!$B$5</f>
        <v>Senegal</v>
      </c>
      <c r="HX7" s="453">
        <f t="shared" ca="1" si="77"/>
        <v>10</v>
      </c>
      <c r="HY7" s="452" t="str">
        <f ca="1">GrpA!$D$5</f>
        <v>Niederlande</v>
      </c>
      <c r="HZ7" s="492"/>
      <c r="IA7" s="492"/>
      <c r="IB7" s="486"/>
      <c r="IC7" s="453" t="str">
        <f t="shared" ca="1" si="78"/>
        <v/>
      </c>
      <c r="ID7" s="453" t="str">
        <f ca="1">IF((IC7&lt;&gt;""),IF(OR($F7&lt;&gt;$G7,PrSettings!$M$4="●"),(($F7-$G7)=(HZ7-IA7))*1,0),"")</f>
        <v/>
      </c>
      <c r="IE7" s="453" t="str">
        <f t="shared" ca="1" si="79"/>
        <v/>
      </c>
      <c r="IF7" s="453" t="str">
        <f ca="1">IF(IC7&lt;&gt;"",IF(ABS($F7-$G7)&gt;=PrSettings!$M$7,(ABS($F7-$G7-HZ7+IA7)&lt;=1)*1,IF(AND(IC7,$F7=$G7,$F7&gt;=PrSettings!$M$6),(ABS(HZ7-$F7)&lt;=1)*1,IF(AND(IC7,$F7+$G7&gt;=PrSettings!$M$8),(ABS(HZ7-$F7)+ABS(IA7-$G7)&lt;=1)*1,""))),"")</f>
        <v/>
      </c>
      <c r="IG7" s="489"/>
      <c r="II7" s="451">
        <f t="shared" ca="1" si="18"/>
        <v>20</v>
      </c>
      <c r="IJ7" s="452" t="str">
        <f ca="1">GrpA!$B$5</f>
        <v>Senegal</v>
      </c>
      <c r="IK7" s="453">
        <f t="shared" ca="1" si="80"/>
        <v>10</v>
      </c>
      <c r="IL7" s="452" t="str">
        <f ca="1">GrpA!$D$5</f>
        <v>Niederlande</v>
      </c>
      <c r="IM7" s="492"/>
      <c r="IN7" s="492"/>
      <c r="IO7" s="486"/>
      <c r="IP7" s="453" t="str">
        <f t="shared" ca="1" si="81"/>
        <v/>
      </c>
      <c r="IQ7" s="453" t="str">
        <f ca="1">IF((IP7&lt;&gt;""),IF(OR($F7&lt;&gt;$G7,PrSettings!$M$4="●"),(($F7-$G7)=(IM7-IN7))*1,0),"")</f>
        <v/>
      </c>
      <c r="IR7" s="453" t="str">
        <f t="shared" ca="1" si="82"/>
        <v/>
      </c>
      <c r="IS7" s="453" t="str">
        <f ca="1">IF(IP7&lt;&gt;"",IF(ABS($F7-$G7)&gt;=PrSettings!$M$7,(ABS($F7-$G7-IM7+IN7)&lt;=1)*1,IF(AND(IP7,$F7=$G7,$F7&gt;=PrSettings!$M$6),(ABS(IM7-$F7)&lt;=1)*1,IF(AND(IP7,$F7+$G7&gt;=PrSettings!$M$8),(ABS(IM7-$F7)+ABS(IN7-$G7)&lt;=1)*1,""))),"")</f>
        <v/>
      </c>
      <c r="IT7" s="489"/>
      <c r="IV7" s="451">
        <f t="shared" ca="1" si="19"/>
        <v>20</v>
      </c>
      <c r="IW7" s="452" t="str">
        <f ca="1">GrpA!$B$5</f>
        <v>Senegal</v>
      </c>
      <c r="IX7" s="453">
        <f t="shared" ca="1" si="83"/>
        <v>10</v>
      </c>
      <c r="IY7" s="452" t="str">
        <f ca="1">GrpA!$D$5</f>
        <v>Niederlande</v>
      </c>
      <c r="IZ7" s="492"/>
      <c r="JA7" s="492"/>
      <c r="JB7" s="486"/>
      <c r="JC7" s="453" t="str">
        <f t="shared" ca="1" si="84"/>
        <v/>
      </c>
      <c r="JD7" s="453" t="str">
        <f ca="1">IF((JC7&lt;&gt;""),IF(OR($F7&lt;&gt;$G7,PrSettings!$M$4="●"),(($F7-$G7)=(IZ7-JA7))*1,0),"")</f>
        <v/>
      </c>
      <c r="JE7" s="453" t="str">
        <f t="shared" ca="1" si="85"/>
        <v/>
      </c>
      <c r="JF7" s="453" t="str">
        <f ca="1">IF(JC7&lt;&gt;"",IF(ABS($F7-$G7)&gt;=PrSettings!$M$7,(ABS($F7-$G7-IZ7+JA7)&lt;=1)*1,IF(AND(JC7,$F7=$G7,$F7&gt;=PrSettings!$M$6),(ABS(IZ7-$F7)&lt;=1)*1,IF(AND(JC7,$F7+$G7&gt;=PrSettings!$M$8),(ABS(IZ7-$F7)+ABS(JA7-$G7)&lt;=1)*1,""))),"")</f>
        <v/>
      </c>
      <c r="JG7" s="489"/>
      <c r="JI7" s="451">
        <f t="shared" ca="1" si="20"/>
        <v>20</v>
      </c>
      <c r="JJ7" s="452" t="str">
        <f ca="1">GrpA!$B$5</f>
        <v>Senegal</v>
      </c>
      <c r="JK7" s="453">
        <f t="shared" ca="1" si="86"/>
        <v>10</v>
      </c>
      <c r="JL7" s="452" t="str">
        <f ca="1">GrpA!$D$5</f>
        <v>Niederlande</v>
      </c>
      <c r="JM7" s="492"/>
      <c r="JN7" s="492"/>
      <c r="JO7" s="486"/>
      <c r="JP7" s="453" t="str">
        <f t="shared" ca="1" si="87"/>
        <v/>
      </c>
      <c r="JQ7" s="453" t="str">
        <f ca="1">IF((JP7&lt;&gt;""),IF(OR($F7&lt;&gt;$G7,PrSettings!$M$4="●"),(($F7-$G7)=(JM7-JN7))*1,0),"")</f>
        <v/>
      </c>
      <c r="JR7" s="453" t="str">
        <f t="shared" ca="1" si="88"/>
        <v/>
      </c>
      <c r="JS7" s="453" t="str">
        <f ca="1">IF(JP7&lt;&gt;"",IF(ABS($F7-$G7)&gt;=PrSettings!$M$7,(ABS($F7-$G7-JM7+JN7)&lt;=1)*1,IF(AND(JP7,$F7=$G7,$F7&gt;=PrSettings!$M$6),(ABS(JM7-$F7)&lt;=1)*1,IF(AND(JP7,$F7+$G7&gt;=PrSettings!$M$8),(ABS(JM7-$F7)+ABS(JN7-$G7)&lt;=1)*1,""))),"")</f>
        <v/>
      </c>
      <c r="JT7" s="489"/>
      <c r="JV7" s="451">
        <f t="shared" ca="1" si="21"/>
        <v>20</v>
      </c>
      <c r="JW7" s="452" t="str">
        <f ca="1">GrpA!$B$5</f>
        <v>Senegal</v>
      </c>
      <c r="JX7" s="453">
        <f t="shared" ca="1" si="89"/>
        <v>10</v>
      </c>
      <c r="JY7" s="452" t="str">
        <f ca="1">GrpA!$D$5</f>
        <v>Niederlande</v>
      </c>
      <c r="JZ7" s="492"/>
      <c r="KA7" s="492"/>
      <c r="KB7" s="486"/>
      <c r="KC7" s="453" t="str">
        <f t="shared" ca="1" si="90"/>
        <v/>
      </c>
      <c r="KD7" s="453" t="str">
        <f ca="1">IF((KC7&lt;&gt;""),IF(OR($F7&lt;&gt;$G7,PrSettings!$M$4="●"),(($F7-$G7)=(JZ7-KA7))*1,0),"")</f>
        <v/>
      </c>
      <c r="KE7" s="453" t="str">
        <f t="shared" ca="1" si="91"/>
        <v/>
      </c>
      <c r="KF7" s="453" t="str">
        <f ca="1">IF(KC7&lt;&gt;"",IF(ABS($F7-$G7)&gt;=PrSettings!$M$7,(ABS($F7-$G7-JZ7+KA7)&lt;=1)*1,IF(AND(KC7,$F7=$G7,$F7&gt;=PrSettings!$M$6),(ABS(JZ7-$F7)&lt;=1)*1,IF(AND(KC7,$F7+$G7&gt;=PrSettings!$M$8),(ABS(JZ7-$F7)+ABS(KA7-$G7)&lt;=1)*1,""))),"")</f>
        <v/>
      </c>
      <c r="KG7" s="489"/>
      <c r="KI7" s="451">
        <f t="shared" ca="1" si="22"/>
        <v>20</v>
      </c>
      <c r="KJ7" s="452" t="str">
        <f ca="1">GrpA!$B$5</f>
        <v>Senegal</v>
      </c>
      <c r="KK7" s="453">
        <f t="shared" ca="1" si="92"/>
        <v>10</v>
      </c>
      <c r="KL7" s="452" t="str">
        <f ca="1">GrpA!$D$5</f>
        <v>Niederlande</v>
      </c>
      <c r="KM7" s="492"/>
      <c r="KN7" s="492"/>
      <c r="KO7" s="486"/>
      <c r="KP7" s="453" t="str">
        <f t="shared" ca="1" si="93"/>
        <v/>
      </c>
      <c r="KQ7" s="453" t="str">
        <f ca="1">IF((KP7&lt;&gt;""),IF(OR($F7&lt;&gt;$G7,PrSettings!$M$4="●"),(($F7-$G7)=(KM7-KN7))*1,0),"")</f>
        <v/>
      </c>
      <c r="KR7" s="453" t="str">
        <f t="shared" ca="1" si="94"/>
        <v/>
      </c>
      <c r="KS7" s="453" t="str">
        <f ca="1">IF(KP7&lt;&gt;"",IF(ABS($F7-$G7)&gt;=PrSettings!$M$7,(ABS($F7-$G7-KM7+KN7)&lt;=1)*1,IF(AND(KP7,$F7=$G7,$F7&gt;=PrSettings!$M$6),(ABS(KM7-$F7)&lt;=1)*1,IF(AND(KP7,$F7+$G7&gt;=PrSettings!$M$8),(ABS(KM7-$F7)+ABS(KN7-$G7)&lt;=1)*1,""))),"")</f>
        <v/>
      </c>
      <c r="KT7" s="489"/>
      <c r="KV7" s="451">
        <f t="shared" ca="1" si="23"/>
        <v>20</v>
      </c>
      <c r="KW7" s="452" t="str">
        <f ca="1">GrpA!$B$5</f>
        <v>Senegal</v>
      </c>
      <c r="KX7" s="453">
        <f t="shared" ca="1" si="95"/>
        <v>10</v>
      </c>
      <c r="KY7" s="452" t="str">
        <f ca="1">GrpA!$D$5</f>
        <v>Niederlande</v>
      </c>
      <c r="KZ7" s="492"/>
      <c r="LA7" s="492"/>
      <c r="LB7" s="486"/>
      <c r="LC7" s="453" t="str">
        <f t="shared" ca="1" si="96"/>
        <v/>
      </c>
      <c r="LD7" s="453" t="str">
        <f ca="1">IF((LC7&lt;&gt;""),IF(OR($F7&lt;&gt;$G7,PrSettings!$M$4="●"),(($F7-$G7)=(KZ7-LA7))*1,0),"")</f>
        <v/>
      </c>
      <c r="LE7" s="453" t="str">
        <f t="shared" ca="1" si="97"/>
        <v/>
      </c>
      <c r="LF7" s="453" t="str">
        <f ca="1">IF(LC7&lt;&gt;"",IF(ABS($F7-$G7)&gt;=PrSettings!$M$7,(ABS($F7-$G7-KZ7+LA7)&lt;=1)*1,IF(AND(LC7,$F7=$G7,$F7&gt;=PrSettings!$M$6),(ABS(KZ7-$F7)&lt;=1)*1,IF(AND(LC7,$F7+$G7&gt;=PrSettings!$M$8),(ABS(KZ7-$F7)+ABS(LA7-$G7)&lt;=1)*1,""))),"")</f>
        <v/>
      </c>
      <c r="LG7" s="489"/>
      <c r="LI7" s="451">
        <f t="shared" ca="1" si="24"/>
        <v>20</v>
      </c>
      <c r="LJ7" s="452" t="str">
        <f ca="1">GrpA!$B$5</f>
        <v>Senegal</v>
      </c>
      <c r="LK7" s="453">
        <f t="shared" ca="1" si="98"/>
        <v>10</v>
      </c>
      <c r="LL7" s="452" t="str">
        <f ca="1">GrpA!$D$5</f>
        <v>Niederlande</v>
      </c>
      <c r="LM7" s="492"/>
      <c r="LN7" s="492"/>
      <c r="LO7" s="486"/>
      <c r="LP7" s="453" t="str">
        <f t="shared" ca="1" si="99"/>
        <v/>
      </c>
      <c r="LQ7" s="453" t="str">
        <f ca="1">IF((LP7&lt;&gt;""),IF(OR($F7&lt;&gt;$G7,PrSettings!$M$4="●"),(($F7-$G7)=(LM7-LN7))*1,0),"")</f>
        <v/>
      </c>
      <c r="LR7" s="453" t="str">
        <f t="shared" ca="1" si="100"/>
        <v/>
      </c>
      <c r="LS7" s="453" t="str">
        <f ca="1">IF(LP7&lt;&gt;"",IF(ABS($F7-$G7)&gt;=PrSettings!$M$7,(ABS($F7-$G7-LM7+LN7)&lt;=1)*1,IF(AND(LP7,$F7=$G7,$F7&gt;=PrSettings!$M$6),(ABS(LM7-$F7)&lt;=1)*1,IF(AND(LP7,$F7+$G7&gt;=PrSettings!$M$8),(ABS(LM7-$F7)+ABS(LN7-$G7)&lt;=1)*1,""))),"")</f>
        <v/>
      </c>
      <c r="LT7" s="489"/>
      <c r="LV7" s="451">
        <f t="shared" ca="1" si="25"/>
        <v>20</v>
      </c>
      <c r="LW7" s="452" t="str">
        <f ca="1">GrpA!$B$5</f>
        <v>Senegal</v>
      </c>
      <c r="LX7" s="453">
        <f t="shared" ca="1" si="101"/>
        <v>10</v>
      </c>
      <c r="LY7" s="452" t="str">
        <f ca="1">GrpA!$D$5</f>
        <v>Niederlande</v>
      </c>
      <c r="LZ7" s="492"/>
      <c r="MA7" s="492"/>
      <c r="MB7" s="486"/>
      <c r="MC7" s="453" t="str">
        <f t="shared" ca="1" si="102"/>
        <v/>
      </c>
      <c r="MD7" s="453" t="str">
        <f ca="1">IF((MC7&lt;&gt;""),IF(OR($F7&lt;&gt;$G7,PrSettings!$M$4="●"),(($F7-$G7)=(LZ7-MA7))*1,0),"")</f>
        <v/>
      </c>
      <c r="ME7" s="453" t="str">
        <f t="shared" ca="1" si="103"/>
        <v/>
      </c>
      <c r="MF7" s="453" t="str">
        <f ca="1">IF(MC7&lt;&gt;"",IF(ABS($F7-$G7)&gt;=PrSettings!$M$7,(ABS($F7-$G7-LZ7+MA7)&lt;=1)*1,IF(AND(MC7,$F7=$G7,$F7&gt;=PrSettings!$M$6),(ABS(LZ7-$F7)&lt;=1)*1,IF(AND(MC7,$F7+$G7&gt;=PrSettings!$M$8),(ABS(LZ7-$F7)+ABS(MA7-$G7)&lt;=1)*1,""))),"")</f>
        <v/>
      </c>
      <c r="MG7" s="489"/>
    </row>
    <row r="8" spans="1:345" x14ac:dyDescent="0.25">
      <c r="B8" s="451">
        <f ca="1">INDEX(Groups!$C$7:$C$45,MATCH(C8,Groups!$D$7:$D$45,0))</f>
        <v>51</v>
      </c>
      <c r="C8" s="452" t="str">
        <f ca="1">GrpA!$B$6</f>
        <v>Katar</v>
      </c>
      <c r="D8" s="453">
        <f ca="1">INDEX(Groups!$C$7:$C$45,MATCH(E8,Groups!$D$7:$D$45,0))</f>
        <v>20</v>
      </c>
      <c r="E8" s="452" t="str">
        <f ca="1">GrpA!$D$6</f>
        <v>Senegal</v>
      </c>
      <c r="F8" s="454">
        <f ca="1">GrpA!$E$6</f>
        <v>1</v>
      </c>
      <c r="G8" s="455">
        <f ca="1">GrpA!$G$6</f>
        <v>3</v>
      </c>
      <c r="I8" s="451">
        <f t="shared" ca="1" si="0"/>
        <v>51</v>
      </c>
      <c r="J8" s="452" t="str">
        <f ca="1">GrpA!$B$6</f>
        <v>Katar</v>
      </c>
      <c r="K8" s="453">
        <f t="shared" ca="1" si="26"/>
        <v>20</v>
      </c>
      <c r="L8" s="452" t="str">
        <f ca="1">GrpA!$D$6</f>
        <v>Senegal</v>
      </c>
      <c r="M8" s="492"/>
      <c r="N8" s="492"/>
      <c r="O8" s="486"/>
      <c r="P8" s="453" t="str">
        <f t="shared" ca="1" si="27"/>
        <v/>
      </c>
      <c r="Q8" s="453" t="str">
        <f ca="1">IF((P8&lt;&gt;""),IF(OR($F8&lt;&gt;$G8,PrSettings!$M$4="●"),(($F8-$G8)=(M8-N8))*1,0),"")</f>
        <v/>
      </c>
      <c r="R8" s="453" t="str">
        <f t="shared" ca="1" si="28"/>
        <v/>
      </c>
      <c r="S8" s="453" t="str">
        <f ca="1">IF(P8&lt;&gt;"",IF(ABS($F8-$G8)&gt;=PrSettings!$M$7,(ABS($F8-$G8-M8+N8)&lt;=1)*1,IF(AND(P8,$F8=$G8,$F8&gt;=PrSettings!$M$6),(ABS(M8-$F8)&lt;=1)*1,IF(AND(P8,$F8+$G8&gt;=PrSettings!$M$8),(ABS(M8-$F8)+ABS(N8-$G8)&lt;=1)*1,""))),"")</f>
        <v/>
      </c>
      <c r="T8" s="489"/>
      <c r="V8" s="451">
        <f t="shared" ca="1" si="1"/>
        <v>51</v>
      </c>
      <c r="W8" s="452" t="str">
        <f ca="1">GrpA!$B$6</f>
        <v>Katar</v>
      </c>
      <c r="X8" s="453">
        <f t="shared" ca="1" si="29"/>
        <v>20</v>
      </c>
      <c r="Y8" s="452" t="str">
        <f ca="1">GrpA!$D$6</f>
        <v>Senegal</v>
      </c>
      <c r="Z8" s="492"/>
      <c r="AA8" s="492"/>
      <c r="AB8" s="486"/>
      <c r="AC8" s="453" t="str">
        <f t="shared" ca="1" si="30"/>
        <v/>
      </c>
      <c r="AD8" s="453" t="str">
        <f ca="1">IF((AC8&lt;&gt;""),IF(OR($F8&lt;&gt;$G8,PrSettings!$M$4="●"),(($F8-$G8)=(Z8-AA8))*1,0),"")</f>
        <v/>
      </c>
      <c r="AE8" s="453" t="str">
        <f t="shared" ca="1" si="31"/>
        <v/>
      </c>
      <c r="AF8" s="453" t="str">
        <f ca="1">IF(AC8&lt;&gt;"",IF(ABS($F8-$G8)&gt;=PrSettings!$M$7,(ABS($F8-$G8-Z8+AA8)&lt;=1)*1,IF(AND(AC8,$F8=$G8,$F8&gt;=PrSettings!$M$6),(ABS(Z8-$F8)&lt;=1)*1,IF(AND(AC8,$F8+$G8&gt;=PrSettings!$M$8),(ABS(Z8-$F8)+ABS(AA8-$G8)&lt;=1)*1,""))),"")</f>
        <v/>
      </c>
      <c r="AG8" s="489"/>
      <c r="AI8" s="451">
        <f t="shared" ca="1" si="2"/>
        <v>51</v>
      </c>
      <c r="AJ8" s="452" t="str">
        <f ca="1">GrpA!$B$6</f>
        <v>Katar</v>
      </c>
      <c r="AK8" s="453">
        <f t="shared" ca="1" si="32"/>
        <v>20</v>
      </c>
      <c r="AL8" s="452" t="str">
        <f ca="1">GrpA!$D$6</f>
        <v>Senegal</v>
      </c>
      <c r="AM8" s="492"/>
      <c r="AN8" s="492"/>
      <c r="AO8" s="486"/>
      <c r="AP8" s="453" t="str">
        <f t="shared" ca="1" si="33"/>
        <v/>
      </c>
      <c r="AQ8" s="453" t="str">
        <f ca="1">IF((AP8&lt;&gt;""),IF(OR($F8&lt;&gt;$G8,PrSettings!$M$4="●"),(($F8-$G8)=(AM8-AN8))*1,0),"")</f>
        <v/>
      </c>
      <c r="AR8" s="453" t="str">
        <f t="shared" ca="1" si="34"/>
        <v/>
      </c>
      <c r="AS8" s="453" t="str">
        <f ca="1">IF(AP8&lt;&gt;"",IF(ABS($F8-$G8)&gt;=PrSettings!$M$7,(ABS($F8-$G8-AM8+AN8)&lt;=1)*1,IF(AND(AP8,$F8=$G8,$F8&gt;=PrSettings!$M$6),(ABS(AM8-$F8)&lt;=1)*1,IF(AND(AP8,$F8+$G8&gt;=PrSettings!$M$8),(ABS(AM8-$F8)+ABS(AN8-$G8)&lt;=1)*1,""))),"")</f>
        <v/>
      </c>
      <c r="AT8" s="489"/>
      <c r="AV8" s="451">
        <f t="shared" ca="1" si="3"/>
        <v>51</v>
      </c>
      <c r="AW8" s="452" t="str">
        <f ca="1">GrpA!$B$6</f>
        <v>Katar</v>
      </c>
      <c r="AX8" s="453">
        <f t="shared" ca="1" si="35"/>
        <v>20</v>
      </c>
      <c r="AY8" s="452" t="str">
        <f ca="1">GrpA!$D$6</f>
        <v>Senegal</v>
      </c>
      <c r="AZ8" s="492"/>
      <c r="BA8" s="492"/>
      <c r="BB8" s="486"/>
      <c r="BC8" s="453" t="str">
        <f t="shared" ca="1" si="36"/>
        <v/>
      </c>
      <c r="BD8" s="453" t="str">
        <f ca="1">IF((BC8&lt;&gt;""),IF(OR($F8&lt;&gt;$G8,PrSettings!$M$4="●"),(($F8-$G8)=(AZ8-BA8))*1,0),"")</f>
        <v/>
      </c>
      <c r="BE8" s="453" t="str">
        <f t="shared" ca="1" si="37"/>
        <v/>
      </c>
      <c r="BF8" s="453" t="str">
        <f ca="1">IF(BC8&lt;&gt;"",IF(ABS($F8-$G8)&gt;=PrSettings!$M$7,(ABS($F8-$G8-AZ8+BA8)&lt;=1)*1,IF(AND(BC8,$F8=$G8,$F8&gt;=PrSettings!$M$6),(ABS(AZ8-$F8)&lt;=1)*1,IF(AND(BC8,$F8+$G8&gt;=PrSettings!$M$8),(ABS(AZ8-$F8)+ABS(BA8-$G8)&lt;=1)*1,""))),"")</f>
        <v/>
      </c>
      <c r="BG8" s="489"/>
      <c r="BI8" s="451">
        <f t="shared" ca="1" si="4"/>
        <v>51</v>
      </c>
      <c r="BJ8" s="452" t="str">
        <f ca="1">GrpA!$B$6</f>
        <v>Katar</v>
      </c>
      <c r="BK8" s="453">
        <f t="shared" ca="1" si="38"/>
        <v>20</v>
      </c>
      <c r="BL8" s="452" t="str">
        <f ca="1">GrpA!$D$6</f>
        <v>Senegal</v>
      </c>
      <c r="BM8" s="492"/>
      <c r="BN8" s="492"/>
      <c r="BO8" s="486"/>
      <c r="BP8" s="453" t="str">
        <f t="shared" ca="1" si="39"/>
        <v/>
      </c>
      <c r="BQ8" s="453" t="str">
        <f ca="1">IF((BP8&lt;&gt;""),IF(OR($F8&lt;&gt;$G8,PrSettings!$M$4="●"),(($F8-$G8)=(BM8-BN8))*1,0),"")</f>
        <v/>
      </c>
      <c r="BR8" s="453" t="str">
        <f t="shared" ca="1" si="40"/>
        <v/>
      </c>
      <c r="BS8" s="453" t="str">
        <f ca="1">IF(BP8&lt;&gt;"",IF(ABS($F8-$G8)&gt;=PrSettings!$M$7,(ABS($F8-$G8-BM8+BN8)&lt;=1)*1,IF(AND(BP8,$F8=$G8,$F8&gt;=PrSettings!$M$6),(ABS(BM8-$F8)&lt;=1)*1,IF(AND(BP8,$F8+$G8&gt;=PrSettings!$M$8),(ABS(BM8-$F8)+ABS(BN8-$G8)&lt;=1)*1,""))),"")</f>
        <v/>
      </c>
      <c r="BT8" s="489"/>
      <c r="BV8" s="451">
        <f t="shared" ca="1" si="5"/>
        <v>51</v>
      </c>
      <c r="BW8" s="452" t="str">
        <f ca="1">GrpA!$B$6</f>
        <v>Katar</v>
      </c>
      <c r="BX8" s="453">
        <f t="shared" ca="1" si="41"/>
        <v>20</v>
      </c>
      <c r="BY8" s="452" t="str">
        <f ca="1">GrpA!$D$6</f>
        <v>Senegal</v>
      </c>
      <c r="BZ8" s="492"/>
      <c r="CA8" s="492"/>
      <c r="CB8" s="486"/>
      <c r="CC8" s="453" t="str">
        <f t="shared" ca="1" si="42"/>
        <v/>
      </c>
      <c r="CD8" s="453" t="str">
        <f ca="1">IF((CC8&lt;&gt;""),IF(OR($F8&lt;&gt;$G8,PrSettings!$M$4="●"),(($F8-$G8)=(BZ8-CA8))*1,0),"")</f>
        <v/>
      </c>
      <c r="CE8" s="453" t="str">
        <f t="shared" ca="1" si="43"/>
        <v/>
      </c>
      <c r="CF8" s="453" t="str">
        <f ca="1">IF(CC8&lt;&gt;"",IF(ABS($F8-$G8)&gt;=PrSettings!$M$7,(ABS($F8-$G8-BZ8+CA8)&lt;=1)*1,IF(AND(CC8,$F8=$G8,$F8&gt;=PrSettings!$M$6),(ABS(BZ8-$F8)&lt;=1)*1,IF(AND(CC8,$F8+$G8&gt;=PrSettings!$M$8),(ABS(BZ8-$F8)+ABS(CA8-$G8)&lt;=1)*1,""))),"")</f>
        <v/>
      </c>
      <c r="CG8" s="489"/>
      <c r="CI8" s="451">
        <f t="shared" ca="1" si="6"/>
        <v>51</v>
      </c>
      <c r="CJ8" s="452" t="str">
        <f ca="1">GrpA!$B$6</f>
        <v>Katar</v>
      </c>
      <c r="CK8" s="453">
        <f t="shared" ca="1" si="44"/>
        <v>20</v>
      </c>
      <c r="CL8" s="452" t="str">
        <f ca="1">GrpA!$D$6</f>
        <v>Senegal</v>
      </c>
      <c r="CM8" s="492"/>
      <c r="CN8" s="492"/>
      <c r="CO8" s="486"/>
      <c r="CP8" s="453" t="str">
        <f t="shared" ca="1" si="45"/>
        <v/>
      </c>
      <c r="CQ8" s="453" t="str">
        <f ca="1">IF((CP8&lt;&gt;""),IF(OR($F8&lt;&gt;$G8,PrSettings!$M$4="●"),(($F8-$G8)=(CM8-CN8))*1,0),"")</f>
        <v/>
      </c>
      <c r="CR8" s="453" t="str">
        <f t="shared" ca="1" si="46"/>
        <v/>
      </c>
      <c r="CS8" s="453" t="str">
        <f ca="1">IF(CP8&lt;&gt;"",IF(ABS($F8-$G8)&gt;=PrSettings!$M$7,(ABS($F8-$G8-CM8+CN8)&lt;=1)*1,IF(AND(CP8,$F8=$G8,$F8&gt;=PrSettings!$M$6),(ABS(CM8-$F8)&lt;=1)*1,IF(AND(CP8,$F8+$G8&gt;=PrSettings!$M$8),(ABS(CM8-$F8)+ABS(CN8-$G8)&lt;=1)*1,""))),"")</f>
        <v/>
      </c>
      <c r="CT8" s="489"/>
      <c r="CV8" s="451">
        <f t="shared" ca="1" si="7"/>
        <v>51</v>
      </c>
      <c r="CW8" s="452" t="str">
        <f ca="1">GrpA!$B$6</f>
        <v>Katar</v>
      </c>
      <c r="CX8" s="453">
        <f t="shared" ca="1" si="47"/>
        <v>20</v>
      </c>
      <c r="CY8" s="452" t="str">
        <f ca="1">GrpA!$D$6</f>
        <v>Senegal</v>
      </c>
      <c r="CZ8" s="492"/>
      <c r="DA8" s="492"/>
      <c r="DB8" s="486"/>
      <c r="DC8" s="453" t="str">
        <f t="shared" ca="1" si="48"/>
        <v/>
      </c>
      <c r="DD8" s="453" t="str">
        <f ca="1">IF((DC8&lt;&gt;""),IF(OR($F8&lt;&gt;$G8,PrSettings!$M$4="●"),(($F8-$G8)=(CZ8-DA8))*1,0),"")</f>
        <v/>
      </c>
      <c r="DE8" s="453" t="str">
        <f t="shared" ca="1" si="49"/>
        <v/>
      </c>
      <c r="DF8" s="453" t="str">
        <f ca="1">IF(DC8&lt;&gt;"",IF(ABS($F8-$G8)&gt;=PrSettings!$M$7,(ABS($F8-$G8-CZ8+DA8)&lt;=1)*1,IF(AND(DC8,$F8=$G8,$F8&gt;=PrSettings!$M$6),(ABS(CZ8-$F8)&lt;=1)*1,IF(AND(DC8,$F8+$G8&gt;=PrSettings!$M$8),(ABS(CZ8-$F8)+ABS(DA8-$G8)&lt;=1)*1,""))),"")</f>
        <v/>
      </c>
      <c r="DG8" s="489"/>
      <c r="DI8" s="451">
        <f t="shared" ca="1" si="8"/>
        <v>51</v>
      </c>
      <c r="DJ8" s="452" t="str">
        <f ca="1">GrpA!$B$6</f>
        <v>Katar</v>
      </c>
      <c r="DK8" s="453">
        <f t="shared" ca="1" si="50"/>
        <v>20</v>
      </c>
      <c r="DL8" s="452" t="str">
        <f ca="1">GrpA!$D$6</f>
        <v>Senegal</v>
      </c>
      <c r="DM8" s="492"/>
      <c r="DN8" s="492"/>
      <c r="DO8" s="486"/>
      <c r="DP8" s="453" t="str">
        <f t="shared" ca="1" si="51"/>
        <v/>
      </c>
      <c r="DQ8" s="453" t="str">
        <f ca="1">IF((DP8&lt;&gt;""),IF(OR($F8&lt;&gt;$G8,PrSettings!$M$4="●"),(($F8-$G8)=(DM8-DN8))*1,0),"")</f>
        <v/>
      </c>
      <c r="DR8" s="453" t="str">
        <f t="shared" ca="1" si="52"/>
        <v/>
      </c>
      <c r="DS8" s="453" t="str">
        <f ca="1">IF(DP8&lt;&gt;"",IF(ABS($F8-$G8)&gt;=PrSettings!$M$7,(ABS($F8-$G8-DM8+DN8)&lt;=1)*1,IF(AND(DP8,$F8=$G8,$F8&gt;=PrSettings!$M$6),(ABS(DM8-$F8)&lt;=1)*1,IF(AND(DP8,$F8+$G8&gt;=PrSettings!$M$8),(ABS(DM8-$F8)+ABS(DN8-$G8)&lt;=1)*1,""))),"")</f>
        <v/>
      </c>
      <c r="DT8" s="489"/>
      <c r="DV8" s="451">
        <f t="shared" ca="1" si="9"/>
        <v>51</v>
      </c>
      <c r="DW8" s="452" t="str">
        <f ca="1">GrpA!$B$6</f>
        <v>Katar</v>
      </c>
      <c r="DX8" s="453">
        <f t="shared" ca="1" si="53"/>
        <v>20</v>
      </c>
      <c r="DY8" s="452" t="str">
        <f ca="1">GrpA!$D$6</f>
        <v>Senegal</v>
      </c>
      <c r="DZ8" s="492"/>
      <c r="EA8" s="492"/>
      <c r="EB8" s="486"/>
      <c r="EC8" s="453" t="str">
        <f t="shared" ca="1" si="54"/>
        <v/>
      </c>
      <c r="ED8" s="453" t="str">
        <f ca="1">IF((EC8&lt;&gt;""),IF(OR($F8&lt;&gt;$G8,PrSettings!$M$4="●"),(($F8-$G8)=(DZ8-EA8))*1,0),"")</f>
        <v/>
      </c>
      <c r="EE8" s="453" t="str">
        <f t="shared" ca="1" si="55"/>
        <v/>
      </c>
      <c r="EF8" s="453" t="str">
        <f ca="1">IF(EC8&lt;&gt;"",IF(ABS($F8-$G8)&gt;=PrSettings!$M$7,(ABS($F8-$G8-DZ8+EA8)&lt;=1)*1,IF(AND(EC8,$F8=$G8,$F8&gt;=PrSettings!$M$6),(ABS(DZ8-$F8)&lt;=1)*1,IF(AND(EC8,$F8+$G8&gt;=PrSettings!$M$8),(ABS(DZ8-$F8)+ABS(EA8-$G8)&lt;=1)*1,""))),"")</f>
        <v/>
      </c>
      <c r="EG8" s="489"/>
      <c r="EI8" s="451">
        <f t="shared" ca="1" si="10"/>
        <v>51</v>
      </c>
      <c r="EJ8" s="452" t="str">
        <f ca="1">GrpA!$B$6</f>
        <v>Katar</v>
      </c>
      <c r="EK8" s="453">
        <f t="shared" ca="1" si="56"/>
        <v>20</v>
      </c>
      <c r="EL8" s="452" t="str">
        <f ca="1">GrpA!$D$6</f>
        <v>Senegal</v>
      </c>
      <c r="EM8" s="492"/>
      <c r="EN8" s="492"/>
      <c r="EO8" s="486"/>
      <c r="EP8" s="453" t="str">
        <f t="shared" ca="1" si="57"/>
        <v/>
      </c>
      <c r="EQ8" s="453" t="str">
        <f ca="1">IF((EP8&lt;&gt;""),IF(OR($F8&lt;&gt;$G8,PrSettings!$M$4="●"),(($F8-$G8)=(EM8-EN8))*1,0),"")</f>
        <v/>
      </c>
      <c r="ER8" s="453" t="str">
        <f t="shared" ca="1" si="58"/>
        <v/>
      </c>
      <c r="ES8" s="453" t="str">
        <f ca="1">IF(EP8&lt;&gt;"",IF(ABS($F8-$G8)&gt;=PrSettings!$M$7,(ABS($F8-$G8-EM8+EN8)&lt;=1)*1,IF(AND(EP8,$F8=$G8,$F8&gt;=PrSettings!$M$6),(ABS(EM8-$F8)&lt;=1)*1,IF(AND(EP8,$F8+$G8&gt;=PrSettings!$M$8),(ABS(EM8-$F8)+ABS(EN8-$G8)&lt;=1)*1,""))),"")</f>
        <v/>
      </c>
      <c r="ET8" s="489"/>
      <c r="EV8" s="451">
        <f t="shared" ca="1" si="11"/>
        <v>51</v>
      </c>
      <c r="EW8" s="452" t="str">
        <f ca="1">GrpA!$B$6</f>
        <v>Katar</v>
      </c>
      <c r="EX8" s="453">
        <f t="shared" ca="1" si="59"/>
        <v>20</v>
      </c>
      <c r="EY8" s="452" t="str">
        <f ca="1">GrpA!$D$6</f>
        <v>Senegal</v>
      </c>
      <c r="EZ8" s="492"/>
      <c r="FA8" s="492"/>
      <c r="FB8" s="486"/>
      <c r="FC8" s="453" t="str">
        <f t="shared" ca="1" si="60"/>
        <v/>
      </c>
      <c r="FD8" s="453" t="str">
        <f ca="1">IF((FC8&lt;&gt;""),IF(OR($F8&lt;&gt;$G8,PrSettings!$M$4="●"),(($F8-$G8)=(EZ8-FA8))*1,0),"")</f>
        <v/>
      </c>
      <c r="FE8" s="453" t="str">
        <f t="shared" ca="1" si="61"/>
        <v/>
      </c>
      <c r="FF8" s="453" t="str">
        <f ca="1">IF(FC8&lt;&gt;"",IF(ABS($F8-$G8)&gt;=PrSettings!$M$7,(ABS($F8-$G8-EZ8+FA8)&lt;=1)*1,IF(AND(FC8,$F8=$G8,$F8&gt;=PrSettings!$M$6),(ABS(EZ8-$F8)&lt;=1)*1,IF(AND(FC8,$F8+$G8&gt;=PrSettings!$M$8),(ABS(EZ8-$F8)+ABS(FA8-$G8)&lt;=1)*1,""))),"")</f>
        <v/>
      </c>
      <c r="FG8" s="489"/>
      <c r="FI8" s="451">
        <f t="shared" ca="1" si="12"/>
        <v>51</v>
      </c>
      <c r="FJ8" s="452" t="str">
        <f ca="1">GrpA!$B$6</f>
        <v>Katar</v>
      </c>
      <c r="FK8" s="453">
        <f t="shared" ca="1" si="62"/>
        <v>20</v>
      </c>
      <c r="FL8" s="452" t="str">
        <f ca="1">GrpA!$D$6</f>
        <v>Senegal</v>
      </c>
      <c r="FM8" s="492"/>
      <c r="FN8" s="492"/>
      <c r="FO8" s="486"/>
      <c r="FP8" s="453" t="str">
        <f t="shared" ca="1" si="63"/>
        <v/>
      </c>
      <c r="FQ8" s="453" t="str">
        <f ca="1">IF((FP8&lt;&gt;""),IF(OR($F8&lt;&gt;$G8,PrSettings!$M$4="●"),(($F8-$G8)=(FM8-FN8))*1,0),"")</f>
        <v/>
      </c>
      <c r="FR8" s="453" t="str">
        <f t="shared" ca="1" si="64"/>
        <v/>
      </c>
      <c r="FS8" s="453" t="str">
        <f ca="1">IF(FP8&lt;&gt;"",IF(ABS($F8-$G8)&gt;=PrSettings!$M$7,(ABS($F8-$G8-FM8+FN8)&lt;=1)*1,IF(AND(FP8,$F8=$G8,$F8&gt;=PrSettings!$M$6),(ABS(FM8-$F8)&lt;=1)*1,IF(AND(FP8,$F8+$G8&gt;=PrSettings!$M$8),(ABS(FM8-$F8)+ABS(FN8-$G8)&lt;=1)*1,""))),"")</f>
        <v/>
      </c>
      <c r="FT8" s="489"/>
      <c r="FV8" s="451">
        <f t="shared" ca="1" si="13"/>
        <v>51</v>
      </c>
      <c r="FW8" s="452" t="str">
        <f ca="1">GrpA!$B$6</f>
        <v>Katar</v>
      </c>
      <c r="FX8" s="453">
        <f t="shared" ca="1" si="65"/>
        <v>20</v>
      </c>
      <c r="FY8" s="452" t="str">
        <f ca="1">GrpA!$D$6</f>
        <v>Senegal</v>
      </c>
      <c r="FZ8" s="492"/>
      <c r="GA8" s="492"/>
      <c r="GB8" s="486"/>
      <c r="GC8" s="453" t="str">
        <f t="shared" ca="1" si="66"/>
        <v/>
      </c>
      <c r="GD8" s="453" t="str">
        <f ca="1">IF((GC8&lt;&gt;""),IF(OR($F8&lt;&gt;$G8,PrSettings!$M$4="●"),(($F8-$G8)=(FZ8-GA8))*1,0),"")</f>
        <v/>
      </c>
      <c r="GE8" s="453" t="str">
        <f t="shared" ca="1" si="67"/>
        <v/>
      </c>
      <c r="GF8" s="453" t="str">
        <f ca="1">IF(GC8&lt;&gt;"",IF(ABS($F8-$G8)&gt;=PrSettings!$M$7,(ABS($F8-$G8-FZ8+GA8)&lt;=1)*1,IF(AND(GC8,$F8=$G8,$F8&gt;=PrSettings!$M$6),(ABS(FZ8-$F8)&lt;=1)*1,IF(AND(GC8,$F8+$G8&gt;=PrSettings!$M$8),(ABS(FZ8-$F8)+ABS(GA8-$G8)&lt;=1)*1,""))),"")</f>
        <v/>
      </c>
      <c r="GG8" s="489"/>
      <c r="GI8" s="451">
        <f t="shared" ca="1" si="14"/>
        <v>51</v>
      </c>
      <c r="GJ8" s="452" t="str">
        <f ca="1">GrpA!$B$6</f>
        <v>Katar</v>
      </c>
      <c r="GK8" s="453">
        <f t="shared" ca="1" si="68"/>
        <v>20</v>
      </c>
      <c r="GL8" s="452" t="str">
        <f ca="1">GrpA!$D$6</f>
        <v>Senegal</v>
      </c>
      <c r="GM8" s="492"/>
      <c r="GN8" s="492"/>
      <c r="GO8" s="486"/>
      <c r="GP8" s="453" t="str">
        <f t="shared" ca="1" si="69"/>
        <v/>
      </c>
      <c r="GQ8" s="453" t="str">
        <f ca="1">IF((GP8&lt;&gt;""),IF(OR($F8&lt;&gt;$G8,PrSettings!$M$4="●"),(($F8-$G8)=(GM8-GN8))*1,0),"")</f>
        <v/>
      </c>
      <c r="GR8" s="453" t="str">
        <f t="shared" ca="1" si="70"/>
        <v/>
      </c>
      <c r="GS8" s="453" t="str">
        <f ca="1">IF(GP8&lt;&gt;"",IF(ABS($F8-$G8)&gt;=PrSettings!$M$7,(ABS($F8-$G8-GM8+GN8)&lt;=1)*1,IF(AND(GP8,$F8=$G8,$F8&gt;=PrSettings!$M$6),(ABS(GM8-$F8)&lt;=1)*1,IF(AND(GP8,$F8+$G8&gt;=PrSettings!$M$8),(ABS(GM8-$F8)+ABS(GN8-$G8)&lt;=1)*1,""))),"")</f>
        <v/>
      </c>
      <c r="GT8" s="489"/>
      <c r="GV8" s="451">
        <f t="shared" ca="1" si="15"/>
        <v>51</v>
      </c>
      <c r="GW8" s="452" t="str">
        <f ca="1">GrpA!$B$6</f>
        <v>Katar</v>
      </c>
      <c r="GX8" s="453">
        <f t="shared" ca="1" si="71"/>
        <v>20</v>
      </c>
      <c r="GY8" s="452" t="str">
        <f ca="1">GrpA!$D$6</f>
        <v>Senegal</v>
      </c>
      <c r="GZ8" s="492"/>
      <c r="HA8" s="492"/>
      <c r="HB8" s="486"/>
      <c r="HC8" s="453" t="str">
        <f t="shared" ca="1" si="72"/>
        <v/>
      </c>
      <c r="HD8" s="453" t="str">
        <f ca="1">IF((HC8&lt;&gt;""),IF(OR($F8&lt;&gt;$G8,PrSettings!$M$4="●"),(($F8-$G8)=(GZ8-HA8))*1,0),"")</f>
        <v/>
      </c>
      <c r="HE8" s="453" t="str">
        <f t="shared" ca="1" si="73"/>
        <v/>
      </c>
      <c r="HF8" s="453" t="str">
        <f ca="1">IF(HC8&lt;&gt;"",IF(ABS($F8-$G8)&gt;=PrSettings!$M$7,(ABS($F8-$G8-GZ8+HA8)&lt;=1)*1,IF(AND(HC8,$F8=$G8,$F8&gt;=PrSettings!$M$6),(ABS(GZ8-$F8)&lt;=1)*1,IF(AND(HC8,$F8+$G8&gt;=PrSettings!$M$8),(ABS(GZ8-$F8)+ABS(HA8-$G8)&lt;=1)*1,""))),"")</f>
        <v/>
      </c>
      <c r="HG8" s="489"/>
      <c r="HI8" s="451">
        <f t="shared" ca="1" si="16"/>
        <v>51</v>
      </c>
      <c r="HJ8" s="452" t="str">
        <f ca="1">GrpA!$B$6</f>
        <v>Katar</v>
      </c>
      <c r="HK8" s="453">
        <f t="shared" ca="1" si="74"/>
        <v>20</v>
      </c>
      <c r="HL8" s="452" t="str">
        <f ca="1">GrpA!$D$6</f>
        <v>Senegal</v>
      </c>
      <c r="HM8" s="492"/>
      <c r="HN8" s="492"/>
      <c r="HO8" s="486"/>
      <c r="HP8" s="453" t="str">
        <f t="shared" ca="1" si="75"/>
        <v/>
      </c>
      <c r="HQ8" s="453" t="str">
        <f ca="1">IF((HP8&lt;&gt;""),IF(OR($F8&lt;&gt;$G8,PrSettings!$M$4="●"),(($F8-$G8)=(HM8-HN8))*1,0),"")</f>
        <v/>
      </c>
      <c r="HR8" s="453" t="str">
        <f t="shared" ca="1" si="76"/>
        <v/>
      </c>
      <c r="HS8" s="453" t="str">
        <f ca="1">IF(HP8&lt;&gt;"",IF(ABS($F8-$G8)&gt;=PrSettings!$M$7,(ABS($F8-$G8-HM8+HN8)&lt;=1)*1,IF(AND(HP8,$F8=$G8,$F8&gt;=PrSettings!$M$6),(ABS(HM8-$F8)&lt;=1)*1,IF(AND(HP8,$F8+$G8&gt;=PrSettings!$M$8),(ABS(HM8-$F8)+ABS(HN8-$G8)&lt;=1)*1,""))),"")</f>
        <v/>
      </c>
      <c r="HT8" s="489"/>
      <c r="HV8" s="451">
        <f t="shared" ca="1" si="17"/>
        <v>51</v>
      </c>
      <c r="HW8" s="452" t="str">
        <f ca="1">GrpA!$B$6</f>
        <v>Katar</v>
      </c>
      <c r="HX8" s="453">
        <f t="shared" ca="1" si="77"/>
        <v>20</v>
      </c>
      <c r="HY8" s="452" t="str">
        <f ca="1">GrpA!$D$6</f>
        <v>Senegal</v>
      </c>
      <c r="HZ8" s="492"/>
      <c r="IA8" s="492"/>
      <c r="IB8" s="486"/>
      <c r="IC8" s="453" t="str">
        <f t="shared" ca="1" si="78"/>
        <v/>
      </c>
      <c r="ID8" s="453" t="str">
        <f ca="1">IF((IC8&lt;&gt;""),IF(OR($F8&lt;&gt;$G8,PrSettings!$M$4="●"),(($F8-$G8)=(HZ8-IA8))*1,0),"")</f>
        <v/>
      </c>
      <c r="IE8" s="453" t="str">
        <f t="shared" ca="1" si="79"/>
        <v/>
      </c>
      <c r="IF8" s="453" t="str">
        <f ca="1">IF(IC8&lt;&gt;"",IF(ABS($F8-$G8)&gt;=PrSettings!$M$7,(ABS($F8-$G8-HZ8+IA8)&lt;=1)*1,IF(AND(IC8,$F8=$G8,$F8&gt;=PrSettings!$M$6),(ABS(HZ8-$F8)&lt;=1)*1,IF(AND(IC8,$F8+$G8&gt;=PrSettings!$M$8),(ABS(HZ8-$F8)+ABS(IA8-$G8)&lt;=1)*1,""))),"")</f>
        <v/>
      </c>
      <c r="IG8" s="489"/>
      <c r="II8" s="451">
        <f t="shared" ca="1" si="18"/>
        <v>51</v>
      </c>
      <c r="IJ8" s="452" t="str">
        <f ca="1">GrpA!$B$6</f>
        <v>Katar</v>
      </c>
      <c r="IK8" s="453">
        <f t="shared" ca="1" si="80"/>
        <v>20</v>
      </c>
      <c r="IL8" s="452" t="str">
        <f ca="1">GrpA!$D$6</f>
        <v>Senegal</v>
      </c>
      <c r="IM8" s="492"/>
      <c r="IN8" s="492"/>
      <c r="IO8" s="486"/>
      <c r="IP8" s="453" t="str">
        <f t="shared" ca="1" si="81"/>
        <v/>
      </c>
      <c r="IQ8" s="453" t="str">
        <f ca="1">IF((IP8&lt;&gt;""),IF(OR($F8&lt;&gt;$G8,PrSettings!$M$4="●"),(($F8-$G8)=(IM8-IN8))*1,0),"")</f>
        <v/>
      </c>
      <c r="IR8" s="453" t="str">
        <f t="shared" ca="1" si="82"/>
        <v/>
      </c>
      <c r="IS8" s="453" t="str">
        <f ca="1">IF(IP8&lt;&gt;"",IF(ABS($F8-$G8)&gt;=PrSettings!$M$7,(ABS($F8-$G8-IM8+IN8)&lt;=1)*1,IF(AND(IP8,$F8=$G8,$F8&gt;=PrSettings!$M$6),(ABS(IM8-$F8)&lt;=1)*1,IF(AND(IP8,$F8+$G8&gt;=PrSettings!$M$8),(ABS(IM8-$F8)+ABS(IN8-$G8)&lt;=1)*1,""))),"")</f>
        <v/>
      </c>
      <c r="IT8" s="489"/>
      <c r="IV8" s="451">
        <f t="shared" ca="1" si="19"/>
        <v>51</v>
      </c>
      <c r="IW8" s="452" t="str">
        <f ca="1">GrpA!$B$6</f>
        <v>Katar</v>
      </c>
      <c r="IX8" s="453">
        <f t="shared" ca="1" si="83"/>
        <v>20</v>
      </c>
      <c r="IY8" s="452" t="str">
        <f ca="1">GrpA!$D$6</f>
        <v>Senegal</v>
      </c>
      <c r="IZ8" s="492"/>
      <c r="JA8" s="492"/>
      <c r="JB8" s="486"/>
      <c r="JC8" s="453" t="str">
        <f t="shared" ca="1" si="84"/>
        <v/>
      </c>
      <c r="JD8" s="453" t="str">
        <f ca="1">IF((JC8&lt;&gt;""),IF(OR($F8&lt;&gt;$G8,PrSettings!$M$4="●"),(($F8-$G8)=(IZ8-JA8))*1,0),"")</f>
        <v/>
      </c>
      <c r="JE8" s="453" t="str">
        <f t="shared" ca="1" si="85"/>
        <v/>
      </c>
      <c r="JF8" s="453" t="str">
        <f ca="1">IF(JC8&lt;&gt;"",IF(ABS($F8-$G8)&gt;=PrSettings!$M$7,(ABS($F8-$G8-IZ8+JA8)&lt;=1)*1,IF(AND(JC8,$F8=$G8,$F8&gt;=PrSettings!$M$6),(ABS(IZ8-$F8)&lt;=1)*1,IF(AND(JC8,$F8+$G8&gt;=PrSettings!$M$8),(ABS(IZ8-$F8)+ABS(JA8-$G8)&lt;=1)*1,""))),"")</f>
        <v/>
      </c>
      <c r="JG8" s="489"/>
      <c r="JI8" s="451">
        <f t="shared" ca="1" si="20"/>
        <v>51</v>
      </c>
      <c r="JJ8" s="452" t="str">
        <f ca="1">GrpA!$B$6</f>
        <v>Katar</v>
      </c>
      <c r="JK8" s="453">
        <f t="shared" ca="1" si="86"/>
        <v>20</v>
      </c>
      <c r="JL8" s="452" t="str">
        <f ca="1">GrpA!$D$6</f>
        <v>Senegal</v>
      </c>
      <c r="JM8" s="492"/>
      <c r="JN8" s="492"/>
      <c r="JO8" s="486"/>
      <c r="JP8" s="453" t="str">
        <f t="shared" ca="1" si="87"/>
        <v/>
      </c>
      <c r="JQ8" s="453" t="str">
        <f ca="1">IF((JP8&lt;&gt;""),IF(OR($F8&lt;&gt;$G8,PrSettings!$M$4="●"),(($F8-$G8)=(JM8-JN8))*1,0),"")</f>
        <v/>
      </c>
      <c r="JR8" s="453" t="str">
        <f t="shared" ca="1" si="88"/>
        <v/>
      </c>
      <c r="JS8" s="453" t="str">
        <f ca="1">IF(JP8&lt;&gt;"",IF(ABS($F8-$G8)&gt;=PrSettings!$M$7,(ABS($F8-$G8-JM8+JN8)&lt;=1)*1,IF(AND(JP8,$F8=$G8,$F8&gt;=PrSettings!$M$6),(ABS(JM8-$F8)&lt;=1)*1,IF(AND(JP8,$F8+$G8&gt;=PrSettings!$M$8),(ABS(JM8-$F8)+ABS(JN8-$G8)&lt;=1)*1,""))),"")</f>
        <v/>
      </c>
      <c r="JT8" s="489"/>
      <c r="JV8" s="451">
        <f t="shared" ca="1" si="21"/>
        <v>51</v>
      </c>
      <c r="JW8" s="452" t="str">
        <f ca="1">GrpA!$B$6</f>
        <v>Katar</v>
      </c>
      <c r="JX8" s="453">
        <f t="shared" ca="1" si="89"/>
        <v>20</v>
      </c>
      <c r="JY8" s="452" t="str">
        <f ca="1">GrpA!$D$6</f>
        <v>Senegal</v>
      </c>
      <c r="JZ8" s="492"/>
      <c r="KA8" s="492"/>
      <c r="KB8" s="486"/>
      <c r="KC8" s="453" t="str">
        <f t="shared" ca="1" si="90"/>
        <v/>
      </c>
      <c r="KD8" s="453" t="str">
        <f ca="1">IF((KC8&lt;&gt;""),IF(OR($F8&lt;&gt;$G8,PrSettings!$M$4="●"),(($F8-$G8)=(JZ8-KA8))*1,0),"")</f>
        <v/>
      </c>
      <c r="KE8" s="453" t="str">
        <f t="shared" ca="1" si="91"/>
        <v/>
      </c>
      <c r="KF8" s="453" t="str">
        <f ca="1">IF(KC8&lt;&gt;"",IF(ABS($F8-$G8)&gt;=PrSettings!$M$7,(ABS($F8-$G8-JZ8+KA8)&lt;=1)*1,IF(AND(KC8,$F8=$G8,$F8&gt;=PrSettings!$M$6),(ABS(JZ8-$F8)&lt;=1)*1,IF(AND(KC8,$F8+$G8&gt;=PrSettings!$M$8),(ABS(JZ8-$F8)+ABS(KA8-$G8)&lt;=1)*1,""))),"")</f>
        <v/>
      </c>
      <c r="KG8" s="489"/>
      <c r="KI8" s="451">
        <f t="shared" ca="1" si="22"/>
        <v>51</v>
      </c>
      <c r="KJ8" s="452" t="str">
        <f ca="1">GrpA!$B$6</f>
        <v>Katar</v>
      </c>
      <c r="KK8" s="453">
        <f t="shared" ca="1" si="92"/>
        <v>20</v>
      </c>
      <c r="KL8" s="452" t="str">
        <f ca="1">GrpA!$D$6</f>
        <v>Senegal</v>
      </c>
      <c r="KM8" s="492"/>
      <c r="KN8" s="492"/>
      <c r="KO8" s="486"/>
      <c r="KP8" s="453" t="str">
        <f t="shared" ca="1" si="93"/>
        <v/>
      </c>
      <c r="KQ8" s="453" t="str">
        <f ca="1">IF((KP8&lt;&gt;""),IF(OR($F8&lt;&gt;$G8,PrSettings!$M$4="●"),(($F8-$G8)=(KM8-KN8))*1,0),"")</f>
        <v/>
      </c>
      <c r="KR8" s="453" t="str">
        <f t="shared" ca="1" si="94"/>
        <v/>
      </c>
      <c r="KS8" s="453" t="str">
        <f ca="1">IF(KP8&lt;&gt;"",IF(ABS($F8-$G8)&gt;=PrSettings!$M$7,(ABS($F8-$G8-KM8+KN8)&lt;=1)*1,IF(AND(KP8,$F8=$G8,$F8&gt;=PrSettings!$M$6),(ABS(KM8-$F8)&lt;=1)*1,IF(AND(KP8,$F8+$G8&gt;=PrSettings!$M$8),(ABS(KM8-$F8)+ABS(KN8-$G8)&lt;=1)*1,""))),"")</f>
        <v/>
      </c>
      <c r="KT8" s="489"/>
      <c r="KV8" s="451">
        <f t="shared" ca="1" si="23"/>
        <v>51</v>
      </c>
      <c r="KW8" s="452" t="str">
        <f ca="1">GrpA!$B$6</f>
        <v>Katar</v>
      </c>
      <c r="KX8" s="453">
        <f t="shared" ca="1" si="95"/>
        <v>20</v>
      </c>
      <c r="KY8" s="452" t="str">
        <f ca="1">GrpA!$D$6</f>
        <v>Senegal</v>
      </c>
      <c r="KZ8" s="492"/>
      <c r="LA8" s="492"/>
      <c r="LB8" s="486"/>
      <c r="LC8" s="453" t="str">
        <f t="shared" ca="1" si="96"/>
        <v/>
      </c>
      <c r="LD8" s="453" t="str">
        <f ca="1">IF((LC8&lt;&gt;""),IF(OR($F8&lt;&gt;$G8,PrSettings!$M$4="●"),(($F8-$G8)=(KZ8-LA8))*1,0),"")</f>
        <v/>
      </c>
      <c r="LE8" s="453" t="str">
        <f t="shared" ca="1" si="97"/>
        <v/>
      </c>
      <c r="LF8" s="453" t="str">
        <f ca="1">IF(LC8&lt;&gt;"",IF(ABS($F8-$G8)&gt;=PrSettings!$M$7,(ABS($F8-$G8-KZ8+LA8)&lt;=1)*1,IF(AND(LC8,$F8=$G8,$F8&gt;=PrSettings!$M$6),(ABS(KZ8-$F8)&lt;=1)*1,IF(AND(LC8,$F8+$G8&gt;=PrSettings!$M$8),(ABS(KZ8-$F8)+ABS(LA8-$G8)&lt;=1)*1,""))),"")</f>
        <v/>
      </c>
      <c r="LG8" s="489"/>
      <c r="LI8" s="451">
        <f t="shared" ca="1" si="24"/>
        <v>51</v>
      </c>
      <c r="LJ8" s="452" t="str">
        <f ca="1">GrpA!$B$6</f>
        <v>Katar</v>
      </c>
      <c r="LK8" s="453">
        <f t="shared" ca="1" si="98"/>
        <v>20</v>
      </c>
      <c r="LL8" s="452" t="str">
        <f ca="1">GrpA!$D$6</f>
        <v>Senegal</v>
      </c>
      <c r="LM8" s="492"/>
      <c r="LN8" s="492"/>
      <c r="LO8" s="486"/>
      <c r="LP8" s="453" t="str">
        <f t="shared" ca="1" si="99"/>
        <v/>
      </c>
      <c r="LQ8" s="453" t="str">
        <f ca="1">IF((LP8&lt;&gt;""),IF(OR($F8&lt;&gt;$G8,PrSettings!$M$4="●"),(($F8-$G8)=(LM8-LN8))*1,0),"")</f>
        <v/>
      </c>
      <c r="LR8" s="453" t="str">
        <f t="shared" ca="1" si="100"/>
        <v/>
      </c>
      <c r="LS8" s="453" t="str">
        <f ca="1">IF(LP8&lt;&gt;"",IF(ABS($F8-$G8)&gt;=PrSettings!$M$7,(ABS($F8-$G8-LM8+LN8)&lt;=1)*1,IF(AND(LP8,$F8=$G8,$F8&gt;=PrSettings!$M$6),(ABS(LM8-$F8)&lt;=1)*1,IF(AND(LP8,$F8+$G8&gt;=PrSettings!$M$8),(ABS(LM8-$F8)+ABS(LN8-$G8)&lt;=1)*1,""))),"")</f>
        <v/>
      </c>
      <c r="LT8" s="489"/>
      <c r="LV8" s="451">
        <f t="shared" ca="1" si="25"/>
        <v>51</v>
      </c>
      <c r="LW8" s="452" t="str">
        <f ca="1">GrpA!$B$6</f>
        <v>Katar</v>
      </c>
      <c r="LX8" s="453">
        <f t="shared" ca="1" si="101"/>
        <v>20</v>
      </c>
      <c r="LY8" s="452" t="str">
        <f ca="1">GrpA!$D$6</f>
        <v>Senegal</v>
      </c>
      <c r="LZ8" s="492"/>
      <c r="MA8" s="492"/>
      <c r="MB8" s="486"/>
      <c r="MC8" s="453" t="str">
        <f t="shared" ca="1" si="102"/>
        <v/>
      </c>
      <c r="MD8" s="453" t="str">
        <f ca="1">IF((MC8&lt;&gt;""),IF(OR($F8&lt;&gt;$G8,PrSettings!$M$4="●"),(($F8-$G8)=(LZ8-MA8))*1,0),"")</f>
        <v/>
      </c>
      <c r="ME8" s="453" t="str">
        <f t="shared" ca="1" si="103"/>
        <v/>
      </c>
      <c r="MF8" s="453" t="str">
        <f ca="1">IF(MC8&lt;&gt;"",IF(ABS($F8-$G8)&gt;=PrSettings!$M$7,(ABS($F8-$G8-LZ8+MA8)&lt;=1)*1,IF(AND(MC8,$F8=$G8,$F8&gt;=PrSettings!$M$6),(ABS(LZ8-$F8)&lt;=1)*1,IF(AND(MC8,$F8+$G8&gt;=PrSettings!$M$8),(ABS(LZ8-$F8)+ABS(MA8-$G8)&lt;=1)*1,""))),"")</f>
        <v/>
      </c>
      <c r="MG8" s="489"/>
    </row>
    <row r="9" spans="1:345" x14ac:dyDescent="0.25">
      <c r="B9" s="451">
        <f ca="1">INDEX(Groups!$C$7:$C$45,MATCH(C9,Groups!$D$7:$D$45,0))</f>
        <v>10</v>
      </c>
      <c r="C9" s="452" t="str">
        <f ca="1">GrpA!$B$7</f>
        <v>Niederlande</v>
      </c>
      <c r="D9" s="453">
        <f ca="1">INDEX(Groups!$C$7:$C$45,MATCH(E9,Groups!$D$7:$D$45,0))</f>
        <v>46</v>
      </c>
      <c r="E9" s="452" t="str">
        <f ca="1">GrpA!$D$7</f>
        <v>Ecuador</v>
      </c>
      <c r="F9" s="454">
        <f ca="1">GrpA!$E$7</f>
        <v>1</v>
      </c>
      <c r="G9" s="455">
        <f ca="1">GrpA!$G$7</f>
        <v>1</v>
      </c>
      <c r="I9" s="451">
        <f t="shared" ca="1" si="0"/>
        <v>10</v>
      </c>
      <c r="J9" s="452" t="str">
        <f ca="1">GrpA!$B$7</f>
        <v>Niederlande</v>
      </c>
      <c r="K9" s="453">
        <f t="shared" ca="1" si="26"/>
        <v>46</v>
      </c>
      <c r="L9" s="452" t="str">
        <f ca="1">GrpA!$D$7</f>
        <v>Ecuador</v>
      </c>
      <c r="M9" s="492"/>
      <c r="N9" s="492"/>
      <c r="O9" s="486"/>
      <c r="P9" s="453" t="str">
        <f t="shared" ca="1" si="27"/>
        <v/>
      </c>
      <c r="Q9" s="453" t="str">
        <f ca="1">IF((P9&lt;&gt;""),IF(OR($F9&lt;&gt;$G9,PrSettings!$M$4="●"),(($F9-$G9)=(M9-N9))*1,0),"")</f>
        <v/>
      </c>
      <c r="R9" s="453" t="str">
        <f t="shared" ca="1" si="28"/>
        <v/>
      </c>
      <c r="S9" s="453" t="str">
        <f ca="1">IF(P9&lt;&gt;"",IF(ABS($F9-$G9)&gt;=PrSettings!$M$7,(ABS($F9-$G9-M9+N9)&lt;=1)*1,IF(AND(P9,$F9=$G9,$F9&gt;=PrSettings!$M$6),(ABS(M9-$F9)&lt;=1)*1,IF(AND(P9,$F9+$G9&gt;=PrSettings!$M$8),(ABS(M9-$F9)+ABS(N9-$G9)&lt;=1)*1,""))),"")</f>
        <v/>
      </c>
      <c r="T9" s="489"/>
      <c r="V9" s="451">
        <f t="shared" ca="1" si="1"/>
        <v>10</v>
      </c>
      <c r="W9" s="452" t="str">
        <f ca="1">GrpA!$B$7</f>
        <v>Niederlande</v>
      </c>
      <c r="X9" s="453">
        <f t="shared" ca="1" si="29"/>
        <v>46</v>
      </c>
      <c r="Y9" s="452" t="str">
        <f ca="1">GrpA!$D$7</f>
        <v>Ecuador</v>
      </c>
      <c r="Z9" s="492"/>
      <c r="AA9" s="492"/>
      <c r="AB9" s="486"/>
      <c r="AC9" s="453" t="str">
        <f t="shared" ca="1" si="30"/>
        <v/>
      </c>
      <c r="AD9" s="453" t="str">
        <f ca="1">IF((AC9&lt;&gt;""),IF(OR($F9&lt;&gt;$G9,PrSettings!$M$4="●"),(($F9-$G9)=(Z9-AA9))*1,0),"")</f>
        <v/>
      </c>
      <c r="AE9" s="453" t="str">
        <f t="shared" ca="1" si="31"/>
        <v/>
      </c>
      <c r="AF9" s="453" t="str">
        <f ca="1">IF(AC9&lt;&gt;"",IF(ABS($F9-$G9)&gt;=PrSettings!$M$7,(ABS($F9-$G9-Z9+AA9)&lt;=1)*1,IF(AND(AC9,$F9=$G9,$F9&gt;=PrSettings!$M$6),(ABS(Z9-$F9)&lt;=1)*1,IF(AND(AC9,$F9+$G9&gt;=PrSettings!$M$8),(ABS(Z9-$F9)+ABS(AA9-$G9)&lt;=1)*1,""))),"")</f>
        <v/>
      </c>
      <c r="AG9" s="489"/>
      <c r="AI9" s="451">
        <f t="shared" ca="1" si="2"/>
        <v>10</v>
      </c>
      <c r="AJ9" s="452" t="str">
        <f ca="1">GrpA!$B$7</f>
        <v>Niederlande</v>
      </c>
      <c r="AK9" s="453">
        <f t="shared" ca="1" si="32"/>
        <v>46</v>
      </c>
      <c r="AL9" s="452" t="str">
        <f ca="1">GrpA!$D$7</f>
        <v>Ecuador</v>
      </c>
      <c r="AM9" s="492"/>
      <c r="AN9" s="492"/>
      <c r="AO9" s="486"/>
      <c r="AP9" s="453" t="str">
        <f t="shared" ca="1" si="33"/>
        <v/>
      </c>
      <c r="AQ9" s="453" t="str">
        <f ca="1">IF((AP9&lt;&gt;""),IF(OR($F9&lt;&gt;$G9,PrSettings!$M$4="●"),(($F9-$G9)=(AM9-AN9))*1,0),"")</f>
        <v/>
      </c>
      <c r="AR9" s="453" t="str">
        <f t="shared" ca="1" si="34"/>
        <v/>
      </c>
      <c r="AS9" s="453" t="str">
        <f ca="1">IF(AP9&lt;&gt;"",IF(ABS($F9-$G9)&gt;=PrSettings!$M$7,(ABS($F9-$G9-AM9+AN9)&lt;=1)*1,IF(AND(AP9,$F9=$G9,$F9&gt;=PrSettings!$M$6),(ABS(AM9-$F9)&lt;=1)*1,IF(AND(AP9,$F9+$G9&gt;=PrSettings!$M$8),(ABS(AM9-$F9)+ABS(AN9-$G9)&lt;=1)*1,""))),"")</f>
        <v/>
      </c>
      <c r="AT9" s="489"/>
      <c r="AV9" s="451">
        <f t="shared" ca="1" si="3"/>
        <v>10</v>
      </c>
      <c r="AW9" s="452" t="str">
        <f ca="1">GrpA!$B$7</f>
        <v>Niederlande</v>
      </c>
      <c r="AX9" s="453">
        <f t="shared" ca="1" si="35"/>
        <v>46</v>
      </c>
      <c r="AY9" s="452" t="str">
        <f ca="1">GrpA!$D$7</f>
        <v>Ecuador</v>
      </c>
      <c r="AZ9" s="492"/>
      <c r="BA9" s="492"/>
      <c r="BB9" s="486"/>
      <c r="BC9" s="453" t="str">
        <f t="shared" ca="1" si="36"/>
        <v/>
      </c>
      <c r="BD9" s="453" t="str">
        <f ca="1">IF((BC9&lt;&gt;""),IF(OR($F9&lt;&gt;$G9,PrSettings!$M$4="●"),(($F9-$G9)=(AZ9-BA9))*1,0),"")</f>
        <v/>
      </c>
      <c r="BE9" s="453" t="str">
        <f t="shared" ca="1" si="37"/>
        <v/>
      </c>
      <c r="BF9" s="453" t="str">
        <f ca="1">IF(BC9&lt;&gt;"",IF(ABS($F9-$G9)&gt;=PrSettings!$M$7,(ABS($F9-$G9-AZ9+BA9)&lt;=1)*1,IF(AND(BC9,$F9=$G9,$F9&gt;=PrSettings!$M$6),(ABS(AZ9-$F9)&lt;=1)*1,IF(AND(BC9,$F9+$G9&gt;=PrSettings!$M$8),(ABS(AZ9-$F9)+ABS(BA9-$G9)&lt;=1)*1,""))),"")</f>
        <v/>
      </c>
      <c r="BG9" s="489"/>
      <c r="BI9" s="451">
        <f t="shared" ca="1" si="4"/>
        <v>10</v>
      </c>
      <c r="BJ9" s="452" t="str">
        <f ca="1">GrpA!$B$7</f>
        <v>Niederlande</v>
      </c>
      <c r="BK9" s="453">
        <f t="shared" ca="1" si="38"/>
        <v>46</v>
      </c>
      <c r="BL9" s="452" t="str">
        <f ca="1">GrpA!$D$7</f>
        <v>Ecuador</v>
      </c>
      <c r="BM9" s="492"/>
      <c r="BN9" s="492"/>
      <c r="BO9" s="486"/>
      <c r="BP9" s="453" t="str">
        <f t="shared" ca="1" si="39"/>
        <v/>
      </c>
      <c r="BQ9" s="453" t="str">
        <f ca="1">IF((BP9&lt;&gt;""),IF(OR($F9&lt;&gt;$G9,PrSettings!$M$4="●"),(($F9-$G9)=(BM9-BN9))*1,0),"")</f>
        <v/>
      </c>
      <c r="BR9" s="453" t="str">
        <f t="shared" ca="1" si="40"/>
        <v/>
      </c>
      <c r="BS9" s="453" t="str">
        <f ca="1">IF(BP9&lt;&gt;"",IF(ABS($F9-$G9)&gt;=PrSettings!$M$7,(ABS($F9-$G9-BM9+BN9)&lt;=1)*1,IF(AND(BP9,$F9=$G9,$F9&gt;=PrSettings!$M$6),(ABS(BM9-$F9)&lt;=1)*1,IF(AND(BP9,$F9+$G9&gt;=PrSettings!$M$8),(ABS(BM9-$F9)+ABS(BN9-$G9)&lt;=1)*1,""))),"")</f>
        <v/>
      </c>
      <c r="BT9" s="489"/>
      <c r="BV9" s="451">
        <f t="shared" ca="1" si="5"/>
        <v>10</v>
      </c>
      <c r="BW9" s="452" t="str">
        <f ca="1">GrpA!$B$7</f>
        <v>Niederlande</v>
      </c>
      <c r="BX9" s="453">
        <f t="shared" ca="1" si="41"/>
        <v>46</v>
      </c>
      <c r="BY9" s="452" t="str">
        <f ca="1">GrpA!$D$7</f>
        <v>Ecuador</v>
      </c>
      <c r="BZ9" s="492"/>
      <c r="CA9" s="492"/>
      <c r="CB9" s="486"/>
      <c r="CC9" s="453" t="str">
        <f t="shared" ca="1" si="42"/>
        <v/>
      </c>
      <c r="CD9" s="453" t="str">
        <f ca="1">IF((CC9&lt;&gt;""),IF(OR($F9&lt;&gt;$G9,PrSettings!$M$4="●"),(($F9-$G9)=(BZ9-CA9))*1,0),"")</f>
        <v/>
      </c>
      <c r="CE9" s="453" t="str">
        <f t="shared" ca="1" si="43"/>
        <v/>
      </c>
      <c r="CF9" s="453" t="str">
        <f ca="1">IF(CC9&lt;&gt;"",IF(ABS($F9-$G9)&gt;=PrSettings!$M$7,(ABS($F9-$G9-BZ9+CA9)&lt;=1)*1,IF(AND(CC9,$F9=$G9,$F9&gt;=PrSettings!$M$6),(ABS(BZ9-$F9)&lt;=1)*1,IF(AND(CC9,$F9+$G9&gt;=PrSettings!$M$8),(ABS(BZ9-$F9)+ABS(CA9-$G9)&lt;=1)*1,""))),"")</f>
        <v/>
      </c>
      <c r="CG9" s="489"/>
      <c r="CI9" s="451">
        <f t="shared" ca="1" si="6"/>
        <v>10</v>
      </c>
      <c r="CJ9" s="452" t="str">
        <f ca="1">GrpA!$B$7</f>
        <v>Niederlande</v>
      </c>
      <c r="CK9" s="453">
        <f t="shared" ca="1" si="44"/>
        <v>46</v>
      </c>
      <c r="CL9" s="452" t="str">
        <f ca="1">GrpA!$D$7</f>
        <v>Ecuador</v>
      </c>
      <c r="CM9" s="492"/>
      <c r="CN9" s="492"/>
      <c r="CO9" s="486"/>
      <c r="CP9" s="453" t="str">
        <f t="shared" ca="1" si="45"/>
        <v/>
      </c>
      <c r="CQ9" s="453" t="str">
        <f ca="1">IF((CP9&lt;&gt;""),IF(OR($F9&lt;&gt;$G9,PrSettings!$M$4="●"),(($F9-$G9)=(CM9-CN9))*1,0),"")</f>
        <v/>
      </c>
      <c r="CR9" s="453" t="str">
        <f t="shared" ca="1" si="46"/>
        <v/>
      </c>
      <c r="CS9" s="453" t="str">
        <f ca="1">IF(CP9&lt;&gt;"",IF(ABS($F9-$G9)&gt;=PrSettings!$M$7,(ABS($F9-$G9-CM9+CN9)&lt;=1)*1,IF(AND(CP9,$F9=$G9,$F9&gt;=PrSettings!$M$6),(ABS(CM9-$F9)&lt;=1)*1,IF(AND(CP9,$F9+$G9&gt;=PrSettings!$M$8),(ABS(CM9-$F9)+ABS(CN9-$G9)&lt;=1)*1,""))),"")</f>
        <v/>
      </c>
      <c r="CT9" s="489"/>
      <c r="CV9" s="451">
        <f t="shared" ca="1" si="7"/>
        <v>10</v>
      </c>
      <c r="CW9" s="452" t="str">
        <f ca="1">GrpA!$B$7</f>
        <v>Niederlande</v>
      </c>
      <c r="CX9" s="453">
        <f t="shared" ca="1" si="47"/>
        <v>46</v>
      </c>
      <c r="CY9" s="452" t="str">
        <f ca="1">GrpA!$D$7</f>
        <v>Ecuador</v>
      </c>
      <c r="CZ9" s="492"/>
      <c r="DA9" s="492"/>
      <c r="DB9" s="486"/>
      <c r="DC9" s="453" t="str">
        <f t="shared" ca="1" si="48"/>
        <v/>
      </c>
      <c r="DD9" s="453" t="str">
        <f ca="1">IF((DC9&lt;&gt;""),IF(OR($F9&lt;&gt;$G9,PrSettings!$M$4="●"),(($F9-$G9)=(CZ9-DA9))*1,0),"")</f>
        <v/>
      </c>
      <c r="DE9" s="453" t="str">
        <f t="shared" ca="1" si="49"/>
        <v/>
      </c>
      <c r="DF9" s="453" t="str">
        <f ca="1">IF(DC9&lt;&gt;"",IF(ABS($F9-$G9)&gt;=PrSettings!$M$7,(ABS($F9-$G9-CZ9+DA9)&lt;=1)*1,IF(AND(DC9,$F9=$G9,$F9&gt;=PrSettings!$M$6),(ABS(CZ9-$F9)&lt;=1)*1,IF(AND(DC9,$F9+$G9&gt;=PrSettings!$M$8),(ABS(CZ9-$F9)+ABS(DA9-$G9)&lt;=1)*1,""))),"")</f>
        <v/>
      </c>
      <c r="DG9" s="489"/>
      <c r="DI9" s="451">
        <f t="shared" ca="1" si="8"/>
        <v>10</v>
      </c>
      <c r="DJ9" s="452" t="str">
        <f ca="1">GrpA!$B$7</f>
        <v>Niederlande</v>
      </c>
      <c r="DK9" s="453">
        <f t="shared" ca="1" si="50"/>
        <v>46</v>
      </c>
      <c r="DL9" s="452" t="str">
        <f ca="1">GrpA!$D$7</f>
        <v>Ecuador</v>
      </c>
      <c r="DM9" s="492"/>
      <c r="DN9" s="492"/>
      <c r="DO9" s="486"/>
      <c r="DP9" s="453" t="str">
        <f t="shared" ca="1" si="51"/>
        <v/>
      </c>
      <c r="DQ9" s="453" t="str">
        <f ca="1">IF((DP9&lt;&gt;""),IF(OR($F9&lt;&gt;$G9,PrSettings!$M$4="●"),(($F9-$G9)=(DM9-DN9))*1,0),"")</f>
        <v/>
      </c>
      <c r="DR9" s="453" t="str">
        <f t="shared" ca="1" si="52"/>
        <v/>
      </c>
      <c r="DS9" s="453" t="str">
        <f ca="1">IF(DP9&lt;&gt;"",IF(ABS($F9-$G9)&gt;=PrSettings!$M$7,(ABS($F9-$G9-DM9+DN9)&lt;=1)*1,IF(AND(DP9,$F9=$G9,$F9&gt;=PrSettings!$M$6),(ABS(DM9-$F9)&lt;=1)*1,IF(AND(DP9,$F9+$G9&gt;=PrSettings!$M$8),(ABS(DM9-$F9)+ABS(DN9-$G9)&lt;=1)*1,""))),"")</f>
        <v/>
      </c>
      <c r="DT9" s="489"/>
      <c r="DV9" s="451">
        <f t="shared" ca="1" si="9"/>
        <v>10</v>
      </c>
      <c r="DW9" s="452" t="str">
        <f ca="1">GrpA!$B$7</f>
        <v>Niederlande</v>
      </c>
      <c r="DX9" s="453">
        <f t="shared" ca="1" si="53"/>
        <v>46</v>
      </c>
      <c r="DY9" s="452" t="str">
        <f ca="1">GrpA!$D$7</f>
        <v>Ecuador</v>
      </c>
      <c r="DZ9" s="492"/>
      <c r="EA9" s="492"/>
      <c r="EB9" s="486"/>
      <c r="EC9" s="453" t="str">
        <f t="shared" ca="1" si="54"/>
        <v/>
      </c>
      <c r="ED9" s="453" t="str">
        <f ca="1">IF((EC9&lt;&gt;""),IF(OR($F9&lt;&gt;$G9,PrSettings!$M$4="●"),(($F9-$G9)=(DZ9-EA9))*1,0),"")</f>
        <v/>
      </c>
      <c r="EE9" s="453" t="str">
        <f t="shared" ca="1" si="55"/>
        <v/>
      </c>
      <c r="EF9" s="453" t="str">
        <f ca="1">IF(EC9&lt;&gt;"",IF(ABS($F9-$G9)&gt;=PrSettings!$M$7,(ABS($F9-$G9-DZ9+EA9)&lt;=1)*1,IF(AND(EC9,$F9=$G9,$F9&gt;=PrSettings!$M$6),(ABS(DZ9-$F9)&lt;=1)*1,IF(AND(EC9,$F9+$G9&gt;=PrSettings!$M$8),(ABS(DZ9-$F9)+ABS(EA9-$G9)&lt;=1)*1,""))),"")</f>
        <v/>
      </c>
      <c r="EG9" s="489"/>
      <c r="EI9" s="451">
        <f t="shared" ca="1" si="10"/>
        <v>10</v>
      </c>
      <c r="EJ9" s="452" t="str">
        <f ca="1">GrpA!$B$7</f>
        <v>Niederlande</v>
      </c>
      <c r="EK9" s="453">
        <f t="shared" ca="1" si="56"/>
        <v>46</v>
      </c>
      <c r="EL9" s="452" t="str">
        <f ca="1">GrpA!$D$7</f>
        <v>Ecuador</v>
      </c>
      <c r="EM9" s="492"/>
      <c r="EN9" s="492"/>
      <c r="EO9" s="486"/>
      <c r="EP9" s="453" t="str">
        <f t="shared" ca="1" si="57"/>
        <v/>
      </c>
      <c r="EQ9" s="453" t="str">
        <f ca="1">IF((EP9&lt;&gt;""),IF(OR($F9&lt;&gt;$G9,PrSettings!$M$4="●"),(($F9-$G9)=(EM9-EN9))*1,0),"")</f>
        <v/>
      </c>
      <c r="ER9" s="453" t="str">
        <f t="shared" ca="1" si="58"/>
        <v/>
      </c>
      <c r="ES9" s="453" t="str">
        <f ca="1">IF(EP9&lt;&gt;"",IF(ABS($F9-$G9)&gt;=PrSettings!$M$7,(ABS($F9-$G9-EM9+EN9)&lt;=1)*1,IF(AND(EP9,$F9=$G9,$F9&gt;=PrSettings!$M$6),(ABS(EM9-$F9)&lt;=1)*1,IF(AND(EP9,$F9+$G9&gt;=PrSettings!$M$8),(ABS(EM9-$F9)+ABS(EN9-$G9)&lt;=1)*1,""))),"")</f>
        <v/>
      </c>
      <c r="ET9" s="489"/>
      <c r="EV9" s="451">
        <f t="shared" ca="1" si="11"/>
        <v>10</v>
      </c>
      <c r="EW9" s="452" t="str">
        <f ca="1">GrpA!$B$7</f>
        <v>Niederlande</v>
      </c>
      <c r="EX9" s="453">
        <f t="shared" ca="1" si="59"/>
        <v>46</v>
      </c>
      <c r="EY9" s="452" t="str">
        <f ca="1">GrpA!$D$7</f>
        <v>Ecuador</v>
      </c>
      <c r="EZ9" s="492"/>
      <c r="FA9" s="492"/>
      <c r="FB9" s="486"/>
      <c r="FC9" s="453" t="str">
        <f t="shared" ca="1" si="60"/>
        <v/>
      </c>
      <c r="FD9" s="453" t="str">
        <f ca="1">IF((FC9&lt;&gt;""),IF(OR($F9&lt;&gt;$G9,PrSettings!$M$4="●"),(($F9-$G9)=(EZ9-FA9))*1,0),"")</f>
        <v/>
      </c>
      <c r="FE9" s="453" t="str">
        <f t="shared" ca="1" si="61"/>
        <v/>
      </c>
      <c r="FF9" s="453" t="str">
        <f ca="1">IF(FC9&lt;&gt;"",IF(ABS($F9-$G9)&gt;=PrSettings!$M$7,(ABS($F9-$G9-EZ9+FA9)&lt;=1)*1,IF(AND(FC9,$F9=$G9,$F9&gt;=PrSettings!$M$6),(ABS(EZ9-$F9)&lt;=1)*1,IF(AND(FC9,$F9+$G9&gt;=PrSettings!$M$8),(ABS(EZ9-$F9)+ABS(FA9-$G9)&lt;=1)*1,""))),"")</f>
        <v/>
      </c>
      <c r="FG9" s="489"/>
      <c r="FI9" s="451">
        <f t="shared" ca="1" si="12"/>
        <v>10</v>
      </c>
      <c r="FJ9" s="452" t="str">
        <f ca="1">GrpA!$B$7</f>
        <v>Niederlande</v>
      </c>
      <c r="FK9" s="453">
        <f t="shared" ca="1" si="62"/>
        <v>46</v>
      </c>
      <c r="FL9" s="452" t="str">
        <f ca="1">GrpA!$D$7</f>
        <v>Ecuador</v>
      </c>
      <c r="FM9" s="492"/>
      <c r="FN9" s="492"/>
      <c r="FO9" s="486"/>
      <c r="FP9" s="453" t="str">
        <f t="shared" ca="1" si="63"/>
        <v/>
      </c>
      <c r="FQ9" s="453" t="str">
        <f ca="1">IF((FP9&lt;&gt;""),IF(OR($F9&lt;&gt;$G9,PrSettings!$M$4="●"),(($F9-$G9)=(FM9-FN9))*1,0),"")</f>
        <v/>
      </c>
      <c r="FR9" s="453" t="str">
        <f t="shared" ca="1" si="64"/>
        <v/>
      </c>
      <c r="FS9" s="453" t="str">
        <f ca="1">IF(FP9&lt;&gt;"",IF(ABS($F9-$G9)&gt;=PrSettings!$M$7,(ABS($F9-$G9-FM9+FN9)&lt;=1)*1,IF(AND(FP9,$F9=$G9,$F9&gt;=PrSettings!$M$6),(ABS(FM9-$F9)&lt;=1)*1,IF(AND(FP9,$F9+$G9&gt;=PrSettings!$M$8),(ABS(FM9-$F9)+ABS(FN9-$G9)&lt;=1)*1,""))),"")</f>
        <v/>
      </c>
      <c r="FT9" s="489"/>
      <c r="FV9" s="451">
        <f t="shared" ca="1" si="13"/>
        <v>10</v>
      </c>
      <c r="FW9" s="452" t="str">
        <f ca="1">GrpA!$B$7</f>
        <v>Niederlande</v>
      </c>
      <c r="FX9" s="453">
        <f t="shared" ca="1" si="65"/>
        <v>46</v>
      </c>
      <c r="FY9" s="452" t="str">
        <f ca="1">GrpA!$D$7</f>
        <v>Ecuador</v>
      </c>
      <c r="FZ9" s="492"/>
      <c r="GA9" s="492"/>
      <c r="GB9" s="486"/>
      <c r="GC9" s="453" t="str">
        <f t="shared" ca="1" si="66"/>
        <v/>
      </c>
      <c r="GD9" s="453" t="str">
        <f ca="1">IF((GC9&lt;&gt;""),IF(OR($F9&lt;&gt;$G9,PrSettings!$M$4="●"),(($F9-$G9)=(FZ9-GA9))*1,0),"")</f>
        <v/>
      </c>
      <c r="GE9" s="453" t="str">
        <f t="shared" ca="1" si="67"/>
        <v/>
      </c>
      <c r="GF9" s="453" t="str">
        <f ca="1">IF(GC9&lt;&gt;"",IF(ABS($F9-$G9)&gt;=PrSettings!$M$7,(ABS($F9-$G9-FZ9+GA9)&lt;=1)*1,IF(AND(GC9,$F9=$G9,$F9&gt;=PrSettings!$M$6),(ABS(FZ9-$F9)&lt;=1)*1,IF(AND(GC9,$F9+$G9&gt;=PrSettings!$M$8),(ABS(FZ9-$F9)+ABS(GA9-$G9)&lt;=1)*1,""))),"")</f>
        <v/>
      </c>
      <c r="GG9" s="489"/>
      <c r="GI9" s="451">
        <f t="shared" ca="1" si="14"/>
        <v>10</v>
      </c>
      <c r="GJ9" s="452" t="str">
        <f ca="1">GrpA!$B$7</f>
        <v>Niederlande</v>
      </c>
      <c r="GK9" s="453">
        <f t="shared" ca="1" si="68"/>
        <v>46</v>
      </c>
      <c r="GL9" s="452" t="str">
        <f ca="1">GrpA!$D$7</f>
        <v>Ecuador</v>
      </c>
      <c r="GM9" s="492"/>
      <c r="GN9" s="492"/>
      <c r="GO9" s="486"/>
      <c r="GP9" s="453" t="str">
        <f t="shared" ca="1" si="69"/>
        <v/>
      </c>
      <c r="GQ9" s="453" t="str">
        <f ca="1">IF((GP9&lt;&gt;""),IF(OR($F9&lt;&gt;$G9,PrSettings!$M$4="●"),(($F9-$G9)=(GM9-GN9))*1,0),"")</f>
        <v/>
      </c>
      <c r="GR9" s="453" t="str">
        <f t="shared" ca="1" si="70"/>
        <v/>
      </c>
      <c r="GS9" s="453" t="str">
        <f ca="1">IF(GP9&lt;&gt;"",IF(ABS($F9-$G9)&gt;=PrSettings!$M$7,(ABS($F9-$G9-GM9+GN9)&lt;=1)*1,IF(AND(GP9,$F9=$G9,$F9&gt;=PrSettings!$M$6),(ABS(GM9-$F9)&lt;=1)*1,IF(AND(GP9,$F9+$G9&gt;=PrSettings!$M$8),(ABS(GM9-$F9)+ABS(GN9-$G9)&lt;=1)*1,""))),"")</f>
        <v/>
      </c>
      <c r="GT9" s="489"/>
      <c r="GV9" s="451">
        <f t="shared" ca="1" si="15"/>
        <v>10</v>
      </c>
      <c r="GW9" s="452" t="str">
        <f ca="1">GrpA!$B$7</f>
        <v>Niederlande</v>
      </c>
      <c r="GX9" s="453">
        <f t="shared" ca="1" si="71"/>
        <v>46</v>
      </c>
      <c r="GY9" s="452" t="str">
        <f ca="1">GrpA!$D$7</f>
        <v>Ecuador</v>
      </c>
      <c r="GZ9" s="492"/>
      <c r="HA9" s="492"/>
      <c r="HB9" s="486"/>
      <c r="HC9" s="453" t="str">
        <f t="shared" ca="1" si="72"/>
        <v/>
      </c>
      <c r="HD9" s="453" t="str">
        <f ca="1">IF((HC9&lt;&gt;""),IF(OR($F9&lt;&gt;$G9,PrSettings!$M$4="●"),(($F9-$G9)=(GZ9-HA9))*1,0),"")</f>
        <v/>
      </c>
      <c r="HE9" s="453" t="str">
        <f t="shared" ca="1" si="73"/>
        <v/>
      </c>
      <c r="HF9" s="453" t="str">
        <f ca="1">IF(HC9&lt;&gt;"",IF(ABS($F9-$G9)&gt;=PrSettings!$M$7,(ABS($F9-$G9-GZ9+HA9)&lt;=1)*1,IF(AND(HC9,$F9=$G9,$F9&gt;=PrSettings!$M$6),(ABS(GZ9-$F9)&lt;=1)*1,IF(AND(HC9,$F9+$G9&gt;=PrSettings!$M$8),(ABS(GZ9-$F9)+ABS(HA9-$G9)&lt;=1)*1,""))),"")</f>
        <v/>
      </c>
      <c r="HG9" s="489"/>
      <c r="HI9" s="451">
        <f t="shared" ca="1" si="16"/>
        <v>10</v>
      </c>
      <c r="HJ9" s="452" t="str">
        <f ca="1">GrpA!$B$7</f>
        <v>Niederlande</v>
      </c>
      <c r="HK9" s="453">
        <f t="shared" ca="1" si="74"/>
        <v>46</v>
      </c>
      <c r="HL9" s="452" t="str">
        <f ca="1">GrpA!$D$7</f>
        <v>Ecuador</v>
      </c>
      <c r="HM9" s="492"/>
      <c r="HN9" s="492"/>
      <c r="HO9" s="486"/>
      <c r="HP9" s="453" t="str">
        <f t="shared" ca="1" si="75"/>
        <v/>
      </c>
      <c r="HQ9" s="453" t="str">
        <f ca="1">IF((HP9&lt;&gt;""),IF(OR($F9&lt;&gt;$G9,PrSettings!$M$4="●"),(($F9-$G9)=(HM9-HN9))*1,0),"")</f>
        <v/>
      </c>
      <c r="HR9" s="453" t="str">
        <f t="shared" ca="1" si="76"/>
        <v/>
      </c>
      <c r="HS9" s="453" t="str">
        <f ca="1">IF(HP9&lt;&gt;"",IF(ABS($F9-$G9)&gt;=PrSettings!$M$7,(ABS($F9-$G9-HM9+HN9)&lt;=1)*1,IF(AND(HP9,$F9=$G9,$F9&gt;=PrSettings!$M$6),(ABS(HM9-$F9)&lt;=1)*1,IF(AND(HP9,$F9+$G9&gt;=PrSettings!$M$8),(ABS(HM9-$F9)+ABS(HN9-$G9)&lt;=1)*1,""))),"")</f>
        <v/>
      </c>
      <c r="HT9" s="489"/>
      <c r="HV9" s="451">
        <f t="shared" ca="1" si="17"/>
        <v>10</v>
      </c>
      <c r="HW9" s="452" t="str">
        <f ca="1">GrpA!$B$7</f>
        <v>Niederlande</v>
      </c>
      <c r="HX9" s="453">
        <f t="shared" ca="1" si="77"/>
        <v>46</v>
      </c>
      <c r="HY9" s="452" t="str">
        <f ca="1">GrpA!$D$7</f>
        <v>Ecuador</v>
      </c>
      <c r="HZ9" s="492"/>
      <c r="IA9" s="492"/>
      <c r="IB9" s="486"/>
      <c r="IC9" s="453" t="str">
        <f t="shared" ca="1" si="78"/>
        <v/>
      </c>
      <c r="ID9" s="453" t="str">
        <f ca="1">IF((IC9&lt;&gt;""),IF(OR($F9&lt;&gt;$G9,PrSettings!$M$4="●"),(($F9-$G9)=(HZ9-IA9))*1,0),"")</f>
        <v/>
      </c>
      <c r="IE9" s="453" t="str">
        <f t="shared" ca="1" si="79"/>
        <v/>
      </c>
      <c r="IF9" s="453" t="str">
        <f ca="1">IF(IC9&lt;&gt;"",IF(ABS($F9-$G9)&gt;=PrSettings!$M$7,(ABS($F9-$G9-HZ9+IA9)&lt;=1)*1,IF(AND(IC9,$F9=$G9,$F9&gt;=PrSettings!$M$6),(ABS(HZ9-$F9)&lt;=1)*1,IF(AND(IC9,$F9+$G9&gt;=PrSettings!$M$8),(ABS(HZ9-$F9)+ABS(IA9-$G9)&lt;=1)*1,""))),"")</f>
        <v/>
      </c>
      <c r="IG9" s="489"/>
      <c r="II9" s="451">
        <f t="shared" ca="1" si="18"/>
        <v>10</v>
      </c>
      <c r="IJ9" s="452" t="str">
        <f ca="1">GrpA!$B$7</f>
        <v>Niederlande</v>
      </c>
      <c r="IK9" s="453">
        <f t="shared" ca="1" si="80"/>
        <v>46</v>
      </c>
      <c r="IL9" s="452" t="str">
        <f ca="1">GrpA!$D$7</f>
        <v>Ecuador</v>
      </c>
      <c r="IM9" s="492"/>
      <c r="IN9" s="492"/>
      <c r="IO9" s="486"/>
      <c r="IP9" s="453" t="str">
        <f t="shared" ca="1" si="81"/>
        <v/>
      </c>
      <c r="IQ9" s="453" t="str">
        <f ca="1">IF((IP9&lt;&gt;""),IF(OR($F9&lt;&gt;$G9,PrSettings!$M$4="●"),(($F9-$G9)=(IM9-IN9))*1,0),"")</f>
        <v/>
      </c>
      <c r="IR9" s="453" t="str">
        <f t="shared" ca="1" si="82"/>
        <v/>
      </c>
      <c r="IS9" s="453" t="str">
        <f ca="1">IF(IP9&lt;&gt;"",IF(ABS($F9-$G9)&gt;=PrSettings!$M$7,(ABS($F9-$G9-IM9+IN9)&lt;=1)*1,IF(AND(IP9,$F9=$G9,$F9&gt;=PrSettings!$M$6),(ABS(IM9-$F9)&lt;=1)*1,IF(AND(IP9,$F9+$G9&gt;=PrSettings!$M$8),(ABS(IM9-$F9)+ABS(IN9-$G9)&lt;=1)*1,""))),"")</f>
        <v/>
      </c>
      <c r="IT9" s="489"/>
      <c r="IV9" s="451">
        <f t="shared" ca="1" si="19"/>
        <v>10</v>
      </c>
      <c r="IW9" s="452" t="str">
        <f ca="1">GrpA!$B$7</f>
        <v>Niederlande</v>
      </c>
      <c r="IX9" s="453">
        <f t="shared" ca="1" si="83"/>
        <v>46</v>
      </c>
      <c r="IY9" s="452" t="str">
        <f ca="1">GrpA!$D$7</f>
        <v>Ecuador</v>
      </c>
      <c r="IZ9" s="492"/>
      <c r="JA9" s="492"/>
      <c r="JB9" s="486"/>
      <c r="JC9" s="453" t="str">
        <f t="shared" ca="1" si="84"/>
        <v/>
      </c>
      <c r="JD9" s="453" t="str">
        <f ca="1">IF((JC9&lt;&gt;""),IF(OR($F9&lt;&gt;$G9,PrSettings!$M$4="●"),(($F9-$G9)=(IZ9-JA9))*1,0),"")</f>
        <v/>
      </c>
      <c r="JE9" s="453" t="str">
        <f t="shared" ca="1" si="85"/>
        <v/>
      </c>
      <c r="JF9" s="453" t="str">
        <f ca="1">IF(JC9&lt;&gt;"",IF(ABS($F9-$G9)&gt;=PrSettings!$M$7,(ABS($F9-$G9-IZ9+JA9)&lt;=1)*1,IF(AND(JC9,$F9=$G9,$F9&gt;=PrSettings!$M$6),(ABS(IZ9-$F9)&lt;=1)*1,IF(AND(JC9,$F9+$G9&gt;=PrSettings!$M$8),(ABS(IZ9-$F9)+ABS(JA9-$G9)&lt;=1)*1,""))),"")</f>
        <v/>
      </c>
      <c r="JG9" s="489"/>
      <c r="JI9" s="451">
        <f t="shared" ca="1" si="20"/>
        <v>10</v>
      </c>
      <c r="JJ9" s="452" t="str">
        <f ca="1">GrpA!$B$7</f>
        <v>Niederlande</v>
      </c>
      <c r="JK9" s="453">
        <f t="shared" ca="1" si="86"/>
        <v>46</v>
      </c>
      <c r="JL9" s="452" t="str">
        <f ca="1">GrpA!$D$7</f>
        <v>Ecuador</v>
      </c>
      <c r="JM9" s="492"/>
      <c r="JN9" s="492"/>
      <c r="JO9" s="486"/>
      <c r="JP9" s="453" t="str">
        <f t="shared" ca="1" si="87"/>
        <v/>
      </c>
      <c r="JQ9" s="453" t="str">
        <f ca="1">IF((JP9&lt;&gt;""),IF(OR($F9&lt;&gt;$G9,PrSettings!$M$4="●"),(($F9-$G9)=(JM9-JN9))*1,0),"")</f>
        <v/>
      </c>
      <c r="JR9" s="453" t="str">
        <f t="shared" ca="1" si="88"/>
        <v/>
      </c>
      <c r="JS9" s="453" t="str">
        <f ca="1">IF(JP9&lt;&gt;"",IF(ABS($F9-$G9)&gt;=PrSettings!$M$7,(ABS($F9-$G9-JM9+JN9)&lt;=1)*1,IF(AND(JP9,$F9=$G9,$F9&gt;=PrSettings!$M$6),(ABS(JM9-$F9)&lt;=1)*1,IF(AND(JP9,$F9+$G9&gt;=PrSettings!$M$8),(ABS(JM9-$F9)+ABS(JN9-$G9)&lt;=1)*1,""))),"")</f>
        <v/>
      </c>
      <c r="JT9" s="489"/>
      <c r="JV9" s="451">
        <f t="shared" ca="1" si="21"/>
        <v>10</v>
      </c>
      <c r="JW9" s="452" t="str">
        <f ca="1">GrpA!$B$7</f>
        <v>Niederlande</v>
      </c>
      <c r="JX9" s="453">
        <f t="shared" ca="1" si="89"/>
        <v>46</v>
      </c>
      <c r="JY9" s="452" t="str">
        <f ca="1">GrpA!$D$7</f>
        <v>Ecuador</v>
      </c>
      <c r="JZ9" s="492"/>
      <c r="KA9" s="492"/>
      <c r="KB9" s="486"/>
      <c r="KC9" s="453" t="str">
        <f t="shared" ca="1" si="90"/>
        <v/>
      </c>
      <c r="KD9" s="453" t="str">
        <f ca="1">IF((KC9&lt;&gt;""),IF(OR($F9&lt;&gt;$G9,PrSettings!$M$4="●"),(($F9-$G9)=(JZ9-KA9))*1,0),"")</f>
        <v/>
      </c>
      <c r="KE9" s="453" t="str">
        <f t="shared" ca="1" si="91"/>
        <v/>
      </c>
      <c r="KF9" s="453" t="str">
        <f ca="1">IF(KC9&lt;&gt;"",IF(ABS($F9-$G9)&gt;=PrSettings!$M$7,(ABS($F9-$G9-JZ9+KA9)&lt;=1)*1,IF(AND(KC9,$F9=$G9,$F9&gt;=PrSettings!$M$6),(ABS(JZ9-$F9)&lt;=1)*1,IF(AND(KC9,$F9+$G9&gt;=PrSettings!$M$8),(ABS(JZ9-$F9)+ABS(KA9-$G9)&lt;=1)*1,""))),"")</f>
        <v/>
      </c>
      <c r="KG9" s="489"/>
      <c r="KI9" s="451">
        <f t="shared" ca="1" si="22"/>
        <v>10</v>
      </c>
      <c r="KJ9" s="452" t="str">
        <f ca="1">GrpA!$B$7</f>
        <v>Niederlande</v>
      </c>
      <c r="KK9" s="453">
        <f t="shared" ca="1" si="92"/>
        <v>46</v>
      </c>
      <c r="KL9" s="452" t="str">
        <f ca="1">GrpA!$D$7</f>
        <v>Ecuador</v>
      </c>
      <c r="KM9" s="492"/>
      <c r="KN9" s="492"/>
      <c r="KO9" s="486"/>
      <c r="KP9" s="453" t="str">
        <f t="shared" ca="1" si="93"/>
        <v/>
      </c>
      <c r="KQ9" s="453" t="str">
        <f ca="1">IF((KP9&lt;&gt;""),IF(OR($F9&lt;&gt;$G9,PrSettings!$M$4="●"),(($F9-$G9)=(KM9-KN9))*1,0),"")</f>
        <v/>
      </c>
      <c r="KR9" s="453" t="str">
        <f t="shared" ca="1" si="94"/>
        <v/>
      </c>
      <c r="KS9" s="453" t="str">
        <f ca="1">IF(KP9&lt;&gt;"",IF(ABS($F9-$G9)&gt;=PrSettings!$M$7,(ABS($F9-$G9-KM9+KN9)&lt;=1)*1,IF(AND(KP9,$F9=$G9,$F9&gt;=PrSettings!$M$6),(ABS(KM9-$F9)&lt;=1)*1,IF(AND(KP9,$F9+$G9&gt;=PrSettings!$M$8),(ABS(KM9-$F9)+ABS(KN9-$G9)&lt;=1)*1,""))),"")</f>
        <v/>
      </c>
      <c r="KT9" s="489"/>
      <c r="KV9" s="451">
        <f t="shared" ca="1" si="23"/>
        <v>10</v>
      </c>
      <c r="KW9" s="452" t="str">
        <f ca="1">GrpA!$B$7</f>
        <v>Niederlande</v>
      </c>
      <c r="KX9" s="453">
        <f t="shared" ca="1" si="95"/>
        <v>46</v>
      </c>
      <c r="KY9" s="452" t="str">
        <f ca="1">GrpA!$D$7</f>
        <v>Ecuador</v>
      </c>
      <c r="KZ9" s="492"/>
      <c r="LA9" s="492"/>
      <c r="LB9" s="486"/>
      <c r="LC9" s="453" t="str">
        <f t="shared" ca="1" si="96"/>
        <v/>
      </c>
      <c r="LD9" s="453" t="str">
        <f ca="1">IF((LC9&lt;&gt;""),IF(OR($F9&lt;&gt;$G9,PrSettings!$M$4="●"),(($F9-$G9)=(KZ9-LA9))*1,0),"")</f>
        <v/>
      </c>
      <c r="LE9" s="453" t="str">
        <f t="shared" ca="1" si="97"/>
        <v/>
      </c>
      <c r="LF9" s="453" t="str">
        <f ca="1">IF(LC9&lt;&gt;"",IF(ABS($F9-$G9)&gt;=PrSettings!$M$7,(ABS($F9-$G9-KZ9+LA9)&lt;=1)*1,IF(AND(LC9,$F9=$G9,$F9&gt;=PrSettings!$M$6),(ABS(KZ9-$F9)&lt;=1)*1,IF(AND(LC9,$F9+$G9&gt;=PrSettings!$M$8),(ABS(KZ9-$F9)+ABS(LA9-$G9)&lt;=1)*1,""))),"")</f>
        <v/>
      </c>
      <c r="LG9" s="489"/>
      <c r="LI9" s="451">
        <f t="shared" ca="1" si="24"/>
        <v>10</v>
      </c>
      <c r="LJ9" s="452" t="str">
        <f ca="1">GrpA!$B$7</f>
        <v>Niederlande</v>
      </c>
      <c r="LK9" s="453">
        <f t="shared" ca="1" si="98"/>
        <v>46</v>
      </c>
      <c r="LL9" s="452" t="str">
        <f ca="1">GrpA!$D$7</f>
        <v>Ecuador</v>
      </c>
      <c r="LM9" s="492"/>
      <c r="LN9" s="492"/>
      <c r="LO9" s="486"/>
      <c r="LP9" s="453" t="str">
        <f t="shared" ca="1" si="99"/>
        <v/>
      </c>
      <c r="LQ9" s="453" t="str">
        <f ca="1">IF((LP9&lt;&gt;""),IF(OR($F9&lt;&gt;$G9,PrSettings!$M$4="●"),(($F9-$G9)=(LM9-LN9))*1,0),"")</f>
        <v/>
      </c>
      <c r="LR9" s="453" t="str">
        <f t="shared" ca="1" si="100"/>
        <v/>
      </c>
      <c r="LS9" s="453" t="str">
        <f ca="1">IF(LP9&lt;&gt;"",IF(ABS($F9-$G9)&gt;=PrSettings!$M$7,(ABS($F9-$G9-LM9+LN9)&lt;=1)*1,IF(AND(LP9,$F9=$G9,$F9&gt;=PrSettings!$M$6),(ABS(LM9-$F9)&lt;=1)*1,IF(AND(LP9,$F9+$G9&gt;=PrSettings!$M$8),(ABS(LM9-$F9)+ABS(LN9-$G9)&lt;=1)*1,""))),"")</f>
        <v/>
      </c>
      <c r="LT9" s="489"/>
      <c r="LV9" s="451">
        <f t="shared" ca="1" si="25"/>
        <v>10</v>
      </c>
      <c r="LW9" s="452" t="str">
        <f ca="1">GrpA!$B$7</f>
        <v>Niederlande</v>
      </c>
      <c r="LX9" s="453">
        <f t="shared" ca="1" si="101"/>
        <v>46</v>
      </c>
      <c r="LY9" s="452" t="str">
        <f ca="1">GrpA!$D$7</f>
        <v>Ecuador</v>
      </c>
      <c r="LZ9" s="492"/>
      <c r="MA9" s="492"/>
      <c r="MB9" s="486"/>
      <c r="MC9" s="453" t="str">
        <f t="shared" ca="1" si="102"/>
        <v/>
      </c>
      <c r="MD9" s="453" t="str">
        <f ca="1">IF((MC9&lt;&gt;""),IF(OR($F9&lt;&gt;$G9,PrSettings!$M$4="●"),(($F9-$G9)=(LZ9-MA9))*1,0),"")</f>
        <v/>
      </c>
      <c r="ME9" s="453" t="str">
        <f t="shared" ca="1" si="103"/>
        <v/>
      </c>
      <c r="MF9" s="453" t="str">
        <f ca="1">IF(MC9&lt;&gt;"",IF(ABS($F9-$G9)&gt;=PrSettings!$M$7,(ABS($F9-$G9-LZ9+MA9)&lt;=1)*1,IF(AND(MC9,$F9=$G9,$F9&gt;=PrSettings!$M$6),(ABS(LZ9-$F9)&lt;=1)*1,IF(AND(MC9,$F9+$G9&gt;=PrSettings!$M$8),(ABS(LZ9-$F9)+ABS(MA9-$G9)&lt;=1)*1,""))),"")</f>
        <v/>
      </c>
      <c r="MG9" s="489"/>
    </row>
    <row r="10" spans="1:345" x14ac:dyDescent="0.25">
      <c r="B10" s="451">
        <f ca="1">INDEX(Groups!$C$7:$C$45,MATCH(C10,Groups!$D$7:$D$45,0))</f>
        <v>46</v>
      </c>
      <c r="C10" s="452" t="str">
        <f ca="1">GrpA!$B$8</f>
        <v>Ecuador</v>
      </c>
      <c r="D10" s="453">
        <f ca="1">INDEX(Groups!$C$7:$C$45,MATCH(E10,Groups!$D$7:$D$45,0))</f>
        <v>20</v>
      </c>
      <c r="E10" s="452" t="str">
        <f ca="1">GrpA!$D$8</f>
        <v>Senegal</v>
      </c>
      <c r="F10" s="454">
        <f ca="1">GrpA!$E$8</f>
        <v>1</v>
      </c>
      <c r="G10" s="455">
        <f ca="1">GrpA!$G$8</f>
        <v>2</v>
      </c>
      <c r="I10" s="451">
        <f t="shared" ca="1" si="0"/>
        <v>46</v>
      </c>
      <c r="J10" s="452" t="str">
        <f ca="1">GrpA!$B$8</f>
        <v>Ecuador</v>
      </c>
      <c r="K10" s="453">
        <f t="shared" ca="1" si="26"/>
        <v>20</v>
      </c>
      <c r="L10" s="452" t="str">
        <f ca="1">GrpA!$D$8</f>
        <v>Senegal</v>
      </c>
      <c r="M10" s="492"/>
      <c r="N10" s="492"/>
      <c r="O10" s="486"/>
      <c r="P10" s="453" t="str">
        <f t="shared" ca="1" si="27"/>
        <v/>
      </c>
      <c r="Q10" s="453" t="str">
        <f ca="1">IF((P10&lt;&gt;""),IF(OR($F10&lt;&gt;$G10,PrSettings!$M$4="●"),(($F10-$G10)=(M10-N10))*1,0),"")</f>
        <v/>
      </c>
      <c r="R10" s="453" t="str">
        <f t="shared" ca="1" si="28"/>
        <v/>
      </c>
      <c r="S10" s="453" t="str">
        <f ca="1">IF(P10&lt;&gt;"",IF(ABS($F10-$G10)&gt;=PrSettings!$M$7,(ABS($F10-$G10-M10+N10)&lt;=1)*1,IF(AND(P10,$F10=$G10,$F10&gt;=PrSettings!$M$6),(ABS(M10-$F10)&lt;=1)*1,IF(AND(P10,$F10+$G10&gt;=PrSettings!$M$8),(ABS(M10-$F10)+ABS(N10-$G10)&lt;=1)*1,""))),"")</f>
        <v/>
      </c>
      <c r="T10" s="489"/>
      <c r="V10" s="451">
        <f t="shared" ca="1" si="1"/>
        <v>46</v>
      </c>
      <c r="W10" s="452" t="str">
        <f ca="1">GrpA!$B$8</f>
        <v>Ecuador</v>
      </c>
      <c r="X10" s="453">
        <f t="shared" ca="1" si="29"/>
        <v>20</v>
      </c>
      <c r="Y10" s="452" t="str">
        <f ca="1">GrpA!$D$8</f>
        <v>Senegal</v>
      </c>
      <c r="Z10" s="492"/>
      <c r="AA10" s="492"/>
      <c r="AB10" s="486"/>
      <c r="AC10" s="453" t="str">
        <f t="shared" ca="1" si="30"/>
        <v/>
      </c>
      <c r="AD10" s="453" t="str">
        <f ca="1">IF((AC10&lt;&gt;""),IF(OR($F10&lt;&gt;$G10,PrSettings!$M$4="●"),(($F10-$G10)=(Z10-AA10))*1,0),"")</f>
        <v/>
      </c>
      <c r="AE10" s="453" t="str">
        <f t="shared" ca="1" si="31"/>
        <v/>
      </c>
      <c r="AF10" s="453" t="str">
        <f ca="1">IF(AC10&lt;&gt;"",IF(ABS($F10-$G10)&gt;=PrSettings!$M$7,(ABS($F10-$G10-Z10+AA10)&lt;=1)*1,IF(AND(AC10,$F10=$G10,$F10&gt;=PrSettings!$M$6),(ABS(Z10-$F10)&lt;=1)*1,IF(AND(AC10,$F10+$G10&gt;=PrSettings!$M$8),(ABS(Z10-$F10)+ABS(AA10-$G10)&lt;=1)*1,""))),"")</f>
        <v/>
      </c>
      <c r="AG10" s="489"/>
      <c r="AI10" s="451">
        <f t="shared" ca="1" si="2"/>
        <v>46</v>
      </c>
      <c r="AJ10" s="452" t="str">
        <f ca="1">GrpA!$B$8</f>
        <v>Ecuador</v>
      </c>
      <c r="AK10" s="453">
        <f t="shared" ca="1" si="32"/>
        <v>20</v>
      </c>
      <c r="AL10" s="452" t="str">
        <f ca="1">GrpA!$D$8</f>
        <v>Senegal</v>
      </c>
      <c r="AM10" s="492"/>
      <c r="AN10" s="492"/>
      <c r="AO10" s="486"/>
      <c r="AP10" s="453" t="str">
        <f t="shared" ca="1" si="33"/>
        <v/>
      </c>
      <c r="AQ10" s="453" t="str">
        <f ca="1">IF((AP10&lt;&gt;""),IF(OR($F10&lt;&gt;$G10,PrSettings!$M$4="●"),(($F10-$G10)=(AM10-AN10))*1,0),"")</f>
        <v/>
      </c>
      <c r="AR10" s="453" t="str">
        <f t="shared" ca="1" si="34"/>
        <v/>
      </c>
      <c r="AS10" s="453" t="str">
        <f ca="1">IF(AP10&lt;&gt;"",IF(ABS($F10-$G10)&gt;=PrSettings!$M$7,(ABS($F10-$G10-AM10+AN10)&lt;=1)*1,IF(AND(AP10,$F10=$G10,$F10&gt;=PrSettings!$M$6),(ABS(AM10-$F10)&lt;=1)*1,IF(AND(AP10,$F10+$G10&gt;=PrSettings!$M$8),(ABS(AM10-$F10)+ABS(AN10-$G10)&lt;=1)*1,""))),"")</f>
        <v/>
      </c>
      <c r="AT10" s="489"/>
      <c r="AV10" s="451">
        <f t="shared" ca="1" si="3"/>
        <v>46</v>
      </c>
      <c r="AW10" s="452" t="str">
        <f ca="1">GrpA!$B$8</f>
        <v>Ecuador</v>
      </c>
      <c r="AX10" s="453">
        <f t="shared" ca="1" si="35"/>
        <v>20</v>
      </c>
      <c r="AY10" s="452" t="str">
        <f ca="1">GrpA!$D$8</f>
        <v>Senegal</v>
      </c>
      <c r="AZ10" s="492"/>
      <c r="BA10" s="492"/>
      <c r="BB10" s="486"/>
      <c r="BC10" s="453" t="str">
        <f t="shared" ca="1" si="36"/>
        <v/>
      </c>
      <c r="BD10" s="453" t="str">
        <f ca="1">IF((BC10&lt;&gt;""),IF(OR($F10&lt;&gt;$G10,PrSettings!$M$4="●"),(($F10-$G10)=(AZ10-BA10))*1,0),"")</f>
        <v/>
      </c>
      <c r="BE10" s="453" t="str">
        <f t="shared" ca="1" si="37"/>
        <v/>
      </c>
      <c r="BF10" s="453" t="str">
        <f ca="1">IF(BC10&lt;&gt;"",IF(ABS($F10-$G10)&gt;=PrSettings!$M$7,(ABS($F10-$G10-AZ10+BA10)&lt;=1)*1,IF(AND(BC10,$F10=$G10,$F10&gt;=PrSettings!$M$6),(ABS(AZ10-$F10)&lt;=1)*1,IF(AND(BC10,$F10+$G10&gt;=PrSettings!$M$8),(ABS(AZ10-$F10)+ABS(BA10-$G10)&lt;=1)*1,""))),"")</f>
        <v/>
      </c>
      <c r="BG10" s="489"/>
      <c r="BI10" s="451">
        <f t="shared" ca="1" si="4"/>
        <v>46</v>
      </c>
      <c r="BJ10" s="452" t="str">
        <f ca="1">GrpA!$B$8</f>
        <v>Ecuador</v>
      </c>
      <c r="BK10" s="453">
        <f t="shared" ca="1" si="38"/>
        <v>20</v>
      </c>
      <c r="BL10" s="452" t="str">
        <f ca="1">GrpA!$D$8</f>
        <v>Senegal</v>
      </c>
      <c r="BM10" s="492"/>
      <c r="BN10" s="492"/>
      <c r="BO10" s="486"/>
      <c r="BP10" s="453" t="str">
        <f t="shared" ca="1" si="39"/>
        <v/>
      </c>
      <c r="BQ10" s="453" t="str">
        <f ca="1">IF((BP10&lt;&gt;""),IF(OR($F10&lt;&gt;$G10,PrSettings!$M$4="●"),(($F10-$G10)=(BM10-BN10))*1,0),"")</f>
        <v/>
      </c>
      <c r="BR10" s="453" t="str">
        <f t="shared" ca="1" si="40"/>
        <v/>
      </c>
      <c r="BS10" s="453" t="str">
        <f ca="1">IF(BP10&lt;&gt;"",IF(ABS($F10-$G10)&gt;=PrSettings!$M$7,(ABS($F10-$G10-BM10+BN10)&lt;=1)*1,IF(AND(BP10,$F10=$G10,$F10&gt;=PrSettings!$M$6),(ABS(BM10-$F10)&lt;=1)*1,IF(AND(BP10,$F10+$G10&gt;=PrSettings!$M$8),(ABS(BM10-$F10)+ABS(BN10-$G10)&lt;=1)*1,""))),"")</f>
        <v/>
      </c>
      <c r="BT10" s="489"/>
      <c r="BV10" s="451">
        <f t="shared" ca="1" si="5"/>
        <v>46</v>
      </c>
      <c r="BW10" s="452" t="str">
        <f ca="1">GrpA!$B$8</f>
        <v>Ecuador</v>
      </c>
      <c r="BX10" s="453">
        <f t="shared" ca="1" si="41"/>
        <v>20</v>
      </c>
      <c r="BY10" s="452" t="str">
        <f ca="1">GrpA!$D$8</f>
        <v>Senegal</v>
      </c>
      <c r="BZ10" s="492"/>
      <c r="CA10" s="492"/>
      <c r="CB10" s="486"/>
      <c r="CC10" s="453" t="str">
        <f t="shared" ca="1" si="42"/>
        <v/>
      </c>
      <c r="CD10" s="453" t="str">
        <f ca="1">IF((CC10&lt;&gt;""),IF(OR($F10&lt;&gt;$G10,PrSettings!$M$4="●"),(($F10-$G10)=(BZ10-CA10))*1,0),"")</f>
        <v/>
      </c>
      <c r="CE10" s="453" t="str">
        <f t="shared" ca="1" si="43"/>
        <v/>
      </c>
      <c r="CF10" s="453" t="str">
        <f ca="1">IF(CC10&lt;&gt;"",IF(ABS($F10-$G10)&gt;=PrSettings!$M$7,(ABS($F10-$G10-BZ10+CA10)&lt;=1)*1,IF(AND(CC10,$F10=$G10,$F10&gt;=PrSettings!$M$6),(ABS(BZ10-$F10)&lt;=1)*1,IF(AND(CC10,$F10+$G10&gt;=PrSettings!$M$8),(ABS(BZ10-$F10)+ABS(CA10-$G10)&lt;=1)*1,""))),"")</f>
        <v/>
      </c>
      <c r="CG10" s="489"/>
      <c r="CI10" s="451">
        <f t="shared" ca="1" si="6"/>
        <v>46</v>
      </c>
      <c r="CJ10" s="452" t="str">
        <f ca="1">GrpA!$B$8</f>
        <v>Ecuador</v>
      </c>
      <c r="CK10" s="453">
        <f t="shared" ca="1" si="44"/>
        <v>20</v>
      </c>
      <c r="CL10" s="452" t="str">
        <f ca="1">GrpA!$D$8</f>
        <v>Senegal</v>
      </c>
      <c r="CM10" s="492"/>
      <c r="CN10" s="492"/>
      <c r="CO10" s="486"/>
      <c r="CP10" s="453" t="str">
        <f t="shared" ca="1" si="45"/>
        <v/>
      </c>
      <c r="CQ10" s="453" t="str">
        <f ca="1">IF((CP10&lt;&gt;""),IF(OR($F10&lt;&gt;$G10,PrSettings!$M$4="●"),(($F10-$G10)=(CM10-CN10))*1,0),"")</f>
        <v/>
      </c>
      <c r="CR10" s="453" t="str">
        <f t="shared" ca="1" si="46"/>
        <v/>
      </c>
      <c r="CS10" s="453" t="str">
        <f ca="1">IF(CP10&lt;&gt;"",IF(ABS($F10-$G10)&gt;=PrSettings!$M$7,(ABS($F10-$G10-CM10+CN10)&lt;=1)*1,IF(AND(CP10,$F10=$G10,$F10&gt;=PrSettings!$M$6),(ABS(CM10-$F10)&lt;=1)*1,IF(AND(CP10,$F10+$G10&gt;=PrSettings!$M$8),(ABS(CM10-$F10)+ABS(CN10-$G10)&lt;=1)*1,""))),"")</f>
        <v/>
      </c>
      <c r="CT10" s="489"/>
      <c r="CV10" s="451">
        <f t="shared" ca="1" si="7"/>
        <v>46</v>
      </c>
      <c r="CW10" s="452" t="str">
        <f ca="1">GrpA!$B$8</f>
        <v>Ecuador</v>
      </c>
      <c r="CX10" s="453">
        <f t="shared" ca="1" si="47"/>
        <v>20</v>
      </c>
      <c r="CY10" s="452" t="str">
        <f ca="1">GrpA!$D$8</f>
        <v>Senegal</v>
      </c>
      <c r="CZ10" s="492"/>
      <c r="DA10" s="492"/>
      <c r="DB10" s="486"/>
      <c r="DC10" s="453" t="str">
        <f t="shared" ca="1" si="48"/>
        <v/>
      </c>
      <c r="DD10" s="453" t="str">
        <f ca="1">IF((DC10&lt;&gt;""),IF(OR($F10&lt;&gt;$G10,PrSettings!$M$4="●"),(($F10-$G10)=(CZ10-DA10))*1,0),"")</f>
        <v/>
      </c>
      <c r="DE10" s="453" t="str">
        <f t="shared" ca="1" si="49"/>
        <v/>
      </c>
      <c r="DF10" s="453" t="str">
        <f ca="1">IF(DC10&lt;&gt;"",IF(ABS($F10-$G10)&gt;=PrSettings!$M$7,(ABS($F10-$G10-CZ10+DA10)&lt;=1)*1,IF(AND(DC10,$F10=$G10,$F10&gt;=PrSettings!$M$6),(ABS(CZ10-$F10)&lt;=1)*1,IF(AND(DC10,$F10+$G10&gt;=PrSettings!$M$8),(ABS(CZ10-$F10)+ABS(DA10-$G10)&lt;=1)*1,""))),"")</f>
        <v/>
      </c>
      <c r="DG10" s="489"/>
      <c r="DI10" s="451">
        <f t="shared" ca="1" si="8"/>
        <v>46</v>
      </c>
      <c r="DJ10" s="452" t="str">
        <f ca="1">GrpA!$B$8</f>
        <v>Ecuador</v>
      </c>
      <c r="DK10" s="453">
        <f t="shared" ca="1" si="50"/>
        <v>20</v>
      </c>
      <c r="DL10" s="452" t="str">
        <f ca="1">GrpA!$D$8</f>
        <v>Senegal</v>
      </c>
      <c r="DM10" s="492"/>
      <c r="DN10" s="492"/>
      <c r="DO10" s="486"/>
      <c r="DP10" s="453" t="str">
        <f t="shared" ca="1" si="51"/>
        <v/>
      </c>
      <c r="DQ10" s="453" t="str">
        <f ca="1">IF((DP10&lt;&gt;""),IF(OR($F10&lt;&gt;$G10,PrSettings!$M$4="●"),(($F10-$G10)=(DM10-DN10))*1,0),"")</f>
        <v/>
      </c>
      <c r="DR10" s="453" t="str">
        <f t="shared" ca="1" si="52"/>
        <v/>
      </c>
      <c r="DS10" s="453" t="str">
        <f ca="1">IF(DP10&lt;&gt;"",IF(ABS($F10-$G10)&gt;=PrSettings!$M$7,(ABS($F10-$G10-DM10+DN10)&lt;=1)*1,IF(AND(DP10,$F10=$G10,$F10&gt;=PrSettings!$M$6),(ABS(DM10-$F10)&lt;=1)*1,IF(AND(DP10,$F10+$G10&gt;=PrSettings!$M$8),(ABS(DM10-$F10)+ABS(DN10-$G10)&lt;=1)*1,""))),"")</f>
        <v/>
      </c>
      <c r="DT10" s="489"/>
      <c r="DV10" s="451">
        <f t="shared" ca="1" si="9"/>
        <v>46</v>
      </c>
      <c r="DW10" s="452" t="str">
        <f ca="1">GrpA!$B$8</f>
        <v>Ecuador</v>
      </c>
      <c r="DX10" s="453">
        <f t="shared" ca="1" si="53"/>
        <v>20</v>
      </c>
      <c r="DY10" s="452" t="str">
        <f ca="1">GrpA!$D$8</f>
        <v>Senegal</v>
      </c>
      <c r="DZ10" s="492"/>
      <c r="EA10" s="492"/>
      <c r="EB10" s="486"/>
      <c r="EC10" s="453" t="str">
        <f t="shared" ca="1" si="54"/>
        <v/>
      </c>
      <c r="ED10" s="453" t="str">
        <f ca="1">IF((EC10&lt;&gt;""),IF(OR($F10&lt;&gt;$G10,PrSettings!$M$4="●"),(($F10-$G10)=(DZ10-EA10))*1,0),"")</f>
        <v/>
      </c>
      <c r="EE10" s="453" t="str">
        <f t="shared" ca="1" si="55"/>
        <v/>
      </c>
      <c r="EF10" s="453" t="str">
        <f ca="1">IF(EC10&lt;&gt;"",IF(ABS($F10-$G10)&gt;=PrSettings!$M$7,(ABS($F10-$G10-DZ10+EA10)&lt;=1)*1,IF(AND(EC10,$F10=$G10,$F10&gt;=PrSettings!$M$6),(ABS(DZ10-$F10)&lt;=1)*1,IF(AND(EC10,$F10+$G10&gt;=PrSettings!$M$8),(ABS(DZ10-$F10)+ABS(EA10-$G10)&lt;=1)*1,""))),"")</f>
        <v/>
      </c>
      <c r="EG10" s="489"/>
      <c r="EI10" s="451">
        <f t="shared" ca="1" si="10"/>
        <v>46</v>
      </c>
      <c r="EJ10" s="452" t="str">
        <f ca="1">GrpA!$B$8</f>
        <v>Ecuador</v>
      </c>
      <c r="EK10" s="453">
        <f t="shared" ca="1" si="56"/>
        <v>20</v>
      </c>
      <c r="EL10" s="452" t="str">
        <f ca="1">GrpA!$D$8</f>
        <v>Senegal</v>
      </c>
      <c r="EM10" s="492"/>
      <c r="EN10" s="492"/>
      <c r="EO10" s="486"/>
      <c r="EP10" s="453" t="str">
        <f t="shared" ca="1" si="57"/>
        <v/>
      </c>
      <c r="EQ10" s="453" t="str">
        <f ca="1">IF((EP10&lt;&gt;""),IF(OR($F10&lt;&gt;$G10,PrSettings!$M$4="●"),(($F10-$G10)=(EM10-EN10))*1,0),"")</f>
        <v/>
      </c>
      <c r="ER10" s="453" t="str">
        <f t="shared" ca="1" si="58"/>
        <v/>
      </c>
      <c r="ES10" s="453" t="str">
        <f ca="1">IF(EP10&lt;&gt;"",IF(ABS($F10-$G10)&gt;=PrSettings!$M$7,(ABS($F10-$G10-EM10+EN10)&lt;=1)*1,IF(AND(EP10,$F10=$G10,$F10&gt;=PrSettings!$M$6),(ABS(EM10-$F10)&lt;=1)*1,IF(AND(EP10,$F10+$G10&gt;=PrSettings!$M$8),(ABS(EM10-$F10)+ABS(EN10-$G10)&lt;=1)*1,""))),"")</f>
        <v/>
      </c>
      <c r="ET10" s="489"/>
      <c r="EV10" s="451">
        <f t="shared" ca="1" si="11"/>
        <v>46</v>
      </c>
      <c r="EW10" s="452" t="str">
        <f ca="1">GrpA!$B$8</f>
        <v>Ecuador</v>
      </c>
      <c r="EX10" s="453">
        <f t="shared" ca="1" si="59"/>
        <v>20</v>
      </c>
      <c r="EY10" s="452" t="str">
        <f ca="1">GrpA!$D$8</f>
        <v>Senegal</v>
      </c>
      <c r="EZ10" s="492"/>
      <c r="FA10" s="492"/>
      <c r="FB10" s="486"/>
      <c r="FC10" s="453" t="str">
        <f t="shared" ca="1" si="60"/>
        <v/>
      </c>
      <c r="FD10" s="453" t="str">
        <f ca="1">IF((FC10&lt;&gt;""),IF(OR($F10&lt;&gt;$G10,PrSettings!$M$4="●"),(($F10-$G10)=(EZ10-FA10))*1,0),"")</f>
        <v/>
      </c>
      <c r="FE10" s="453" t="str">
        <f t="shared" ca="1" si="61"/>
        <v/>
      </c>
      <c r="FF10" s="453" t="str">
        <f ca="1">IF(FC10&lt;&gt;"",IF(ABS($F10-$G10)&gt;=PrSettings!$M$7,(ABS($F10-$G10-EZ10+FA10)&lt;=1)*1,IF(AND(FC10,$F10=$G10,$F10&gt;=PrSettings!$M$6),(ABS(EZ10-$F10)&lt;=1)*1,IF(AND(FC10,$F10+$G10&gt;=PrSettings!$M$8),(ABS(EZ10-$F10)+ABS(FA10-$G10)&lt;=1)*1,""))),"")</f>
        <v/>
      </c>
      <c r="FG10" s="489"/>
      <c r="FI10" s="451">
        <f t="shared" ca="1" si="12"/>
        <v>46</v>
      </c>
      <c r="FJ10" s="452" t="str">
        <f ca="1">GrpA!$B$8</f>
        <v>Ecuador</v>
      </c>
      <c r="FK10" s="453">
        <f t="shared" ca="1" si="62"/>
        <v>20</v>
      </c>
      <c r="FL10" s="452" t="str">
        <f ca="1">GrpA!$D$8</f>
        <v>Senegal</v>
      </c>
      <c r="FM10" s="492"/>
      <c r="FN10" s="492"/>
      <c r="FO10" s="486"/>
      <c r="FP10" s="453" t="str">
        <f t="shared" ca="1" si="63"/>
        <v/>
      </c>
      <c r="FQ10" s="453" t="str">
        <f ca="1">IF((FP10&lt;&gt;""),IF(OR($F10&lt;&gt;$G10,PrSettings!$M$4="●"),(($F10-$G10)=(FM10-FN10))*1,0),"")</f>
        <v/>
      </c>
      <c r="FR10" s="453" t="str">
        <f t="shared" ca="1" si="64"/>
        <v/>
      </c>
      <c r="FS10" s="453" t="str">
        <f ca="1">IF(FP10&lt;&gt;"",IF(ABS($F10-$G10)&gt;=PrSettings!$M$7,(ABS($F10-$G10-FM10+FN10)&lt;=1)*1,IF(AND(FP10,$F10=$G10,$F10&gt;=PrSettings!$M$6),(ABS(FM10-$F10)&lt;=1)*1,IF(AND(FP10,$F10+$G10&gt;=PrSettings!$M$8),(ABS(FM10-$F10)+ABS(FN10-$G10)&lt;=1)*1,""))),"")</f>
        <v/>
      </c>
      <c r="FT10" s="489"/>
      <c r="FV10" s="451">
        <f t="shared" ca="1" si="13"/>
        <v>46</v>
      </c>
      <c r="FW10" s="452" t="str">
        <f ca="1">GrpA!$B$8</f>
        <v>Ecuador</v>
      </c>
      <c r="FX10" s="453">
        <f t="shared" ca="1" si="65"/>
        <v>20</v>
      </c>
      <c r="FY10" s="452" t="str">
        <f ca="1">GrpA!$D$8</f>
        <v>Senegal</v>
      </c>
      <c r="FZ10" s="492"/>
      <c r="GA10" s="492"/>
      <c r="GB10" s="486"/>
      <c r="GC10" s="453" t="str">
        <f t="shared" ca="1" si="66"/>
        <v/>
      </c>
      <c r="GD10" s="453" t="str">
        <f ca="1">IF((GC10&lt;&gt;""),IF(OR($F10&lt;&gt;$G10,PrSettings!$M$4="●"),(($F10-$G10)=(FZ10-GA10))*1,0),"")</f>
        <v/>
      </c>
      <c r="GE10" s="453" t="str">
        <f t="shared" ca="1" si="67"/>
        <v/>
      </c>
      <c r="GF10" s="453" t="str">
        <f ca="1">IF(GC10&lt;&gt;"",IF(ABS($F10-$G10)&gt;=PrSettings!$M$7,(ABS($F10-$G10-FZ10+GA10)&lt;=1)*1,IF(AND(GC10,$F10=$G10,$F10&gt;=PrSettings!$M$6),(ABS(FZ10-$F10)&lt;=1)*1,IF(AND(GC10,$F10+$G10&gt;=PrSettings!$M$8),(ABS(FZ10-$F10)+ABS(GA10-$G10)&lt;=1)*1,""))),"")</f>
        <v/>
      </c>
      <c r="GG10" s="489"/>
      <c r="GI10" s="451">
        <f t="shared" ca="1" si="14"/>
        <v>46</v>
      </c>
      <c r="GJ10" s="452" t="str">
        <f ca="1">GrpA!$B$8</f>
        <v>Ecuador</v>
      </c>
      <c r="GK10" s="453">
        <f t="shared" ca="1" si="68"/>
        <v>20</v>
      </c>
      <c r="GL10" s="452" t="str">
        <f ca="1">GrpA!$D$8</f>
        <v>Senegal</v>
      </c>
      <c r="GM10" s="492"/>
      <c r="GN10" s="492"/>
      <c r="GO10" s="486"/>
      <c r="GP10" s="453" t="str">
        <f t="shared" ca="1" si="69"/>
        <v/>
      </c>
      <c r="GQ10" s="453" t="str">
        <f ca="1">IF((GP10&lt;&gt;""),IF(OR($F10&lt;&gt;$G10,PrSettings!$M$4="●"),(($F10-$G10)=(GM10-GN10))*1,0),"")</f>
        <v/>
      </c>
      <c r="GR10" s="453" t="str">
        <f t="shared" ca="1" si="70"/>
        <v/>
      </c>
      <c r="GS10" s="453" t="str">
        <f ca="1">IF(GP10&lt;&gt;"",IF(ABS($F10-$G10)&gt;=PrSettings!$M$7,(ABS($F10-$G10-GM10+GN10)&lt;=1)*1,IF(AND(GP10,$F10=$G10,$F10&gt;=PrSettings!$M$6),(ABS(GM10-$F10)&lt;=1)*1,IF(AND(GP10,$F10+$G10&gt;=PrSettings!$M$8),(ABS(GM10-$F10)+ABS(GN10-$G10)&lt;=1)*1,""))),"")</f>
        <v/>
      </c>
      <c r="GT10" s="489"/>
      <c r="GV10" s="451">
        <f t="shared" ca="1" si="15"/>
        <v>46</v>
      </c>
      <c r="GW10" s="452" t="str">
        <f ca="1">GrpA!$B$8</f>
        <v>Ecuador</v>
      </c>
      <c r="GX10" s="453">
        <f t="shared" ca="1" si="71"/>
        <v>20</v>
      </c>
      <c r="GY10" s="452" t="str">
        <f ca="1">GrpA!$D$8</f>
        <v>Senegal</v>
      </c>
      <c r="GZ10" s="492"/>
      <c r="HA10" s="492"/>
      <c r="HB10" s="486"/>
      <c r="HC10" s="453" t="str">
        <f t="shared" ca="1" si="72"/>
        <v/>
      </c>
      <c r="HD10" s="453" t="str">
        <f ca="1">IF((HC10&lt;&gt;""),IF(OR($F10&lt;&gt;$G10,PrSettings!$M$4="●"),(($F10-$G10)=(GZ10-HA10))*1,0),"")</f>
        <v/>
      </c>
      <c r="HE10" s="453" t="str">
        <f t="shared" ca="1" si="73"/>
        <v/>
      </c>
      <c r="HF10" s="453" t="str">
        <f ca="1">IF(HC10&lt;&gt;"",IF(ABS($F10-$G10)&gt;=PrSettings!$M$7,(ABS($F10-$G10-GZ10+HA10)&lt;=1)*1,IF(AND(HC10,$F10=$G10,$F10&gt;=PrSettings!$M$6),(ABS(GZ10-$F10)&lt;=1)*1,IF(AND(HC10,$F10+$G10&gt;=PrSettings!$M$8),(ABS(GZ10-$F10)+ABS(HA10-$G10)&lt;=1)*1,""))),"")</f>
        <v/>
      </c>
      <c r="HG10" s="489"/>
      <c r="HI10" s="451">
        <f t="shared" ca="1" si="16"/>
        <v>46</v>
      </c>
      <c r="HJ10" s="452" t="str">
        <f ca="1">GrpA!$B$8</f>
        <v>Ecuador</v>
      </c>
      <c r="HK10" s="453">
        <f t="shared" ca="1" si="74"/>
        <v>20</v>
      </c>
      <c r="HL10" s="452" t="str">
        <f ca="1">GrpA!$D$8</f>
        <v>Senegal</v>
      </c>
      <c r="HM10" s="492"/>
      <c r="HN10" s="492"/>
      <c r="HO10" s="486"/>
      <c r="HP10" s="453" t="str">
        <f t="shared" ca="1" si="75"/>
        <v/>
      </c>
      <c r="HQ10" s="453" t="str">
        <f ca="1">IF((HP10&lt;&gt;""),IF(OR($F10&lt;&gt;$G10,PrSettings!$M$4="●"),(($F10-$G10)=(HM10-HN10))*1,0),"")</f>
        <v/>
      </c>
      <c r="HR10" s="453" t="str">
        <f t="shared" ca="1" si="76"/>
        <v/>
      </c>
      <c r="HS10" s="453" t="str">
        <f ca="1">IF(HP10&lt;&gt;"",IF(ABS($F10-$G10)&gt;=PrSettings!$M$7,(ABS($F10-$G10-HM10+HN10)&lt;=1)*1,IF(AND(HP10,$F10=$G10,$F10&gt;=PrSettings!$M$6),(ABS(HM10-$F10)&lt;=1)*1,IF(AND(HP10,$F10+$G10&gt;=PrSettings!$M$8),(ABS(HM10-$F10)+ABS(HN10-$G10)&lt;=1)*1,""))),"")</f>
        <v/>
      </c>
      <c r="HT10" s="489"/>
      <c r="HV10" s="451">
        <f t="shared" ca="1" si="17"/>
        <v>46</v>
      </c>
      <c r="HW10" s="452" t="str">
        <f ca="1">GrpA!$B$8</f>
        <v>Ecuador</v>
      </c>
      <c r="HX10" s="453">
        <f t="shared" ca="1" si="77"/>
        <v>20</v>
      </c>
      <c r="HY10" s="452" t="str">
        <f ca="1">GrpA!$D$8</f>
        <v>Senegal</v>
      </c>
      <c r="HZ10" s="492"/>
      <c r="IA10" s="492"/>
      <c r="IB10" s="486"/>
      <c r="IC10" s="453" t="str">
        <f t="shared" ca="1" si="78"/>
        <v/>
      </c>
      <c r="ID10" s="453" t="str">
        <f ca="1">IF((IC10&lt;&gt;""),IF(OR($F10&lt;&gt;$G10,PrSettings!$M$4="●"),(($F10-$G10)=(HZ10-IA10))*1,0),"")</f>
        <v/>
      </c>
      <c r="IE10" s="453" t="str">
        <f t="shared" ca="1" si="79"/>
        <v/>
      </c>
      <c r="IF10" s="453" t="str">
        <f ca="1">IF(IC10&lt;&gt;"",IF(ABS($F10-$G10)&gt;=PrSettings!$M$7,(ABS($F10-$G10-HZ10+IA10)&lt;=1)*1,IF(AND(IC10,$F10=$G10,$F10&gt;=PrSettings!$M$6),(ABS(HZ10-$F10)&lt;=1)*1,IF(AND(IC10,$F10+$G10&gt;=PrSettings!$M$8),(ABS(HZ10-$F10)+ABS(IA10-$G10)&lt;=1)*1,""))),"")</f>
        <v/>
      </c>
      <c r="IG10" s="489"/>
      <c r="II10" s="451">
        <f t="shared" ca="1" si="18"/>
        <v>46</v>
      </c>
      <c r="IJ10" s="452" t="str">
        <f ca="1">GrpA!$B$8</f>
        <v>Ecuador</v>
      </c>
      <c r="IK10" s="453">
        <f t="shared" ca="1" si="80"/>
        <v>20</v>
      </c>
      <c r="IL10" s="452" t="str">
        <f ca="1">GrpA!$D$8</f>
        <v>Senegal</v>
      </c>
      <c r="IM10" s="492"/>
      <c r="IN10" s="492"/>
      <c r="IO10" s="486"/>
      <c r="IP10" s="453" t="str">
        <f t="shared" ca="1" si="81"/>
        <v/>
      </c>
      <c r="IQ10" s="453" t="str">
        <f ca="1">IF((IP10&lt;&gt;""),IF(OR($F10&lt;&gt;$G10,PrSettings!$M$4="●"),(($F10-$G10)=(IM10-IN10))*1,0),"")</f>
        <v/>
      </c>
      <c r="IR10" s="453" t="str">
        <f t="shared" ca="1" si="82"/>
        <v/>
      </c>
      <c r="IS10" s="453" t="str">
        <f ca="1">IF(IP10&lt;&gt;"",IF(ABS($F10-$G10)&gt;=PrSettings!$M$7,(ABS($F10-$G10-IM10+IN10)&lt;=1)*1,IF(AND(IP10,$F10=$G10,$F10&gt;=PrSettings!$M$6),(ABS(IM10-$F10)&lt;=1)*1,IF(AND(IP10,$F10+$G10&gt;=PrSettings!$M$8),(ABS(IM10-$F10)+ABS(IN10-$G10)&lt;=1)*1,""))),"")</f>
        <v/>
      </c>
      <c r="IT10" s="489"/>
      <c r="IV10" s="451">
        <f t="shared" ca="1" si="19"/>
        <v>46</v>
      </c>
      <c r="IW10" s="452" t="str">
        <f ca="1">GrpA!$B$8</f>
        <v>Ecuador</v>
      </c>
      <c r="IX10" s="453">
        <f t="shared" ca="1" si="83"/>
        <v>20</v>
      </c>
      <c r="IY10" s="452" t="str">
        <f ca="1">GrpA!$D$8</f>
        <v>Senegal</v>
      </c>
      <c r="IZ10" s="492"/>
      <c r="JA10" s="492"/>
      <c r="JB10" s="486"/>
      <c r="JC10" s="453" t="str">
        <f t="shared" ca="1" si="84"/>
        <v/>
      </c>
      <c r="JD10" s="453" t="str">
        <f ca="1">IF((JC10&lt;&gt;""),IF(OR($F10&lt;&gt;$G10,PrSettings!$M$4="●"),(($F10-$G10)=(IZ10-JA10))*1,0),"")</f>
        <v/>
      </c>
      <c r="JE10" s="453" t="str">
        <f t="shared" ca="1" si="85"/>
        <v/>
      </c>
      <c r="JF10" s="453" t="str">
        <f ca="1">IF(JC10&lt;&gt;"",IF(ABS($F10-$G10)&gt;=PrSettings!$M$7,(ABS($F10-$G10-IZ10+JA10)&lt;=1)*1,IF(AND(JC10,$F10=$G10,$F10&gt;=PrSettings!$M$6),(ABS(IZ10-$F10)&lt;=1)*1,IF(AND(JC10,$F10+$G10&gt;=PrSettings!$M$8),(ABS(IZ10-$F10)+ABS(JA10-$G10)&lt;=1)*1,""))),"")</f>
        <v/>
      </c>
      <c r="JG10" s="489"/>
      <c r="JI10" s="451">
        <f t="shared" ca="1" si="20"/>
        <v>46</v>
      </c>
      <c r="JJ10" s="452" t="str">
        <f ca="1">GrpA!$B$8</f>
        <v>Ecuador</v>
      </c>
      <c r="JK10" s="453">
        <f t="shared" ca="1" si="86"/>
        <v>20</v>
      </c>
      <c r="JL10" s="452" t="str">
        <f ca="1">GrpA!$D$8</f>
        <v>Senegal</v>
      </c>
      <c r="JM10" s="492"/>
      <c r="JN10" s="492"/>
      <c r="JO10" s="486"/>
      <c r="JP10" s="453" t="str">
        <f t="shared" ca="1" si="87"/>
        <v/>
      </c>
      <c r="JQ10" s="453" t="str">
        <f ca="1">IF((JP10&lt;&gt;""),IF(OR($F10&lt;&gt;$G10,PrSettings!$M$4="●"),(($F10-$G10)=(JM10-JN10))*1,0),"")</f>
        <v/>
      </c>
      <c r="JR10" s="453" t="str">
        <f t="shared" ca="1" si="88"/>
        <v/>
      </c>
      <c r="JS10" s="453" t="str">
        <f ca="1">IF(JP10&lt;&gt;"",IF(ABS($F10-$G10)&gt;=PrSettings!$M$7,(ABS($F10-$G10-JM10+JN10)&lt;=1)*1,IF(AND(JP10,$F10=$G10,$F10&gt;=PrSettings!$M$6),(ABS(JM10-$F10)&lt;=1)*1,IF(AND(JP10,$F10+$G10&gt;=PrSettings!$M$8),(ABS(JM10-$F10)+ABS(JN10-$G10)&lt;=1)*1,""))),"")</f>
        <v/>
      </c>
      <c r="JT10" s="489"/>
      <c r="JV10" s="451">
        <f t="shared" ca="1" si="21"/>
        <v>46</v>
      </c>
      <c r="JW10" s="452" t="str">
        <f ca="1">GrpA!$B$8</f>
        <v>Ecuador</v>
      </c>
      <c r="JX10" s="453">
        <f t="shared" ca="1" si="89"/>
        <v>20</v>
      </c>
      <c r="JY10" s="452" t="str">
        <f ca="1">GrpA!$D$8</f>
        <v>Senegal</v>
      </c>
      <c r="JZ10" s="492"/>
      <c r="KA10" s="492"/>
      <c r="KB10" s="486"/>
      <c r="KC10" s="453" t="str">
        <f t="shared" ca="1" si="90"/>
        <v/>
      </c>
      <c r="KD10" s="453" t="str">
        <f ca="1">IF((KC10&lt;&gt;""),IF(OR($F10&lt;&gt;$G10,PrSettings!$M$4="●"),(($F10-$G10)=(JZ10-KA10))*1,0),"")</f>
        <v/>
      </c>
      <c r="KE10" s="453" t="str">
        <f t="shared" ca="1" si="91"/>
        <v/>
      </c>
      <c r="KF10" s="453" t="str">
        <f ca="1">IF(KC10&lt;&gt;"",IF(ABS($F10-$G10)&gt;=PrSettings!$M$7,(ABS($F10-$G10-JZ10+KA10)&lt;=1)*1,IF(AND(KC10,$F10=$G10,$F10&gt;=PrSettings!$M$6),(ABS(JZ10-$F10)&lt;=1)*1,IF(AND(KC10,$F10+$G10&gt;=PrSettings!$M$8),(ABS(JZ10-$F10)+ABS(KA10-$G10)&lt;=1)*1,""))),"")</f>
        <v/>
      </c>
      <c r="KG10" s="489"/>
      <c r="KI10" s="451">
        <f t="shared" ca="1" si="22"/>
        <v>46</v>
      </c>
      <c r="KJ10" s="452" t="str">
        <f ca="1">GrpA!$B$8</f>
        <v>Ecuador</v>
      </c>
      <c r="KK10" s="453">
        <f t="shared" ca="1" si="92"/>
        <v>20</v>
      </c>
      <c r="KL10" s="452" t="str">
        <f ca="1">GrpA!$D$8</f>
        <v>Senegal</v>
      </c>
      <c r="KM10" s="492"/>
      <c r="KN10" s="492"/>
      <c r="KO10" s="486"/>
      <c r="KP10" s="453" t="str">
        <f t="shared" ca="1" si="93"/>
        <v/>
      </c>
      <c r="KQ10" s="453" t="str">
        <f ca="1">IF((KP10&lt;&gt;""),IF(OR($F10&lt;&gt;$G10,PrSettings!$M$4="●"),(($F10-$G10)=(KM10-KN10))*1,0),"")</f>
        <v/>
      </c>
      <c r="KR10" s="453" t="str">
        <f t="shared" ca="1" si="94"/>
        <v/>
      </c>
      <c r="KS10" s="453" t="str">
        <f ca="1">IF(KP10&lt;&gt;"",IF(ABS($F10-$G10)&gt;=PrSettings!$M$7,(ABS($F10-$G10-KM10+KN10)&lt;=1)*1,IF(AND(KP10,$F10=$G10,$F10&gt;=PrSettings!$M$6),(ABS(KM10-$F10)&lt;=1)*1,IF(AND(KP10,$F10+$G10&gt;=PrSettings!$M$8),(ABS(KM10-$F10)+ABS(KN10-$G10)&lt;=1)*1,""))),"")</f>
        <v/>
      </c>
      <c r="KT10" s="489"/>
      <c r="KV10" s="451">
        <f t="shared" ca="1" si="23"/>
        <v>46</v>
      </c>
      <c r="KW10" s="452" t="str">
        <f ca="1">GrpA!$B$8</f>
        <v>Ecuador</v>
      </c>
      <c r="KX10" s="453">
        <f t="shared" ca="1" si="95"/>
        <v>20</v>
      </c>
      <c r="KY10" s="452" t="str">
        <f ca="1">GrpA!$D$8</f>
        <v>Senegal</v>
      </c>
      <c r="KZ10" s="492"/>
      <c r="LA10" s="492"/>
      <c r="LB10" s="486"/>
      <c r="LC10" s="453" t="str">
        <f t="shared" ca="1" si="96"/>
        <v/>
      </c>
      <c r="LD10" s="453" t="str">
        <f ca="1">IF((LC10&lt;&gt;""),IF(OR($F10&lt;&gt;$G10,PrSettings!$M$4="●"),(($F10-$G10)=(KZ10-LA10))*1,0),"")</f>
        <v/>
      </c>
      <c r="LE10" s="453" t="str">
        <f t="shared" ca="1" si="97"/>
        <v/>
      </c>
      <c r="LF10" s="453" t="str">
        <f ca="1">IF(LC10&lt;&gt;"",IF(ABS($F10-$G10)&gt;=PrSettings!$M$7,(ABS($F10-$G10-KZ10+LA10)&lt;=1)*1,IF(AND(LC10,$F10=$G10,$F10&gt;=PrSettings!$M$6),(ABS(KZ10-$F10)&lt;=1)*1,IF(AND(LC10,$F10+$G10&gt;=PrSettings!$M$8),(ABS(KZ10-$F10)+ABS(LA10-$G10)&lt;=1)*1,""))),"")</f>
        <v/>
      </c>
      <c r="LG10" s="489"/>
      <c r="LI10" s="451">
        <f t="shared" ca="1" si="24"/>
        <v>46</v>
      </c>
      <c r="LJ10" s="452" t="str">
        <f ca="1">GrpA!$B$8</f>
        <v>Ecuador</v>
      </c>
      <c r="LK10" s="453">
        <f t="shared" ca="1" si="98"/>
        <v>20</v>
      </c>
      <c r="LL10" s="452" t="str">
        <f ca="1">GrpA!$D$8</f>
        <v>Senegal</v>
      </c>
      <c r="LM10" s="492"/>
      <c r="LN10" s="492"/>
      <c r="LO10" s="486"/>
      <c r="LP10" s="453" t="str">
        <f t="shared" ca="1" si="99"/>
        <v/>
      </c>
      <c r="LQ10" s="453" t="str">
        <f ca="1">IF((LP10&lt;&gt;""),IF(OR($F10&lt;&gt;$G10,PrSettings!$M$4="●"),(($F10-$G10)=(LM10-LN10))*1,0),"")</f>
        <v/>
      </c>
      <c r="LR10" s="453" t="str">
        <f t="shared" ca="1" si="100"/>
        <v/>
      </c>
      <c r="LS10" s="453" t="str">
        <f ca="1">IF(LP10&lt;&gt;"",IF(ABS($F10-$G10)&gt;=PrSettings!$M$7,(ABS($F10-$G10-LM10+LN10)&lt;=1)*1,IF(AND(LP10,$F10=$G10,$F10&gt;=PrSettings!$M$6),(ABS(LM10-$F10)&lt;=1)*1,IF(AND(LP10,$F10+$G10&gt;=PrSettings!$M$8),(ABS(LM10-$F10)+ABS(LN10-$G10)&lt;=1)*1,""))),"")</f>
        <v/>
      </c>
      <c r="LT10" s="489"/>
      <c r="LV10" s="451">
        <f t="shared" ca="1" si="25"/>
        <v>46</v>
      </c>
      <c r="LW10" s="452" t="str">
        <f ca="1">GrpA!$B$8</f>
        <v>Ecuador</v>
      </c>
      <c r="LX10" s="453">
        <f t="shared" ca="1" si="101"/>
        <v>20</v>
      </c>
      <c r="LY10" s="452" t="str">
        <f ca="1">GrpA!$D$8</f>
        <v>Senegal</v>
      </c>
      <c r="LZ10" s="492"/>
      <c r="MA10" s="492"/>
      <c r="MB10" s="486"/>
      <c r="MC10" s="453" t="str">
        <f t="shared" ca="1" si="102"/>
        <v/>
      </c>
      <c r="MD10" s="453" t="str">
        <f ca="1">IF((MC10&lt;&gt;""),IF(OR($F10&lt;&gt;$G10,PrSettings!$M$4="●"),(($F10-$G10)=(LZ10-MA10))*1,0),"")</f>
        <v/>
      </c>
      <c r="ME10" s="453" t="str">
        <f t="shared" ca="1" si="103"/>
        <v/>
      </c>
      <c r="MF10" s="453" t="str">
        <f ca="1">IF(MC10&lt;&gt;"",IF(ABS($F10-$G10)&gt;=PrSettings!$M$7,(ABS($F10-$G10-LZ10+MA10)&lt;=1)*1,IF(AND(MC10,$F10=$G10,$F10&gt;=PrSettings!$M$6),(ABS(LZ10-$F10)&lt;=1)*1,IF(AND(MC10,$F10+$G10&gt;=PrSettings!$M$8),(ABS(LZ10-$F10)+ABS(MA10-$G10)&lt;=1)*1,""))),"")</f>
        <v/>
      </c>
      <c r="MG10" s="489"/>
    </row>
    <row r="11" spans="1:345" x14ac:dyDescent="0.25">
      <c r="B11" s="451">
        <f ca="1">INDEX(Groups!$C$7:$C$45,MATCH(C11,Groups!$D$7:$D$45,0))</f>
        <v>10</v>
      </c>
      <c r="C11" s="452" t="str">
        <f ca="1">GrpA!$B$9</f>
        <v>Niederlande</v>
      </c>
      <c r="D11" s="453">
        <f ca="1">INDEX(Groups!$C$7:$C$45,MATCH(E11,Groups!$D$7:$D$45,0))</f>
        <v>51</v>
      </c>
      <c r="E11" s="452" t="str">
        <f ca="1">GrpA!$D$9</f>
        <v>Katar</v>
      </c>
      <c r="F11" s="454">
        <f ca="1">GrpA!$E$9</f>
        <v>2</v>
      </c>
      <c r="G11" s="455">
        <f ca="1">GrpA!$G$9</f>
        <v>0</v>
      </c>
      <c r="I11" s="451">
        <f t="shared" ca="1" si="0"/>
        <v>10</v>
      </c>
      <c r="J11" s="452" t="str">
        <f ca="1">GrpA!$B$9</f>
        <v>Niederlande</v>
      </c>
      <c r="K11" s="453">
        <f t="shared" ca="1" si="26"/>
        <v>51</v>
      </c>
      <c r="L11" s="452" t="str">
        <f ca="1">GrpA!$D$9</f>
        <v>Katar</v>
      </c>
      <c r="M11" s="492"/>
      <c r="N11" s="492"/>
      <c r="O11" s="487"/>
      <c r="P11" s="453" t="str">
        <f t="shared" ca="1" si="27"/>
        <v/>
      </c>
      <c r="Q11" s="453" t="str">
        <f ca="1">IF((P11&lt;&gt;""),IF(OR($F11&lt;&gt;$G11,PrSettings!$M$4="●"),(($F11-$G11)=(M11-N11))*1,0),"")</f>
        <v/>
      </c>
      <c r="R11" s="453" t="str">
        <f t="shared" ca="1" si="28"/>
        <v/>
      </c>
      <c r="S11" s="453" t="str">
        <f ca="1">IF(P11&lt;&gt;"",IF(ABS($F11-$G11)&gt;=PrSettings!$M$7,(ABS($F11-$G11-M11+N11)&lt;=1)*1,IF(AND(P11,$F11=$G11,$F11&gt;=PrSettings!$M$6),(ABS(M11-$F11)&lt;=1)*1,IF(AND(P11,$F11+$G11&gt;=PrSettings!$M$8),(ABS(M11-$F11)+ABS(N11-$G11)&lt;=1)*1,""))),"")</f>
        <v/>
      </c>
      <c r="T11" s="490"/>
      <c r="V11" s="451">
        <f t="shared" ca="1" si="1"/>
        <v>10</v>
      </c>
      <c r="W11" s="452" t="str">
        <f ca="1">GrpA!$B$9</f>
        <v>Niederlande</v>
      </c>
      <c r="X11" s="453">
        <f t="shared" ca="1" si="29"/>
        <v>51</v>
      </c>
      <c r="Y11" s="452" t="str">
        <f ca="1">GrpA!$D$9</f>
        <v>Katar</v>
      </c>
      <c r="Z11" s="492"/>
      <c r="AA11" s="492"/>
      <c r="AB11" s="487"/>
      <c r="AC11" s="453" t="str">
        <f t="shared" ca="1" si="30"/>
        <v/>
      </c>
      <c r="AD11" s="453" t="str">
        <f ca="1">IF((AC11&lt;&gt;""),IF(OR($F11&lt;&gt;$G11,PrSettings!$M$4="●"),(($F11-$G11)=(Z11-AA11))*1,0),"")</f>
        <v/>
      </c>
      <c r="AE11" s="453" t="str">
        <f t="shared" ca="1" si="31"/>
        <v/>
      </c>
      <c r="AF11" s="453" t="str">
        <f ca="1">IF(AC11&lt;&gt;"",IF(ABS($F11-$G11)&gt;=PrSettings!$M$7,(ABS($F11-$G11-Z11+AA11)&lt;=1)*1,IF(AND(AC11,$F11=$G11,$F11&gt;=PrSettings!$M$6),(ABS(Z11-$F11)&lt;=1)*1,IF(AND(AC11,$F11+$G11&gt;=PrSettings!$M$8),(ABS(Z11-$F11)+ABS(AA11-$G11)&lt;=1)*1,""))),"")</f>
        <v/>
      </c>
      <c r="AG11" s="490"/>
      <c r="AI11" s="451">
        <f t="shared" ca="1" si="2"/>
        <v>10</v>
      </c>
      <c r="AJ11" s="452" t="str">
        <f ca="1">GrpA!$B$9</f>
        <v>Niederlande</v>
      </c>
      <c r="AK11" s="453">
        <f t="shared" ca="1" si="32"/>
        <v>51</v>
      </c>
      <c r="AL11" s="452" t="str">
        <f ca="1">GrpA!$D$9</f>
        <v>Katar</v>
      </c>
      <c r="AM11" s="492"/>
      <c r="AN11" s="492"/>
      <c r="AO11" s="487"/>
      <c r="AP11" s="453" t="str">
        <f t="shared" ca="1" si="33"/>
        <v/>
      </c>
      <c r="AQ11" s="453" t="str">
        <f ca="1">IF((AP11&lt;&gt;""),IF(OR($F11&lt;&gt;$G11,PrSettings!$M$4="●"),(($F11-$G11)=(AM11-AN11))*1,0),"")</f>
        <v/>
      </c>
      <c r="AR11" s="453" t="str">
        <f t="shared" ca="1" si="34"/>
        <v/>
      </c>
      <c r="AS11" s="453" t="str">
        <f ca="1">IF(AP11&lt;&gt;"",IF(ABS($F11-$G11)&gt;=PrSettings!$M$7,(ABS($F11-$G11-AM11+AN11)&lt;=1)*1,IF(AND(AP11,$F11=$G11,$F11&gt;=PrSettings!$M$6),(ABS(AM11-$F11)&lt;=1)*1,IF(AND(AP11,$F11+$G11&gt;=PrSettings!$M$8),(ABS(AM11-$F11)+ABS(AN11-$G11)&lt;=1)*1,""))),"")</f>
        <v/>
      </c>
      <c r="AT11" s="490"/>
      <c r="AV11" s="451">
        <f t="shared" ca="1" si="3"/>
        <v>10</v>
      </c>
      <c r="AW11" s="452" t="str">
        <f ca="1">GrpA!$B$9</f>
        <v>Niederlande</v>
      </c>
      <c r="AX11" s="453">
        <f t="shared" ca="1" si="35"/>
        <v>51</v>
      </c>
      <c r="AY11" s="452" t="str">
        <f ca="1">GrpA!$D$9</f>
        <v>Katar</v>
      </c>
      <c r="AZ11" s="492"/>
      <c r="BA11" s="492"/>
      <c r="BB11" s="487"/>
      <c r="BC11" s="453" t="str">
        <f t="shared" ca="1" si="36"/>
        <v/>
      </c>
      <c r="BD11" s="453" t="str">
        <f ca="1">IF((BC11&lt;&gt;""),IF(OR($F11&lt;&gt;$G11,PrSettings!$M$4="●"),(($F11-$G11)=(AZ11-BA11))*1,0),"")</f>
        <v/>
      </c>
      <c r="BE11" s="453" t="str">
        <f t="shared" ca="1" si="37"/>
        <v/>
      </c>
      <c r="BF11" s="453" t="str">
        <f ca="1">IF(BC11&lt;&gt;"",IF(ABS($F11-$G11)&gt;=PrSettings!$M$7,(ABS($F11-$G11-AZ11+BA11)&lt;=1)*1,IF(AND(BC11,$F11=$G11,$F11&gt;=PrSettings!$M$6),(ABS(AZ11-$F11)&lt;=1)*1,IF(AND(BC11,$F11+$G11&gt;=PrSettings!$M$8),(ABS(AZ11-$F11)+ABS(BA11-$G11)&lt;=1)*1,""))),"")</f>
        <v/>
      </c>
      <c r="BG11" s="490"/>
      <c r="BI11" s="451">
        <f t="shared" ca="1" si="4"/>
        <v>10</v>
      </c>
      <c r="BJ11" s="452" t="str">
        <f ca="1">GrpA!$B$9</f>
        <v>Niederlande</v>
      </c>
      <c r="BK11" s="453">
        <f t="shared" ca="1" si="38"/>
        <v>51</v>
      </c>
      <c r="BL11" s="452" t="str">
        <f ca="1">GrpA!$D$9</f>
        <v>Katar</v>
      </c>
      <c r="BM11" s="492"/>
      <c r="BN11" s="492"/>
      <c r="BO11" s="487"/>
      <c r="BP11" s="453" t="str">
        <f t="shared" ca="1" si="39"/>
        <v/>
      </c>
      <c r="BQ11" s="453" t="str">
        <f ca="1">IF((BP11&lt;&gt;""),IF(OR($F11&lt;&gt;$G11,PrSettings!$M$4="●"),(($F11-$G11)=(BM11-BN11))*1,0),"")</f>
        <v/>
      </c>
      <c r="BR11" s="453" t="str">
        <f t="shared" ca="1" si="40"/>
        <v/>
      </c>
      <c r="BS11" s="453" t="str">
        <f ca="1">IF(BP11&lt;&gt;"",IF(ABS($F11-$G11)&gt;=PrSettings!$M$7,(ABS($F11-$G11-BM11+BN11)&lt;=1)*1,IF(AND(BP11,$F11=$G11,$F11&gt;=PrSettings!$M$6),(ABS(BM11-$F11)&lt;=1)*1,IF(AND(BP11,$F11+$G11&gt;=PrSettings!$M$8),(ABS(BM11-$F11)+ABS(BN11-$G11)&lt;=1)*1,""))),"")</f>
        <v/>
      </c>
      <c r="BT11" s="490"/>
      <c r="BV11" s="451">
        <f t="shared" ca="1" si="5"/>
        <v>10</v>
      </c>
      <c r="BW11" s="452" t="str">
        <f ca="1">GrpA!$B$9</f>
        <v>Niederlande</v>
      </c>
      <c r="BX11" s="453">
        <f t="shared" ca="1" si="41"/>
        <v>51</v>
      </c>
      <c r="BY11" s="452" t="str">
        <f ca="1">GrpA!$D$9</f>
        <v>Katar</v>
      </c>
      <c r="BZ11" s="492"/>
      <c r="CA11" s="492"/>
      <c r="CB11" s="487"/>
      <c r="CC11" s="453" t="str">
        <f t="shared" ca="1" si="42"/>
        <v/>
      </c>
      <c r="CD11" s="453" t="str">
        <f ca="1">IF((CC11&lt;&gt;""),IF(OR($F11&lt;&gt;$G11,PrSettings!$M$4="●"),(($F11-$G11)=(BZ11-CA11))*1,0),"")</f>
        <v/>
      </c>
      <c r="CE11" s="453" t="str">
        <f t="shared" ca="1" si="43"/>
        <v/>
      </c>
      <c r="CF11" s="453" t="str">
        <f ca="1">IF(CC11&lt;&gt;"",IF(ABS($F11-$G11)&gt;=PrSettings!$M$7,(ABS($F11-$G11-BZ11+CA11)&lt;=1)*1,IF(AND(CC11,$F11=$G11,$F11&gt;=PrSettings!$M$6),(ABS(BZ11-$F11)&lt;=1)*1,IF(AND(CC11,$F11+$G11&gt;=PrSettings!$M$8),(ABS(BZ11-$F11)+ABS(CA11-$G11)&lt;=1)*1,""))),"")</f>
        <v/>
      </c>
      <c r="CG11" s="490"/>
      <c r="CI11" s="451">
        <f t="shared" ca="1" si="6"/>
        <v>10</v>
      </c>
      <c r="CJ11" s="452" t="str">
        <f ca="1">GrpA!$B$9</f>
        <v>Niederlande</v>
      </c>
      <c r="CK11" s="453">
        <f t="shared" ca="1" si="44"/>
        <v>51</v>
      </c>
      <c r="CL11" s="452" t="str">
        <f ca="1">GrpA!$D$9</f>
        <v>Katar</v>
      </c>
      <c r="CM11" s="492"/>
      <c r="CN11" s="492"/>
      <c r="CO11" s="487"/>
      <c r="CP11" s="453" t="str">
        <f t="shared" ca="1" si="45"/>
        <v/>
      </c>
      <c r="CQ11" s="453" t="str">
        <f ca="1">IF((CP11&lt;&gt;""),IF(OR($F11&lt;&gt;$G11,PrSettings!$M$4="●"),(($F11-$G11)=(CM11-CN11))*1,0),"")</f>
        <v/>
      </c>
      <c r="CR11" s="453" t="str">
        <f t="shared" ca="1" si="46"/>
        <v/>
      </c>
      <c r="CS11" s="453" t="str">
        <f ca="1">IF(CP11&lt;&gt;"",IF(ABS($F11-$G11)&gt;=PrSettings!$M$7,(ABS($F11-$G11-CM11+CN11)&lt;=1)*1,IF(AND(CP11,$F11=$G11,$F11&gt;=PrSettings!$M$6),(ABS(CM11-$F11)&lt;=1)*1,IF(AND(CP11,$F11+$G11&gt;=PrSettings!$M$8),(ABS(CM11-$F11)+ABS(CN11-$G11)&lt;=1)*1,""))),"")</f>
        <v/>
      </c>
      <c r="CT11" s="490"/>
      <c r="CV11" s="451">
        <f t="shared" ca="1" si="7"/>
        <v>10</v>
      </c>
      <c r="CW11" s="452" t="str">
        <f ca="1">GrpA!$B$9</f>
        <v>Niederlande</v>
      </c>
      <c r="CX11" s="453">
        <f t="shared" ca="1" si="47"/>
        <v>51</v>
      </c>
      <c r="CY11" s="452" t="str">
        <f ca="1">GrpA!$D$9</f>
        <v>Katar</v>
      </c>
      <c r="CZ11" s="492"/>
      <c r="DA11" s="492"/>
      <c r="DB11" s="487"/>
      <c r="DC11" s="453" t="str">
        <f t="shared" ca="1" si="48"/>
        <v/>
      </c>
      <c r="DD11" s="453" t="str">
        <f ca="1">IF((DC11&lt;&gt;""),IF(OR($F11&lt;&gt;$G11,PrSettings!$M$4="●"),(($F11-$G11)=(CZ11-DA11))*1,0),"")</f>
        <v/>
      </c>
      <c r="DE11" s="453" t="str">
        <f t="shared" ca="1" si="49"/>
        <v/>
      </c>
      <c r="DF11" s="453" t="str">
        <f ca="1">IF(DC11&lt;&gt;"",IF(ABS($F11-$G11)&gt;=PrSettings!$M$7,(ABS($F11-$G11-CZ11+DA11)&lt;=1)*1,IF(AND(DC11,$F11=$G11,$F11&gt;=PrSettings!$M$6),(ABS(CZ11-$F11)&lt;=1)*1,IF(AND(DC11,$F11+$G11&gt;=PrSettings!$M$8),(ABS(CZ11-$F11)+ABS(DA11-$G11)&lt;=1)*1,""))),"")</f>
        <v/>
      </c>
      <c r="DG11" s="490"/>
      <c r="DI11" s="451">
        <f t="shared" ca="1" si="8"/>
        <v>10</v>
      </c>
      <c r="DJ11" s="452" t="str">
        <f ca="1">GrpA!$B$9</f>
        <v>Niederlande</v>
      </c>
      <c r="DK11" s="453">
        <f t="shared" ca="1" si="50"/>
        <v>51</v>
      </c>
      <c r="DL11" s="452" t="str">
        <f ca="1">GrpA!$D$9</f>
        <v>Katar</v>
      </c>
      <c r="DM11" s="492"/>
      <c r="DN11" s="492"/>
      <c r="DO11" s="487"/>
      <c r="DP11" s="453" t="str">
        <f t="shared" ca="1" si="51"/>
        <v/>
      </c>
      <c r="DQ11" s="453" t="str">
        <f ca="1">IF((DP11&lt;&gt;""),IF(OR($F11&lt;&gt;$G11,PrSettings!$M$4="●"),(($F11-$G11)=(DM11-DN11))*1,0),"")</f>
        <v/>
      </c>
      <c r="DR11" s="453" t="str">
        <f t="shared" ca="1" si="52"/>
        <v/>
      </c>
      <c r="DS11" s="453" t="str">
        <f ca="1">IF(DP11&lt;&gt;"",IF(ABS($F11-$G11)&gt;=PrSettings!$M$7,(ABS($F11-$G11-DM11+DN11)&lt;=1)*1,IF(AND(DP11,$F11=$G11,$F11&gt;=PrSettings!$M$6),(ABS(DM11-$F11)&lt;=1)*1,IF(AND(DP11,$F11+$G11&gt;=PrSettings!$M$8),(ABS(DM11-$F11)+ABS(DN11-$G11)&lt;=1)*1,""))),"")</f>
        <v/>
      </c>
      <c r="DT11" s="490"/>
      <c r="DV11" s="451">
        <f t="shared" ca="1" si="9"/>
        <v>10</v>
      </c>
      <c r="DW11" s="452" t="str">
        <f ca="1">GrpA!$B$9</f>
        <v>Niederlande</v>
      </c>
      <c r="DX11" s="453">
        <f t="shared" ca="1" si="53"/>
        <v>51</v>
      </c>
      <c r="DY11" s="452" t="str">
        <f ca="1">GrpA!$D$9</f>
        <v>Katar</v>
      </c>
      <c r="DZ11" s="492"/>
      <c r="EA11" s="492"/>
      <c r="EB11" s="487"/>
      <c r="EC11" s="453" t="str">
        <f t="shared" ca="1" si="54"/>
        <v/>
      </c>
      <c r="ED11" s="453" t="str">
        <f ca="1">IF((EC11&lt;&gt;""),IF(OR($F11&lt;&gt;$G11,PrSettings!$M$4="●"),(($F11-$G11)=(DZ11-EA11))*1,0),"")</f>
        <v/>
      </c>
      <c r="EE11" s="453" t="str">
        <f t="shared" ca="1" si="55"/>
        <v/>
      </c>
      <c r="EF11" s="453" t="str">
        <f ca="1">IF(EC11&lt;&gt;"",IF(ABS($F11-$G11)&gt;=PrSettings!$M$7,(ABS($F11-$G11-DZ11+EA11)&lt;=1)*1,IF(AND(EC11,$F11=$G11,$F11&gt;=PrSettings!$M$6),(ABS(DZ11-$F11)&lt;=1)*1,IF(AND(EC11,$F11+$G11&gt;=PrSettings!$M$8),(ABS(DZ11-$F11)+ABS(EA11-$G11)&lt;=1)*1,""))),"")</f>
        <v/>
      </c>
      <c r="EG11" s="490"/>
      <c r="EI11" s="451">
        <f t="shared" ca="1" si="10"/>
        <v>10</v>
      </c>
      <c r="EJ11" s="452" t="str">
        <f ca="1">GrpA!$B$9</f>
        <v>Niederlande</v>
      </c>
      <c r="EK11" s="453">
        <f t="shared" ca="1" si="56"/>
        <v>51</v>
      </c>
      <c r="EL11" s="452" t="str">
        <f ca="1">GrpA!$D$9</f>
        <v>Katar</v>
      </c>
      <c r="EM11" s="492"/>
      <c r="EN11" s="492"/>
      <c r="EO11" s="487"/>
      <c r="EP11" s="453" t="str">
        <f t="shared" ca="1" si="57"/>
        <v/>
      </c>
      <c r="EQ11" s="453" t="str">
        <f ca="1">IF((EP11&lt;&gt;""),IF(OR($F11&lt;&gt;$G11,PrSettings!$M$4="●"),(($F11-$G11)=(EM11-EN11))*1,0),"")</f>
        <v/>
      </c>
      <c r="ER11" s="453" t="str">
        <f t="shared" ca="1" si="58"/>
        <v/>
      </c>
      <c r="ES11" s="453" t="str">
        <f ca="1">IF(EP11&lt;&gt;"",IF(ABS($F11-$G11)&gt;=PrSettings!$M$7,(ABS($F11-$G11-EM11+EN11)&lt;=1)*1,IF(AND(EP11,$F11=$G11,$F11&gt;=PrSettings!$M$6),(ABS(EM11-$F11)&lt;=1)*1,IF(AND(EP11,$F11+$G11&gt;=PrSettings!$M$8),(ABS(EM11-$F11)+ABS(EN11-$G11)&lt;=1)*1,""))),"")</f>
        <v/>
      </c>
      <c r="ET11" s="490"/>
      <c r="EV11" s="451">
        <f t="shared" ca="1" si="11"/>
        <v>10</v>
      </c>
      <c r="EW11" s="452" t="str">
        <f ca="1">GrpA!$B$9</f>
        <v>Niederlande</v>
      </c>
      <c r="EX11" s="453">
        <f t="shared" ca="1" si="59"/>
        <v>51</v>
      </c>
      <c r="EY11" s="452" t="str">
        <f ca="1">GrpA!$D$9</f>
        <v>Katar</v>
      </c>
      <c r="EZ11" s="492"/>
      <c r="FA11" s="492"/>
      <c r="FB11" s="487"/>
      <c r="FC11" s="453" t="str">
        <f t="shared" ca="1" si="60"/>
        <v/>
      </c>
      <c r="FD11" s="453" t="str">
        <f ca="1">IF((FC11&lt;&gt;""),IF(OR($F11&lt;&gt;$G11,PrSettings!$M$4="●"),(($F11-$G11)=(EZ11-FA11))*1,0),"")</f>
        <v/>
      </c>
      <c r="FE11" s="453" t="str">
        <f t="shared" ca="1" si="61"/>
        <v/>
      </c>
      <c r="FF11" s="453" t="str">
        <f ca="1">IF(FC11&lt;&gt;"",IF(ABS($F11-$G11)&gt;=PrSettings!$M$7,(ABS($F11-$G11-EZ11+FA11)&lt;=1)*1,IF(AND(FC11,$F11=$G11,$F11&gt;=PrSettings!$M$6),(ABS(EZ11-$F11)&lt;=1)*1,IF(AND(FC11,$F11+$G11&gt;=PrSettings!$M$8),(ABS(EZ11-$F11)+ABS(FA11-$G11)&lt;=1)*1,""))),"")</f>
        <v/>
      </c>
      <c r="FG11" s="490"/>
      <c r="FI11" s="451">
        <f t="shared" ca="1" si="12"/>
        <v>10</v>
      </c>
      <c r="FJ11" s="452" t="str">
        <f ca="1">GrpA!$B$9</f>
        <v>Niederlande</v>
      </c>
      <c r="FK11" s="453">
        <f t="shared" ca="1" si="62"/>
        <v>51</v>
      </c>
      <c r="FL11" s="452" t="str">
        <f ca="1">GrpA!$D$9</f>
        <v>Katar</v>
      </c>
      <c r="FM11" s="492"/>
      <c r="FN11" s="492"/>
      <c r="FO11" s="487"/>
      <c r="FP11" s="453" t="str">
        <f t="shared" ca="1" si="63"/>
        <v/>
      </c>
      <c r="FQ11" s="453" t="str">
        <f ca="1">IF((FP11&lt;&gt;""),IF(OR($F11&lt;&gt;$G11,PrSettings!$M$4="●"),(($F11-$G11)=(FM11-FN11))*1,0),"")</f>
        <v/>
      </c>
      <c r="FR11" s="453" t="str">
        <f t="shared" ca="1" si="64"/>
        <v/>
      </c>
      <c r="FS11" s="453" t="str">
        <f ca="1">IF(FP11&lt;&gt;"",IF(ABS($F11-$G11)&gt;=PrSettings!$M$7,(ABS($F11-$G11-FM11+FN11)&lt;=1)*1,IF(AND(FP11,$F11=$G11,$F11&gt;=PrSettings!$M$6),(ABS(FM11-$F11)&lt;=1)*1,IF(AND(FP11,$F11+$G11&gt;=PrSettings!$M$8),(ABS(FM11-$F11)+ABS(FN11-$G11)&lt;=1)*1,""))),"")</f>
        <v/>
      </c>
      <c r="FT11" s="490"/>
      <c r="FV11" s="451">
        <f t="shared" ca="1" si="13"/>
        <v>10</v>
      </c>
      <c r="FW11" s="452" t="str">
        <f ca="1">GrpA!$B$9</f>
        <v>Niederlande</v>
      </c>
      <c r="FX11" s="453">
        <f t="shared" ca="1" si="65"/>
        <v>51</v>
      </c>
      <c r="FY11" s="452" t="str">
        <f ca="1">GrpA!$D$9</f>
        <v>Katar</v>
      </c>
      <c r="FZ11" s="492"/>
      <c r="GA11" s="492"/>
      <c r="GB11" s="487"/>
      <c r="GC11" s="453" t="str">
        <f t="shared" ca="1" si="66"/>
        <v/>
      </c>
      <c r="GD11" s="453" t="str">
        <f ca="1">IF((GC11&lt;&gt;""),IF(OR($F11&lt;&gt;$G11,PrSettings!$M$4="●"),(($F11-$G11)=(FZ11-GA11))*1,0),"")</f>
        <v/>
      </c>
      <c r="GE11" s="453" t="str">
        <f t="shared" ca="1" si="67"/>
        <v/>
      </c>
      <c r="GF11" s="453" t="str">
        <f ca="1">IF(GC11&lt;&gt;"",IF(ABS($F11-$G11)&gt;=PrSettings!$M$7,(ABS($F11-$G11-FZ11+GA11)&lt;=1)*1,IF(AND(GC11,$F11=$G11,$F11&gt;=PrSettings!$M$6),(ABS(FZ11-$F11)&lt;=1)*1,IF(AND(GC11,$F11+$G11&gt;=PrSettings!$M$8),(ABS(FZ11-$F11)+ABS(GA11-$G11)&lt;=1)*1,""))),"")</f>
        <v/>
      </c>
      <c r="GG11" s="490"/>
      <c r="GI11" s="451">
        <f t="shared" ca="1" si="14"/>
        <v>10</v>
      </c>
      <c r="GJ11" s="452" t="str">
        <f ca="1">GrpA!$B$9</f>
        <v>Niederlande</v>
      </c>
      <c r="GK11" s="453">
        <f t="shared" ca="1" si="68"/>
        <v>51</v>
      </c>
      <c r="GL11" s="452" t="str">
        <f ca="1">GrpA!$D$9</f>
        <v>Katar</v>
      </c>
      <c r="GM11" s="492"/>
      <c r="GN11" s="492"/>
      <c r="GO11" s="487"/>
      <c r="GP11" s="453" t="str">
        <f t="shared" ca="1" si="69"/>
        <v/>
      </c>
      <c r="GQ11" s="453" t="str">
        <f ca="1">IF((GP11&lt;&gt;""),IF(OR($F11&lt;&gt;$G11,PrSettings!$M$4="●"),(($F11-$G11)=(GM11-GN11))*1,0),"")</f>
        <v/>
      </c>
      <c r="GR11" s="453" t="str">
        <f t="shared" ca="1" si="70"/>
        <v/>
      </c>
      <c r="GS11" s="453" t="str">
        <f ca="1">IF(GP11&lt;&gt;"",IF(ABS($F11-$G11)&gt;=PrSettings!$M$7,(ABS($F11-$G11-GM11+GN11)&lt;=1)*1,IF(AND(GP11,$F11=$G11,$F11&gt;=PrSettings!$M$6),(ABS(GM11-$F11)&lt;=1)*1,IF(AND(GP11,$F11+$G11&gt;=PrSettings!$M$8),(ABS(GM11-$F11)+ABS(GN11-$G11)&lt;=1)*1,""))),"")</f>
        <v/>
      </c>
      <c r="GT11" s="490"/>
      <c r="GV11" s="451">
        <f t="shared" ca="1" si="15"/>
        <v>10</v>
      </c>
      <c r="GW11" s="452" t="str">
        <f ca="1">GrpA!$B$9</f>
        <v>Niederlande</v>
      </c>
      <c r="GX11" s="453">
        <f t="shared" ca="1" si="71"/>
        <v>51</v>
      </c>
      <c r="GY11" s="452" t="str">
        <f ca="1">GrpA!$D$9</f>
        <v>Katar</v>
      </c>
      <c r="GZ11" s="492"/>
      <c r="HA11" s="492"/>
      <c r="HB11" s="487"/>
      <c r="HC11" s="453" t="str">
        <f t="shared" ca="1" si="72"/>
        <v/>
      </c>
      <c r="HD11" s="453" t="str">
        <f ca="1">IF((HC11&lt;&gt;""),IF(OR($F11&lt;&gt;$G11,PrSettings!$M$4="●"),(($F11-$G11)=(GZ11-HA11))*1,0),"")</f>
        <v/>
      </c>
      <c r="HE11" s="453" t="str">
        <f t="shared" ca="1" si="73"/>
        <v/>
      </c>
      <c r="HF11" s="453" t="str">
        <f ca="1">IF(HC11&lt;&gt;"",IF(ABS($F11-$G11)&gt;=PrSettings!$M$7,(ABS($F11-$G11-GZ11+HA11)&lt;=1)*1,IF(AND(HC11,$F11=$G11,$F11&gt;=PrSettings!$M$6),(ABS(GZ11-$F11)&lt;=1)*1,IF(AND(HC11,$F11+$G11&gt;=PrSettings!$M$8),(ABS(GZ11-$F11)+ABS(HA11-$G11)&lt;=1)*1,""))),"")</f>
        <v/>
      </c>
      <c r="HG11" s="490"/>
      <c r="HI11" s="451">
        <f t="shared" ca="1" si="16"/>
        <v>10</v>
      </c>
      <c r="HJ11" s="452" t="str">
        <f ca="1">GrpA!$B$9</f>
        <v>Niederlande</v>
      </c>
      <c r="HK11" s="453">
        <f t="shared" ca="1" si="74"/>
        <v>51</v>
      </c>
      <c r="HL11" s="452" t="str">
        <f ca="1">GrpA!$D$9</f>
        <v>Katar</v>
      </c>
      <c r="HM11" s="492"/>
      <c r="HN11" s="492"/>
      <c r="HO11" s="487"/>
      <c r="HP11" s="453" t="str">
        <f t="shared" ca="1" si="75"/>
        <v/>
      </c>
      <c r="HQ11" s="453" t="str">
        <f ca="1">IF((HP11&lt;&gt;""),IF(OR($F11&lt;&gt;$G11,PrSettings!$M$4="●"),(($F11-$G11)=(HM11-HN11))*1,0),"")</f>
        <v/>
      </c>
      <c r="HR11" s="453" t="str">
        <f t="shared" ca="1" si="76"/>
        <v/>
      </c>
      <c r="HS11" s="453" t="str">
        <f ca="1">IF(HP11&lt;&gt;"",IF(ABS($F11-$G11)&gt;=PrSettings!$M$7,(ABS($F11-$G11-HM11+HN11)&lt;=1)*1,IF(AND(HP11,$F11=$G11,$F11&gt;=PrSettings!$M$6),(ABS(HM11-$F11)&lt;=1)*1,IF(AND(HP11,$F11+$G11&gt;=PrSettings!$M$8),(ABS(HM11-$F11)+ABS(HN11-$G11)&lt;=1)*1,""))),"")</f>
        <v/>
      </c>
      <c r="HT11" s="490"/>
      <c r="HV11" s="451">
        <f t="shared" ca="1" si="17"/>
        <v>10</v>
      </c>
      <c r="HW11" s="452" t="str">
        <f ca="1">GrpA!$B$9</f>
        <v>Niederlande</v>
      </c>
      <c r="HX11" s="453">
        <f t="shared" ca="1" si="77"/>
        <v>51</v>
      </c>
      <c r="HY11" s="452" t="str">
        <f ca="1">GrpA!$D$9</f>
        <v>Katar</v>
      </c>
      <c r="HZ11" s="492"/>
      <c r="IA11" s="492"/>
      <c r="IB11" s="487"/>
      <c r="IC11" s="453" t="str">
        <f t="shared" ca="1" si="78"/>
        <v/>
      </c>
      <c r="ID11" s="453" t="str">
        <f ca="1">IF((IC11&lt;&gt;""),IF(OR($F11&lt;&gt;$G11,PrSettings!$M$4="●"),(($F11-$G11)=(HZ11-IA11))*1,0),"")</f>
        <v/>
      </c>
      <c r="IE11" s="453" t="str">
        <f t="shared" ca="1" si="79"/>
        <v/>
      </c>
      <c r="IF11" s="453" t="str">
        <f ca="1">IF(IC11&lt;&gt;"",IF(ABS($F11-$G11)&gt;=PrSettings!$M$7,(ABS($F11-$G11-HZ11+IA11)&lt;=1)*1,IF(AND(IC11,$F11=$G11,$F11&gt;=PrSettings!$M$6),(ABS(HZ11-$F11)&lt;=1)*1,IF(AND(IC11,$F11+$G11&gt;=PrSettings!$M$8),(ABS(HZ11-$F11)+ABS(IA11-$G11)&lt;=1)*1,""))),"")</f>
        <v/>
      </c>
      <c r="IG11" s="490"/>
      <c r="II11" s="451">
        <f t="shared" ca="1" si="18"/>
        <v>10</v>
      </c>
      <c r="IJ11" s="452" t="str">
        <f ca="1">GrpA!$B$9</f>
        <v>Niederlande</v>
      </c>
      <c r="IK11" s="453">
        <f t="shared" ca="1" si="80"/>
        <v>51</v>
      </c>
      <c r="IL11" s="452" t="str">
        <f ca="1">GrpA!$D$9</f>
        <v>Katar</v>
      </c>
      <c r="IM11" s="492"/>
      <c r="IN11" s="492"/>
      <c r="IO11" s="487"/>
      <c r="IP11" s="453" t="str">
        <f t="shared" ca="1" si="81"/>
        <v/>
      </c>
      <c r="IQ11" s="453" t="str">
        <f ca="1">IF((IP11&lt;&gt;""),IF(OR($F11&lt;&gt;$G11,PrSettings!$M$4="●"),(($F11-$G11)=(IM11-IN11))*1,0),"")</f>
        <v/>
      </c>
      <c r="IR11" s="453" t="str">
        <f t="shared" ca="1" si="82"/>
        <v/>
      </c>
      <c r="IS11" s="453" t="str">
        <f ca="1">IF(IP11&lt;&gt;"",IF(ABS($F11-$G11)&gt;=PrSettings!$M$7,(ABS($F11-$G11-IM11+IN11)&lt;=1)*1,IF(AND(IP11,$F11=$G11,$F11&gt;=PrSettings!$M$6),(ABS(IM11-$F11)&lt;=1)*1,IF(AND(IP11,$F11+$G11&gt;=PrSettings!$M$8),(ABS(IM11-$F11)+ABS(IN11-$G11)&lt;=1)*1,""))),"")</f>
        <v/>
      </c>
      <c r="IT11" s="490"/>
      <c r="IV11" s="451">
        <f t="shared" ca="1" si="19"/>
        <v>10</v>
      </c>
      <c r="IW11" s="452" t="str">
        <f ca="1">GrpA!$B$9</f>
        <v>Niederlande</v>
      </c>
      <c r="IX11" s="453">
        <f t="shared" ca="1" si="83"/>
        <v>51</v>
      </c>
      <c r="IY11" s="452" t="str">
        <f ca="1">GrpA!$D$9</f>
        <v>Katar</v>
      </c>
      <c r="IZ11" s="492"/>
      <c r="JA11" s="492"/>
      <c r="JB11" s="487"/>
      <c r="JC11" s="453" t="str">
        <f t="shared" ca="1" si="84"/>
        <v/>
      </c>
      <c r="JD11" s="453" t="str">
        <f ca="1">IF((JC11&lt;&gt;""),IF(OR($F11&lt;&gt;$G11,PrSettings!$M$4="●"),(($F11-$G11)=(IZ11-JA11))*1,0),"")</f>
        <v/>
      </c>
      <c r="JE11" s="453" t="str">
        <f t="shared" ca="1" si="85"/>
        <v/>
      </c>
      <c r="JF11" s="453" t="str">
        <f ca="1">IF(JC11&lt;&gt;"",IF(ABS($F11-$G11)&gt;=PrSettings!$M$7,(ABS($F11-$G11-IZ11+JA11)&lt;=1)*1,IF(AND(JC11,$F11=$G11,$F11&gt;=PrSettings!$M$6),(ABS(IZ11-$F11)&lt;=1)*1,IF(AND(JC11,$F11+$G11&gt;=PrSettings!$M$8),(ABS(IZ11-$F11)+ABS(JA11-$G11)&lt;=1)*1,""))),"")</f>
        <v/>
      </c>
      <c r="JG11" s="490"/>
      <c r="JI11" s="451">
        <f t="shared" ca="1" si="20"/>
        <v>10</v>
      </c>
      <c r="JJ11" s="452" t="str">
        <f ca="1">GrpA!$B$9</f>
        <v>Niederlande</v>
      </c>
      <c r="JK11" s="453">
        <f t="shared" ca="1" si="86"/>
        <v>51</v>
      </c>
      <c r="JL11" s="452" t="str">
        <f ca="1">GrpA!$D$9</f>
        <v>Katar</v>
      </c>
      <c r="JM11" s="492"/>
      <c r="JN11" s="492"/>
      <c r="JO11" s="487"/>
      <c r="JP11" s="453" t="str">
        <f t="shared" ca="1" si="87"/>
        <v/>
      </c>
      <c r="JQ11" s="453" t="str">
        <f ca="1">IF((JP11&lt;&gt;""),IF(OR($F11&lt;&gt;$G11,PrSettings!$M$4="●"),(($F11-$G11)=(JM11-JN11))*1,0),"")</f>
        <v/>
      </c>
      <c r="JR11" s="453" t="str">
        <f t="shared" ca="1" si="88"/>
        <v/>
      </c>
      <c r="JS11" s="453" t="str">
        <f ca="1">IF(JP11&lt;&gt;"",IF(ABS($F11-$G11)&gt;=PrSettings!$M$7,(ABS($F11-$G11-JM11+JN11)&lt;=1)*1,IF(AND(JP11,$F11=$G11,$F11&gt;=PrSettings!$M$6),(ABS(JM11-$F11)&lt;=1)*1,IF(AND(JP11,$F11+$G11&gt;=PrSettings!$M$8),(ABS(JM11-$F11)+ABS(JN11-$G11)&lt;=1)*1,""))),"")</f>
        <v/>
      </c>
      <c r="JT11" s="490"/>
      <c r="JV11" s="451">
        <f t="shared" ca="1" si="21"/>
        <v>10</v>
      </c>
      <c r="JW11" s="452" t="str">
        <f ca="1">GrpA!$B$9</f>
        <v>Niederlande</v>
      </c>
      <c r="JX11" s="453">
        <f t="shared" ca="1" si="89"/>
        <v>51</v>
      </c>
      <c r="JY11" s="452" t="str">
        <f ca="1">GrpA!$D$9</f>
        <v>Katar</v>
      </c>
      <c r="JZ11" s="492"/>
      <c r="KA11" s="492"/>
      <c r="KB11" s="487"/>
      <c r="KC11" s="453" t="str">
        <f t="shared" ca="1" si="90"/>
        <v/>
      </c>
      <c r="KD11" s="453" t="str">
        <f ca="1">IF((KC11&lt;&gt;""),IF(OR($F11&lt;&gt;$G11,PrSettings!$M$4="●"),(($F11-$G11)=(JZ11-KA11))*1,0),"")</f>
        <v/>
      </c>
      <c r="KE11" s="453" t="str">
        <f t="shared" ca="1" si="91"/>
        <v/>
      </c>
      <c r="KF11" s="453" t="str">
        <f ca="1">IF(KC11&lt;&gt;"",IF(ABS($F11-$G11)&gt;=PrSettings!$M$7,(ABS($F11-$G11-JZ11+KA11)&lt;=1)*1,IF(AND(KC11,$F11=$G11,$F11&gt;=PrSettings!$M$6),(ABS(JZ11-$F11)&lt;=1)*1,IF(AND(KC11,$F11+$G11&gt;=PrSettings!$M$8),(ABS(JZ11-$F11)+ABS(KA11-$G11)&lt;=1)*1,""))),"")</f>
        <v/>
      </c>
      <c r="KG11" s="490"/>
      <c r="KI11" s="451">
        <f t="shared" ca="1" si="22"/>
        <v>10</v>
      </c>
      <c r="KJ11" s="452" t="str">
        <f ca="1">GrpA!$B$9</f>
        <v>Niederlande</v>
      </c>
      <c r="KK11" s="453">
        <f t="shared" ca="1" si="92"/>
        <v>51</v>
      </c>
      <c r="KL11" s="452" t="str">
        <f ca="1">GrpA!$D$9</f>
        <v>Katar</v>
      </c>
      <c r="KM11" s="492"/>
      <c r="KN11" s="492"/>
      <c r="KO11" s="487"/>
      <c r="KP11" s="453" t="str">
        <f t="shared" ca="1" si="93"/>
        <v/>
      </c>
      <c r="KQ11" s="453" t="str">
        <f ca="1">IF((KP11&lt;&gt;""),IF(OR($F11&lt;&gt;$G11,PrSettings!$M$4="●"),(($F11-$G11)=(KM11-KN11))*1,0),"")</f>
        <v/>
      </c>
      <c r="KR11" s="453" t="str">
        <f t="shared" ca="1" si="94"/>
        <v/>
      </c>
      <c r="KS11" s="453" t="str">
        <f ca="1">IF(KP11&lt;&gt;"",IF(ABS($F11-$G11)&gt;=PrSettings!$M$7,(ABS($F11-$G11-KM11+KN11)&lt;=1)*1,IF(AND(KP11,$F11=$G11,$F11&gt;=PrSettings!$M$6),(ABS(KM11-$F11)&lt;=1)*1,IF(AND(KP11,$F11+$G11&gt;=PrSettings!$M$8),(ABS(KM11-$F11)+ABS(KN11-$G11)&lt;=1)*1,""))),"")</f>
        <v/>
      </c>
      <c r="KT11" s="490"/>
      <c r="KV11" s="451">
        <f t="shared" ca="1" si="23"/>
        <v>10</v>
      </c>
      <c r="KW11" s="452" t="str">
        <f ca="1">GrpA!$B$9</f>
        <v>Niederlande</v>
      </c>
      <c r="KX11" s="453">
        <f t="shared" ca="1" si="95"/>
        <v>51</v>
      </c>
      <c r="KY11" s="452" t="str">
        <f ca="1">GrpA!$D$9</f>
        <v>Katar</v>
      </c>
      <c r="KZ11" s="492"/>
      <c r="LA11" s="492"/>
      <c r="LB11" s="487"/>
      <c r="LC11" s="453" t="str">
        <f t="shared" ca="1" si="96"/>
        <v/>
      </c>
      <c r="LD11" s="453" t="str">
        <f ca="1">IF((LC11&lt;&gt;""),IF(OR($F11&lt;&gt;$G11,PrSettings!$M$4="●"),(($F11-$G11)=(KZ11-LA11))*1,0),"")</f>
        <v/>
      </c>
      <c r="LE11" s="453" t="str">
        <f t="shared" ca="1" si="97"/>
        <v/>
      </c>
      <c r="LF11" s="453" t="str">
        <f ca="1">IF(LC11&lt;&gt;"",IF(ABS($F11-$G11)&gt;=PrSettings!$M$7,(ABS($F11-$G11-KZ11+LA11)&lt;=1)*1,IF(AND(LC11,$F11=$G11,$F11&gt;=PrSettings!$M$6),(ABS(KZ11-$F11)&lt;=1)*1,IF(AND(LC11,$F11+$G11&gt;=PrSettings!$M$8),(ABS(KZ11-$F11)+ABS(LA11-$G11)&lt;=1)*1,""))),"")</f>
        <v/>
      </c>
      <c r="LG11" s="490"/>
      <c r="LI11" s="451">
        <f t="shared" ca="1" si="24"/>
        <v>10</v>
      </c>
      <c r="LJ11" s="452" t="str">
        <f ca="1">GrpA!$B$9</f>
        <v>Niederlande</v>
      </c>
      <c r="LK11" s="453">
        <f t="shared" ca="1" si="98"/>
        <v>51</v>
      </c>
      <c r="LL11" s="452" t="str">
        <f ca="1">GrpA!$D$9</f>
        <v>Katar</v>
      </c>
      <c r="LM11" s="492"/>
      <c r="LN11" s="492"/>
      <c r="LO11" s="487"/>
      <c r="LP11" s="453" t="str">
        <f t="shared" ca="1" si="99"/>
        <v/>
      </c>
      <c r="LQ11" s="453" t="str">
        <f ca="1">IF((LP11&lt;&gt;""),IF(OR($F11&lt;&gt;$G11,PrSettings!$M$4="●"),(($F11-$G11)=(LM11-LN11))*1,0),"")</f>
        <v/>
      </c>
      <c r="LR11" s="453" t="str">
        <f t="shared" ca="1" si="100"/>
        <v/>
      </c>
      <c r="LS11" s="453" t="str">
        <f ca="1">IF(LP11&lt;&gt;"",IF(ABS($F11-$G11)&gt;=PrSettings!$M$7,(ABS($F11-$G11-LM11+LN11)&lt;=1)*1,IF(AND(LP11,$F11=$G11,$F11&gt;=PrSettings!$M$6),(ABS(LM11-$F11)&lt;=1)*1,IF(AND(LP11,$F11+$G11&gt;=PrSettings!$M$8),(ABS(LM11-$F11)+ABS(LN11-$G11)&lt;=1)*1,""))),"")</f>
        <v/>
      </c>
      <c r="LT11" s="490"/>
      <c r="LV11" s="451">
        <f t="shared" ca="1" si="25"/>
        <v>10</v>
      </c>
      <c r="LW11" s="452" t="str">
        <f ca="1">GrpA!$B$9</f>
        <v>Niederlande</v>
      </c>
      <c r="LX11" s="453">
        <f t="shared" ca="1" si="101"/>
        <v>51</v>
      </c>
      <c r="LY11" s="452" t="str">
        <f ca="1">GrpA!$D$9</f>
        <v>Katar</v>
      </c>
      <c r="LZ11" s="492"/>
      <c r="MA11" s="492"/>
      <c r="MB11" s="487"/>
      <c r="MC11" s="453" t="str">
        <f t="shared" ca="1" si="102"/>
        <v/>
      </c>
      <c r="MD11" s="453" t="str">
        <f ca="1">IF((MC11&lt;&gt;""),IF(OR($F11&lt;&gt;$G11,PrSettings!$M$4="●"),(($F11-$G11)=(LZ11-MA11))*1,0),"")</f>
        <v/>
      </c>
      <c r="ME11" s="453" t="str">
        <f t="shared" ca="1" si="103"/>
        <v/>
      </c>
      <c r="MF11" s="453" t="str">
        <f ca="1">IF(MC11&lt;&gt;"",IF(ABS($F11-$G11)&gt;=PrSettings!$M$7,(ABS($F11-$G11-LZ11+MA11)&lt;=1)*1,IF(AND(MC11,$F11=$G11,$F11&gt;=PrSettings!$M$6),(ABS(LZ11-$F11)&lt;=1)*1,IF(AND(MC11,$F11+$G11&gt;=PrSettings!$M$8),(ABS(LZ11-$F11)+ABS(MA11-$G11)&lt;=1)*1,""))),"")</f>
        <v/>
      </c>
      <c r="MG11" s="490"/>
    </row>
    <row r="12" spans="1:345" ht="24" customHeight="1" x14ac:dyDescent="0.25">
      <c r="B12" s="462" t="str">
        <f>Language!$E$124&amp;" B"</f>
        <v>Gruppe B</v>
      </c>
      <c r="C12" s="463"/>
      <c r="D12" s="468"/>
      <c r="E12" s="465"/>
      <c r="F12" s="469"/>
      <c r="G12" s="470"/>
      <c r="I12" s="462" t="str">
        <f t="shared" si="0"/>
        <v>Gruppe B</v>
      </c>
      <c r="J12" s="464"/>
      <c r="K12" s="468"/>
      <c r="L12" s="465"/>
      <c r="M12" s="496"/>
      <c r="N12" s="497"/>
      <c r="O12" s="466"/>
      <c r="P12" s="478"/>
      <c r="Q12" s="465"/>
      <c r="R12" s="465"/>
      <c r="S12" s="465"/>
      <c r="T12" s="479"/>
      <c r="V12" s="462" t="str">
        <f t="shared" si="1"/>
        <v>Gruppe B</v>
      </c>
      <c r="W12" s="464"/>
      <c r="X12" s="468"/>
      <c r="Y12" s="465"/>
      <c r="Z12" s="496"/>
      <c r="AA12" s="497"/>
      <c r="AB12" s="466"/>
      <c r="AC12" s="478"/>
      <c r="AD12" s="465"/>
      <c r="AE12" s="465"/>
      <c r="AF12" s="465"/>
      <c r="AG12" s="479"/>
      <c r="AI12" s="462" t="str">
        <f t="shared" si="2"/>
        <v>Gruppe B</v>
      </c>
      <c r="AJ12" s="464"/>
      <c r="AK12" s="468"/>
      <c r="AL12" s="465"/>
      <c r="AM12" s="496"/>
      <c r="AN12" s="497"/>
      <c r="AO12" s="466"/>
      <c r="AP12" s="478"/>
      <c r="AQ12" s="465"/>
      <c r="AR12" s="465"/>
      <c r="AS12" s="465"/>
      <c r="AT12" s="479"/>
      <c r="AV12" s="462" t="str">
        <f t="shared" si="3"/>
        <v>Gruppe B</v>
      </c>
      <c r="AW12" s="464"/>
      <c r="AX12" s="468"/>
      <c r="AY12" s="465"/>
      <c r="AZ12" s="496"/>
      <c r="BA12" s="497"/>
      <c r="BB12" s="466"/>
      <c r="BC12" s="478"/>
      <c r="BD12" s="465"/>
      <c r="BE12" s="465"/>
      <c r="BF12" s="465"/>
      <c r="BG12" s="479"/>
      <c r="BI12" s="462" t="str">
        <f t="shared" si="4"/>
        <v>Gruppe B</v>
      </c>
      <c r="BJ12" s="464"/>
      <c r="BK12" s="468"/>
      <c r="BL12" s="465"/>
      <c r="BM12" s="496"/>
      <c r="BN12" s="497"/>
      <c r="BO12" s="466"/>
      <c r="BP12" s="478"/>
      <c r="BQ12" s="465"/>
      <c r="BR12" s="465"/>
      <c r="BS12" s="465"/>
      <c r="BT12" s="479"/>
      <c r="BV12" s="462" t="str">
        <f t="shared" si="5"/>
        <v>Gruppe B</v>
      </c>
      <c r="BW12" s="464"/>
      <c r="BX12" s="468"/>
      <c r="BY12" s="465"/>
      <c r="BZ12" s="496"/>
      <c r="CA12" s="497"/>
      <c r="CB12" s="466"/>
      <c r="CC12" s="478"/>
      <c r="CD12" s="465"/>
      <c r="CE12" s="465"/>
      <c r="CF12" s="465"/>
      <c r="CG12" s="479"/>
      <c r="CI12" s="462" t="str">
        <f t="shared" si="6"/>
        <v>Gruppe B</v>
      </c>
      <c r="CJ12" s="464"/>
      <c r="CK12" s="468"/>
      <c r="CL12" s="465"/>
      <c r="CM12" s="496"/>
      <c r="CN12" s="497"/>
      <c r="CO12" s="466"/>
      <c r="CP12" s="478"/>
      <c r="CQ12" s="465"/>
      <c r="CR12" s="465"/>
      <c r="CS12" s="465"/>
      <c r="CT12" s="479"/>
      <c r="CV12" s="462" t="str">
        <f t="shared" si="7"/>
        <v>Gruppe B</v>
      </c>
      <c r="CW12" s="464"/>
      <c r="CX12" s="468"/>
      <c r="CY12" s="465"/>
      <c r="CZ12" s="496"/>
      <c r="DA12" s="497"/>
      <c r="DB12" s="466"/>
      <c r="DC12" s="478"/>
      <c r="DD12" s="465"/>
      <c r="DE12" s="465"/>
      <c r="DF12" s="465"/>
      <c r="DG12" s="479"/>
      <c r="DI12" s="462" t="str">
        <f t="shared" si="8"/>
        <v>Gruppe B</v>
      </c>
      <c r="DJ12" s="464"/>
      <c r="DK12" s="468"/>
      <c r="DL12" s="465"/>
      <c r="DM12" s="496"/>
      <c r="DN12" s="497"/>
      <c r="DO12" s="466"/>
      <c r="DP12" s="478"/>
      <c r="DQ12" s="465"/>
      <c r="DR12" s="465"/>
      <c r="DS12" s="465"/>
      <c r="DT12" s="479"/>
      <c r="DV12" s="462" t="str">
        <f t="shared" si="9"/>
        <v>Gruppe B</v>
      </c>
      <c r="DW12" s="464"/>
      <c r="DX12" s="468"/>
      <c r="DY12" s="465"/>
      <c r="DZ12" s="496"/>
      <c r="EA12" s="497"/>
      <c r="EB12" s="466"/>
      <c r="EC12" s="478"/>
      <c r="ED12" s="465"/>
      <c r="EE12" s="465"/>
      <c r="EF12" s="465"/>
      <c r="EG12" s="479"/>
      <c r="EI12" s="462" t="str">
        <f t="shared" si="10"/>
        <v>Gruppe B</v>
      </c>
      <c r="EJ12" s="464"/>
      <c r="EK12" s="468"/>
      <c r="EL12" s="465"/>
      <c r="EM12" s="496"/>
      <c r="EN12" s="497"/>
      <c r="EO12" s="466"/>
      <c r="EP12" s="478"/>
      <c r="EQ12" s="465"/>
      <c r="ER12" s="465"/>
      <c r="ES12" s="465"/>
      <c r="ET12" s="479"/>
      <c r="EV12" s="462" t="str">
        <f t="shared" si="11"/>
        <v>Gruppe B</v>
      </c>
      <c r="EW12" s="464"/>
      <c r="EX12" s="468"/>
      <c r="EY12" s="465"/>
      <c r="EZ12" s="496"/>
      <c r="FA12" s="497"/>
      <c r="FB12" s="466"/>
      <c r="FC12" s="478"/>
      <c r="FD12" s="465"/>
      <c r="FE12" s="465"/>
      <c r="FF12" s="465"/>
      <c r="FG12" s="479"/>
      <c r="FI12" s="462" t="str">
        <f t="shared" si="12"/>
        <v>Gruppe B</v>
      </c>
      <c r="FJ12" s="464"/>
      <c r="FK12" s="468"/>
      <c r="FL12" s="465"/>
      <c r="FM12" s="496"/>
      <c r="FN12" s="497"/>
      <c r="FO12" s="466"/>
      <c r="FP12" s="478"/>
      <c r="FQ12" s="465"/>
      <c r="FR12" s="465"/>
      <c r="FS12" s="465"/>
      <c r="FT12" s="479"/>
      <c r="FV12" s="462" t="str">
        <f t="shared" si="13"/>
        <v>Gruppe B</v>
      </c>
      <c r="FW12" s="464"/>
      <c r="FX12" s="468"/>
      <c r="FY12" s="465"/>
      <c r="FZ12" s="496"/>
      <c r="GA12" s="497"/>
      <c r="GB12" s="466"/>
      <c r="GC12" s="478"/>
      <c r="GD12" s="465"/>
      <c r="GE12" s="465"/>
      <c r="GF12" s="465"/>
      <c r="GG12" s="479"/>
      <c r="GI12" s="462" t="str">
        <f t="shared" si="14"/>
        <v>Gruppe B</v>
      </c>
      <c r="GJ12" s="464"/>
      <c r="GK12" s="468"/>
      <c r="GL12" s="465"/>
      <c r="GM12" s="496"/>
      <c r="GN12" s="497"/>
      <c r="GO12" s="466"/>
      <c r="GP12" s="478"/>
      <c r="GQ12" s="465"/>
      <c r="GR12" s="465"/>
      <c r="GS12" s="465"/>
      <c r="GT12" s="479"/>
      <c r="GV12" s="462" t="str">
        <f t="shared" si="15"/>
        <v>Gruppe B</v>
      </c>
      <c r="GW12" s="464"/>
      <c r="GX12" s="468"/>
      <c r="GY12" s="465"/>
      <c r="GZ12" s="496"/>
      <c r="HA12" s="497"/>
      <c r="HB12" s="466"/>
      <c r="HC12" s="478"/>
      <c r="HD12" s="465"/>
      <c r="HE12" s="465"/>
      <c r="HF12" s="465"/>
      <c r="HG12" s="479"/>
      <c r="HI12" s="462" t="str">
        <f t="shared" si="16"/>
        <v>Gruppe B</v>
      </c>
      <c r="HJ12" s="464"/>
      <c r="HK12" s="468"/>
      <c r="HL12" s="465"/>
      <c r="HM12" s="496"/>
      <c r="HN12" s="497"/>
      <c r="HO12" s="466"/>
      <c r="HP12" s="478"/>
      <c r="HQ12" s="465"/>
      <c r="HR12" s="465"/>
      <c r="HS12" s="465"/>
      <c r="HT12" s="479"/>
      <c r="HV12" s="462" t="str">
        <f t="shared" si="17"/>
        <v>Gruppe B</v>
      </c>
      <c r="HW12" s="464"/>
      <c r="HX12" s="468"/>
      <c r="HY12" s="465"/>
      <c r="HZ12" s="496"/>
      <c r="IA12" s="497"/>
      <c r="IB12" s="466"/>
      <c r="IC12" s="478"/>
      <c r="ID12" s="465"/>
      <c r="IE12" s="465"/>
      <c r="IF12" s="465"/>
      <c r="IG12" s="479"/>
      <c r="II12" s="462" t="str">
        <f t="shared" si="18"/>
        <v>Gruppe B</v>
      </c>
      <c r="IJ12" s="464"/>
      <c r="IK12" s="468"/>
      <c r="IL12" s="465"/>
      <c r="IM12" s="496"/>
      <c r="IN12" s="497"/>
      <c r="IO12" s="466"/>
      <c r="IP12" s="478"/>
      <c r="IQ12" s="465"/>
      <c r="IR12" s="465"/>
      <c r="IS12" s="465"/>
      <c r="IT12" s="479"/>
      <c r="IV12" s="462" t="str">
        <f t="shared" si="19"/>
        <v>Gruppe B</v>
      </c>
      <c r="IW12" s="464"/>
      <c r="IX12" s="468"/>
      <c r="IY12" s="465"/>
      <c r="IZ12" s="496"/>
      <c r="JA12" s="497"/>
      <c r="JB12" s="466"/>
      <c r="JC12" s="478"/>
      <c r="JD12" s="465"/>
      <c r="JE12" s="465"/>
      <c r="JF12" s="465"/>
      <c r="JG12" s="479"/>
      <c r="JI12" s="462" t="str">
        <f t="shared" si="20"/>
        <v>Gruppe B</v>
      </c>
      <c r="JJ12" s="464"/>
      <c r="JK12" s="468"/>
      <c r="JL12" s="465"/>
      <c r="JM12" s="496"/>
      <c r="JN12" s="497"/>
      <c r="JO12" s="466"/>
      <c r="JP12" s="478"/>
      <c r="JQ12" s="465"/>
      <c r="JR12" s="465"/>
      <c r="JS12" s="465"/>
      <c r="JT12" s="479"/>
      <c r="JV12" s="462" t="str">
        <f t="shared" si="21"/>
        <v>Gruppe B</v>
      </c>
      <c r="JW12" s="464"/>
      <c r="JX12" s="468"/>
      <c r="JY12" s="465"/>
      <c r="JZ12" s="496"/>
      <c r="KA12" s="497"/>
      <c r="KB12" s="466"/>
      <c r="KC12" s="478"/>
      <c r="KD12" s="465"/>
      <c r="KE12" s="465"/>
      <c r="KF12" s="465"/>
      <c r="KG12" s="479"/>
      <c r="KI12" s="462" t="str">
        <f t="shared" si="22"/>
        <v>Gruppe B</v>
      </c>
      <c r="KJ12" s="464"/>
      <c r="KK12" s="468"/>
      <c r="KL12" s="465"/>
      <c r="KM12" s="496"/>
      <c r="KN12" s="497"/>
      <c r="KO12" s="466"/>
      <c r="KP12" s="478"/>
      <c r="KQ12" s="465"/>
      <c r="KR12" s="465"/>
      <c r="KS12" s="465"/>
      <c r="KT12" s="479"/>
      <c r="KV12" s="462" t="str">
        <f t="shared" si="23"/>
        <v>Gruppe B</v>
      </c>
      <c r="KW12" s="464"/>
      <c r="KX12" s="468"/>
      <c r="KY12" s="465"/>
      <c r="KZ12" s="496"/>
      <c r="LA12" s="497"/>
      <c r="LB12" s="466"/>
      <c r="LC12" s="478"/>
      <c r="LD12" s="465"/>
      <c r="LE12" s="465"/>
      <c r="LF12" s="465"/>
      <c r="LG12" s="479"/>
      <c r="LI12" s="462" t="str">
        <f t="shared" si="24"/>
        <v>Gruppe B</v>
      </c>
      <c r="LJ12" s="464"/>
      <c r="LK12" s="468"/>
      <c r="LL12" s="465"/>
      <c r="LM12" s="496"/>
      <c r="LN12" s="497"/>
      <c r="LO12" s="466"/>
      <c r="LP12" s="478"/>
      <c r="LQ12" s="465"/>
      <c r="LR12" s="465"/>
      <c r="LS12" s="465"/>
      <c r="LT12" s="479"/>
      <c r="LV12" s="462" t="str">
        <f t="shared" si="25"/>
        <v>Gruppe B</v>
      </c>
      <c r="LW12" s="464"/>
      <c r="LX12" s="468"/>
      <c r="LY12" s="465"/>
      <c r="LZ12" s="496"/>
      <c r="MA12" s="497"/>
      <c r="MB12" s="466"/>
      <c r="MC12" s="478"/>
      <c r="MD12" s="465"/>
      <c r="ME12" s="465"/>
      <c r="MF12" s="465"/>
      <c r="MG12" s="479"/>
    </row>
    <row r="13" spans="1:345" x14ac:dyDescent="0.25">
      <c r="B13" s="451">
        <f ca="1">INDEX(Groups!$C$7:$C$45,MATCH(C13,Groups!$D$7:$D$45,0))</f>
        <v>5</v>
      </c>
      <c r="C13" s="452" t="str">
        <f ca="1">GrpB!$B$4</f>
        <v>England</v>
      </c>
      <c r="D13" s="453">
        <f ca="1">INDEX(Groups!$C$7:$C$45,MATCH(E13,Groups!$D$7:$D$45,0))</f>
        <v>21</v>
      </c>
      <c r="E13" s="452" t="str">
        <f ca="1">GrpB!$D$4</f>
        <v>Iran</v>
      </c>
      <c r="F13" s="454">
        <f ca="1">GrpB!$E$4</f>
        <v>6</v>
      </c>
      <c r="G13" s="455">
        <f ca="1">GrpB!$G$4</f>
        <v>2</v>
      </c>
      <c r="I13" s="451">
        <f t="shared" ca="1" si="0"/>
        <v>5</v>
      </c>
      <c r="J13" s="452" t="str">
        <f ca="1">GrpB!$B$4</f>
        <v>England</v>
      </c>
      <c r="K13" s="453">
        <f t="shared" ref="K13:K18" ca="1" si="104">$D13</f>
        <v>21</v>
      </c>
      <c r="L13" s="452" t="str">
        <f ca="1">GrpB!$D$4</f>
        <v>Iran</v>
      </c>
      <c r="M13" s="492"/>
      <c r="N13" s="492"/>
      <c r="O13" s="485"/>
      <c r="P13" s="453" t="str">
        <f t="shared" ref="P13:P18" ca="1" si="105">IF(($F13&lt;&gt;"")*($G13&lt;&gt;"")*(M13&lt;&gt;"")*(N13&lt;&gt;""),($F13&gt;$G13)*(M13&gt;N13)+($F13=$G13)*(M13=N13)+($F13&lt;$G13)*(M13&lt;N13),"")</f>
        <v/>
      </c>
      <c r="Q13" s="453" t="str">
        <f ca="1">IF((P13&lt;&gt;""),IF(OR($F13&lt;&gt;$G13,PrSettings!$M$4="●"),(($F13-$G13)=(M13-N13))*1,0),"")</f>
        <v/>
      </c>
      <c r="R13" s="453" t="str">
        <f t="shared" ref="R13:R18" ca="1" si="106">IF((P13&lt;&gt;""),($F13=M13)*($G13=N13),"")</f>
        <v/>
      </c>
      <c r="S13" s="453" t="str">
        <f ca="1">IF(P13&lt;&gt;"",IF(ABS($F13-$G13)&gt;=PrSettings!$M$7,(ABS($F13-$G13-M13+N13)&lt;=1)*1,IF(AND(P13,$F13=$G13,$F13&gt;=PrSettings!$M$6),(ABS(M13-$F13)&lt;=1)*1,IF(AND(P13,$F13+$G13&gt;=PrSettings!$M$8),(ABS(M13-$F13)+ABS(N13-$G13)&lt;=1)*1,""))),"")</f>
        <v/>
      </c>
      <c r="T13" s="488"/>
      <c r="V13" s="451">
        <f t="shared" ca="1" si="1"/>
        <v>5</v>
      </c>
      <c r="W13" s="452" t="str">
        <f ca="1">GrpB!$B$4</f>
        <v>England</v>
      </c>
      <c r="X13" s="453">
        <f t="shared" ref="X13:X18" ca="1" si="107">$D13</f>
        <v>21</v>
      </c>
      <c r="Y13" s="452" t="str">
        <f ca="1">GrpB!$D$4</f>
        <v>Iran</v>
      </c>
      <c r="Z13" s="492"/>
      <c r="AA13" s="492"/>
      <c r="AB13" s="485"/>
      <c r="AC13" s="453" t="str">
        <f t="shared" ref="AC13:AC18" ca="1" si="108">IF(($F13&lt;&gt;"")*($G13&lt;&gt;"")*(Z13&lt;&gt;"")*(AA13&lt;&gt;""),($F13&gt;$G13)*(Z13&gt;AA13)+($F13=$G13)*(Z13=AA13)+($F13&lt;$G13)*(Z13&lt;AA13),"")</f>
        <v/>
      </c>
      <c r="AD13" s="453" t="str">
        <f ca="1">IF((AC13&lt;&gt;""),IF(OR($F13&lt;&gt;$G13,PrSettings!$M$4="●"),(($F13-$G13)=(Z13-AA13))*1,0),"")</f>
        <v/>
      </c>
      <c r="AE13" s="453" t="str">
        <f t="shared" ref="AE13:AE18" ca="1" si="109">IF((AC13&lt;&gt;""),($F13=Z13)*($G13=AA13),"")</f>
        <v/>
      </c>
      <c r="AF13" s="453" t="str">
        <f ca="1">IF(AC13&lt;&gt;"",IF(ABS($F13-$G13)&gt;=PrSettings!$M$7,(ABS($F13-$G13-Z13+AA13)&lt;=1)*1,IF(AND(AC13,$F13=$G13,$F13&gt;=PrSettings!$M$6),(ABS(Z13-$F13)&lt;=1)*1,IF(AND(AC13,$F13+$G13&gt;=PrSettings!$M$8),(ABS(Z13-$F13)+ABS(AA13-$G13)&lt;=1)*1,""))),"")</f>
        <v/>
      </c>
      <c r="AG13" s="488"/>
      <c r="AI13" s="451">
        <f t="shared" ca="1" si="2"/>
        <v>5</v>
      </c>
      <c r="AJ13" s="452" t="str">
        <f ca="1">GrpB!$B$4</f>
        <v>England</v>
      </c>
      <c r="AK13" s="453">
        <f t="shared" ref="AK13:AK18" ca="1" si="110">$D13</f>
        <v>21</v>
      </c>
      <c r="AL13" s="452" t="str">
        <f ca="1">GrpB!$D$4</f>
        <v>Iran</v>
      </c>
      <c r="AM13" s="492"/>
      <c r="AN13" s="492"/>
      <c r="AO13" s="485"/>
      <c r="AP13" s="453" t="str">
        <f t="shared" ref="AP13:AP18" ca="1" si="111">IF(($F13&lt;&gt;"")*($G13&lt;&gt;"")*(AM13&lt;&gt;"")*(AN13&lt;&gt;""),($F13&gt;$G13)*(AM13&gt;AN13)+($F13=$G13)*(AM13=AN13)+($F13&lt;$G13)*(AM13&lt;AN13),"")</f>
        <v/>
      </c>
      <c r="AQ13" s="453" t="str">
        <f ca="1">IF((AP13&lt;&gt;""),IF(OR($F13&lt;&gt;$G13,PrSettings!$M$4="●"),(($F13-$G13)=(AM13-AN13))*1,0),"")</f>
        <v/>
      </c>
      <c r="AR13" s="453" t="str">
        <f t="shared" ref="AR13:AR18" ca="1" si="112">IF((AP13&lt;&gt;""),($F13=AM13)*($G13=AN13),"")</f>
        <v/>
      </c>
      <c r="AS13" s="453" t="str">
        <f ca="1">IF(AP13&lt;&gt;"",IF(ABS($F13-$G13)&gt;=PrSettings!$M$7,(ABS($F13-$G13-AM13+AN13)&lt;=1)*1,IF(AND(AP13,$F13=$G13,$F13&gt;=PrSettings!$M$6),(ABS(AM13-$F13)&lt;=1)*1,IF(AND(AP13,$F13+$G13&gt;=PrSettings!$M$8),(ABS(AM13-$F13)+ABS(AN13-$G13)&lt;=1)*1,""))),"")</f>
        <v/>
      </c>
      <c r="AT13" s="488"/>
      <c r="AV13" s="451">
        <f t="shared" ca="1" si="3"/>
        <v>5</v>
      </c>
      <c r="AW13" s="452" t="str">
        <f ca="1">GrpB!$B$4</f>
        <v>England</v>
      </c>
      <c r="AX13" s="453">
        <f t="shared" ref="AX13:AX18" ca="1" si="113">$D13</f>
        <v>21</v>
      </c>
      <c r="AY13" s="452" t="str">
        <f ca="1">GrpB!$D$4</f>
        <v>Iran</v>
      </c>
      <c r="AZ13" s="492"/>
      <c r="BA13" s="492"/>
      <c r="BB13" s="485"/>
      <c r="BC13" s="453" t="str">
        <f t="shared" ref="BC13:BC18" ca="1" si="114">IF(($F13&lt;&gt;"")*($G13&lt;&gt;"")*(AZ13&lt;&gt;"")*(BA13&lt;&gt;""),($F13&gt;$G13)*(AZ13&gt;BA13)+($F13=$G13)*(AZ13=BA13)+($F13&lt;$G13)*(AZ13&lt;BA13),"")</f>
        <v/>
      </c>
      <c r="BD13" s="453" t="str">
        <f ca="1">IF((BC13&lt;&gt;""),IF(OR($F13&lt;&gt;$G13,PrSettings!$M$4="●"),(($F13-$G13)=(AZ13-BA13))*1,0),"")</f>
        <v/>
      </c>
      <c r="BE13" s="453" t="str">
        <f t="shared" ref="BE13:BE18" ca="1" si="115">IF((BC13&lt;&gt;""),($F13=AZ13)*($G13=BA13),"")</f>
        <v/>
      </c>
      <c r="BF13" s="453" t="str">
        <f ca="1">IF(BC13&lt;&gt;"",IF(ABS($F13-$G13)&gt;=PrSettings!$M$7,(ABS($F13-$G13-AZ13+BA13)&lt;=1)*1,IF(AND(BC13,$F13=$G13,$F13&gt;=PrSettings!$M$6),(ABS(AZ13-$F13)&lt;=1)*1,IF(AND(BC13,$F13+$G13&gt;=PrSettings!$M$8),(ABS(AZ13-$F13)+ABS(BA13-$G13)&lt;=1)*1,""))),"")</f>
        <v/>
      </c>
      <c r="BG13" s="488"/>
      <c r="BI13" s="451">
        <f t="shared" ca="1" si="4"/>
        <v>5</v>
      </c>
      <c r="BJ13" s="452" t="str">
        <f ca="1">GrpB!$B$4</f>
        <v>England</v>
      </c>
      <c r="BK13" s="453">
        <f t="shared" ref="BK13:BK18" ca="1" si="116">$D13</f>
        <v>21</v>
      </c>
      <c r="BL13" s="452" t="str">
        <f ca="1">GrpB!$D$4</f>
        <v>Iran</v>
      </c>
      <c r="BM13" s="492"/>
      <c r="BN13" s="492"/>
      <c r="BO13" s="485"/>
      <c r="BP13" s="453" t="str">
        <f t="shared" ref="BP13:BP18" ca="1" si="117">IF(($F13&lt;&gt;"")*($G13&lt;&gt;"")*(BM13&lt;&gt;"")*(BN13&lt;&gt;""),($F13&gt;$G13)*(BM13&gt;BN13)+($F13=$G13)*(BM13=BN13)+($F13&lt;$G13)*(BM13&lt;BN13),"")</f>
        <v/>
      </c>
      <c r="BQ13" s="453" t="str">
        <f ca="1">IF((BP13&lt;&gt;""),IF(OR($F13&lt;&gt;$G13,PrSettings!$M$4="●"),(($F13-$G13)=(BM13-BN13))*1,0),"")</f>
        <v/>
      </c>
      <c r="BR13" s="453" t="str">
        <f t="shared" ref="BR13:BR18" ca="1" si="118">IF((BP13&lt;&gt;""),($F13=BM13)*($G13=BN13),"")</f>
        <v/>
      </c>
      <c r="BS13" s="453" t="str">
        <f ca="1">IF(BP13&lt;&gt;"",IF(ABS($F13-$G13)&gt;=PrSettings!$M$7,(ABS($F13-$G13-BM13+BN13)&lt;=1)*1,IF(AND(BP13,$F13=$G13,$F13&gt;=PrSettings!$M$6),(ABS(BM13-$F13)&lt;=1)*1,IF(AND(BP13,$F13+$G13&gt;=PrSettings!$M$8),(ABS(BM13-$F13)+ABS(BN13-$G13)&lt;=1)*1,""))),"")</f>
        <v/>
      </c>
      <c r="BT13" s="488"/>
      <c r="BV13" s="451">
        <f t="shared" ca="1" si="5"/>
        <v>5</v>
      </c>
      <c r="BW13" s="452" t="str">
        <f ca="1">GrpB!$B$4</f>
        <v>England</v>
      </c>
      <c r="BX13" s="453">
        <f t="shared" ref="BX13:BX18" ca="1" si="119">$D13</f>
        <v>21</v>
      </c>
      <c r="BY13" s="452" t="str">
        <f ca="1">GrpB!$D$4</f>
        <v>Iran</v>
      </c>
      <c r="BZ13" s="492"/>
      <c r="CA13" s="492"/>
      <c r="CB13" s="485"/>
      <c r="CC13" s="453" t="str">
        <f t="shared" ref="CC13:CC18" ca="1" si="120">IF(($F13&lt;&gt;"")*($G13&lt;&gt;"")*(BZ13&lt;&gt;"")*(CA13&lt;&gt;""),($F13&gt;$G13)*(BZ13&gt;CA13)+($F13=$G13)*(BZ13=CA13)+($F13&lt;$G13)*(BZ13&lt;CA13),"")</f>
        <v/>
      </c>
      <c r="CD13" s="453" t="str">
        <f ca="1">IF((CC13&lt;&gt;""),IF(OR($F13&lt;&gt;$G13,PrSettings!$M$4="●"),(($F13-$G13)=(BZ13-CA13))*1,0),"")</f>
        <v/>
      </c>
      <c r="CE13" s="453" t="str">
        <f t="shared" ref="CE13:CE18" ca="1" si="121">IF((CC13&lt;&gt;""),($F13=BZ13)*($G13=CA13),"")</f>
        <v/>
      </c>
      <c r="CF13" s="453" t="str">
        <f ca="1">IF(CC13&lt;&gt;"",IF(ABS($F13-$G13)&gt;=PrSettings!$M$7,(ABS($F13-$G13-BZ13+CA13)&lt;=1)*1,IF(AND(CC13,$F13=$G13,$F13&gt;=PrSettings!$M$6),(ABS(BZ13-$F13)&lt;=1)*1,IF(AND(CC13,$F13+$G13&gt;=PrSettings!$M$8),(ABS(BZ13-$F13)+ABS(CA13-$G13)&lt;=1)*1,""))),"")</f>
        <v/>
      </c>
      <c r="CG13" s="488"/>
      <c r="CI13" s="451">
        <f t="shared" ca="1" si="6"/>
        <v>5</v>
      </c>
      <c r="CJ13" s="452" t="str">
        <f ca="1">GrpB!$B$4</f>
        <v>England</v>
      </c>
      <c r="CK13" s="453">
        <f t="shared" ref="CK13:CK18" ca="1" si="122">$D13</f>
        <v>21</v>
      </c>
      <c r="CL13" s="452" t="str">
        <f ca="1">GrpB!$D$4</f>
        <v>Iran</v>
      </c>
      <c r="CM13" s="492"/>
      <c r="CN13" s="492"/>
      <c r="CO13" s="485"/>
      <c r="CP13" s="453" t="str">
        <f t="shared" ref="CP13:CP18" ca="1" si="123">IF(($F13&lt;&gt;"")*($G13&lt;&gt;"")*(CM13&lt;&gt;"")*(CN13&lt;&gt;""),($F13&gt;$G13)*(CM13&gt;CN13)+($F13=$G13)*(CM13=CN13)+($F13&lt;$G13)*(CM13&lt;CN13),"")</f>
        <v/>
      </c>
      <c r="CQ13" s="453" t="str">
        <f ca="1">IF((CP13&lt;&gt;""),IF(OR($F13&lt;&gt;$G13,PrSettings!$M$4="●"),(($F13-$G13)=(CM13-CN13))*1,0),"")</f>
        <v/>
      </c>
      <c r="CR13" s="453" t="str">
        <f t="shared" ref="CR13:CR18" ca="1" si="124">IF((CP13&lt;&gt;""),($F13=CM13)*($G13=CN13),"")</f>
        <v/>
      </c>
      <c r="CS13" s="453" t="str">
        <f ca="1">IF(CP13&lt;&gt;"",IF(ABS($F13-$G13)&gt;=PrSettings!$M$7,(ABS($F13-$G13-CM13+CN13)&lt;=1)*1,IF(AND(CP13,$F13=$G13,$F13&gt;=PrSettings!$M$6),(ABS(CM13-$F13)&lt;=1)*1,IF(AND(CP13,$F13+$G13&gt;=PrSettings!$M$8),(ABS(CM13-$F13)+ABS(CN13-$G13)&lt;=1)*1,""))),"")</f>
        <v/>
      </c>
      <c r="CT13" s="488"/>
      <c r="CV13" s="451">
        <f t="shared" ca="1" si="7"/>
        <v>5</v>
      </c>
      <c r="CW13" s="452" t="str">
        <f ca="1">GrpB!$B$4</f>
        <v>England</v>
      </c>
      <c r="CX13" s="453">
        <f t="shared" ref="CX13:CX18" ca="1" si="125">$D13</f>
        <v>21</v>
      </c>
      <c r="CY13" s="452" t="str">
        <f ca="1">GrpB!$D$4</f>
        <v>Iran</v>
      </c>
      <c r="CZ13" s="492"/>
      <c r="DA13" s="492"/>
      <c r="DB13" s="485"/>
      <c r="DC13" s="453" t="str">
        <f t="shared" ref="DC13:DC18" ca="1" si="126">IF(($F13&lt;&gt;"")*($G13&lt;&gt;"")*(CZ13&lt;&gt;"")*(DA13&lt;&gt;""),($F13&gt;$G13)*(CZ13&gt;DA13)+($F13=$G13)*(CZ13=DA13)+($F13&lt;$G13)*(CZ13&lt;DA13),"")</f>
        <v/>
      </c>
      <c r="DD13" s="453" t="str">
        <f ca="1">IF((DC13&lt;&gt;""),IF(OR($F13&lt;&gt;$G13,PrSettings!$M$4="●"),(($F13-$G13)=(CZ13-DA13))*1,0),"")</f>
        <v/>
      </c>
      <c r="DE13" s="453" t="str">
        <f t="shared" ref="DE13:DE18" ca="1" si="127">IF((DC13&lt;&gt;""),($F13=CZ13)*($G13=DA13),"")</f>
        <v/>
      </c>
      <c r="DF13" s="453" t="str">
        <f ca="1">IF(DC13&lt;&gt;"",IF(ABS($F13-$G13)&gt;=PrSettings!$M$7,(ABS($F13-$G13-CZ13+DA13)&lt;=1)*1,IF(AND(DC13,$F13=$G13,$F13&gt;=PrSettings!$M$6),(ABS(CZ13-$F13)&lt;=1)*1,IF(AND(DC13,$F13+$G13&gt;=PrSettings!$M$8),(ABS(CZ13-$F13)+ABS(DA13-$G13)&lt;=1)*1,""))),"")</f>
        <v/>
      </c>
      <c r="DG13" s="488"/>
      <c r="DI13" s="451">
        <f t="shared" ca="1" si="8"/>
        <v>5</v>
      </c>
      <c r="DJ13" s="452" t="str">
        <f ca="1">GrpB!$B$4</f>
        <v>England</v>
      </c>
      <c r="DK13" s="453">
        <f t="shared" ref="DK13:DK18" ca="1" si="128">$D13</f>
        <v>21</v>
      </c>
      <c r="DL13" s="452" t="str">
        <f ca="1">GrpB!$D$4</f>
        <v>Iran</v>
      </c>
      <c r="DM13" s="492"/>
      <c r="DN13" s="492"/>
      <c r="DO13" s="485"/>
      <c r="DP13" s="453" t="str">
        <f t="shared" ref="DP13:DP18" ca="1" si="129">IF(($F13&lt;&gt;"")*($G13&lt;&gt;"")*(DM13&lt;&gt;"")*(DN13&lt;&gt;""),($F13&gt;$G13)*(DM13&gt;DN13)+($F13=$G13)*(DM13=DN13)+($F13&lt;$G13)*(DM13&lt;DN13),"")</f>
        <v/>
      </c>
      <c r="DQ13" s="453" t="str">
        <f ca="1">IF((DP13&lt;&gt;""),IF(OR($F13&lt;&gt;$G13,PrSettings!$M$4="●"),(($F13-$G13)=(DM13-DN13))*1,0),"")</f>
        <v/>
      </c>
      <c r="DR13" s="453" t="str">
        <f t="shared" ref="DR13:DR18" ca="1" si="130">IF((DP13&lt;&gt;""),($F13=DM13)*($G13=DN13),"")</f>
        <v/>
      </c>
      <c r="DS13" s="453" t="str">
        <f ca="1">IF(DP13&lt;&gt;"",IF(ABS($F13-$G13)&gt;=PrSettings!$M$7,(ABS($F13-$G13-DM13+DN13)&lt;=1)*1,IF(AND(DP13,$F13=$G13,$F13&gt;=PrSettings!$M$6),(ABS(DM13-$F13)&lt;=1)*1,IF(AND(DP13,$F13+$G13&gt;=PrSettings!$M$8),(ABS(DM13-$F13)+ABS(DN13-$G13)&lt;=1)*1,""))),"")</f>
        <v/>
      </c>
      <c r="DT13" s="488"/>
      <c r="DV13" s="451">
        <f t="shared" ca="1" si="9"/>
        <v>5</v>
      </c>
      <c r="DW13" s="452" t="str">
        <f ca="1">GrpB!$B$4</f>
        <v>England</v>
      </c>
      <c r="DX13" s="453">
        <f t="shared" ref="DX13:DX18" ca="1" si="131">$D13</f>
        <v>21</v>
      </c>
      <c r="DY13" s="452" t="str">
        <f ca="1">GrpB!$D$4</f>
        <v>Iran</v>
      </c>
      <c r="DZ13" s="492"/>
      <c r="EA13" s="492"/>
      <c r="EB13" s="485"/>
      <c r="EC13" s="453" t="str">
        <f t="shared" ref="EC13:EC18" ca="1" si="132">IF(($F13&lt;&gt;"")*($G13&lt;&gt;"")*(DZ13&lt;&gt;"")*(EA13&lt;&gt;""),($F13&gt;$G13)*(DZ13&gt;EA13)+($F13=$G13)*(DZ13=EA13)+($F13&lt;$G13)*(DZ13&lt;EA13),"")</f>
        <v/>
      </c>
      <c r="ED13" s="453" t="str">
        <f ca="1">IF((EC13&lt;&gt;""),IF(OR($F13&lt;&gt;$G13,PrSettings!$M$4="●"),(($F13-$G13)=(DZ13-EA13))*1,0),"")</f>
        <v/>
      </c>
      <c r="EE13" s="453" t="str">
        <f t="shared" ref="EE13:EE18" ca="1" si="133">IF((EC13&lt;&gt;""),($F13=DZ13)*($G13=EA13),"")</f>
        <v/>
      </c>
      <c r="EF13" s="453" t="str">
        <f ca="1">IF(EC13&lt;&gt;"",IF(ABS($F13-$G13)&gt;=PrSettings!$M$7,(ABS($F13-$G13-DZ13+EA13)&lt;=1)*1,IF(AND(EC13,$F13=$G13,$F13&gt;=PrSettings!$M$6),(ABS(DZ13-$F13)&lt;=1)*1,IF(AND(EC13,$F13+$G13&gt;=PrSettings!$M$8),(ABS(DZ13-$F13)+ABS(EA13-$G13)&lt;=1)*1,""))),"")</f>
        <v/>
      </c>
      <c r="EG13" s="488"/>
      <c r="EI13" s="451">
        <f t="shared" ca="1" si="10"/>
        <v>5</v>
      </c>
      <c r="EJ13" s="452" t="str">
        <f ca="1">GrpB!$B$4</f>
        <v>England</v>
      </c>
      <c r="EK13" s="453">
        <f t="shared" ref="EK13:EK18" ca="1" si="134">$D13</f>
        <v>21</v>
      </c>
      <c r="EL13" s="452" t="str">
        <f ca="1">GrpB!$D$4</f>
        <v>Iran</v>
      </c>
      <c r="EM13" s="492"/>
      <c r="EN13" s="492"/>
      <c r="EO13" s="485"/>
      <c r="EP13" s="453" t="str">
        <f t="shared" ref="EP13:EP18" ca="1" si="135">IF(($F13&lt;&gt;"")*($G13&lt;&gt;"")*(EM13&lt;&gt;"")*(EN13&lt;&gt;""),($F13&gt;$G13)*(EM13&gt;EN13)+($F13=$G13)*(EM13=EN13)+($F13&lt;$G13)*(EM13&lt;EN13),"")</f>
        <v/>
      </c>
      <c r="EQ13" s="453" t="str">
        <f ca="1">IF((EP13&lt;&gt;""),IF(OR($F13&lt;&gt;$G13,PrSettings!$M$4="●"),(($F13-$G13)=(EM13-EN13))*1,0),"")</f>
        <v/>
      </c>
      <c r="ER13" s="453" t="str">
        <f t="shared" ref="ER13:ER18" ca="1" si="136">IF((EP13&lt;&gt;""),($F13=EM13)*($G13=EN13),"")</f>
        <v/>
      </c>
      <c r="ES13" s="453" t="str">
        <f ca="1">IF(EP13&lt;&gt;"",IF(ABS($F13-$G13)&gt;=PrSettings!$M$7,(ABS($F13-$G13-EM13+EN13)&lt;=1)*1,IF(AND(EP13,$F13=$G13,$F13&gt;=PrSettings!$M$6),(ABS(EM13-$F13)&lt;=1)*1,IF(AND(EP13,$F13+$G13&gt;=PrSettings!$M$8),(ABS(EM13-$F13)+ABS(EN13-$G13)&lt;=1)*1,""))),"")</f>
        <v/>
      </c>
      <c r="ET13" s="488"/>
      <c r="EV13" s="451">
        <f t="shared" ca="1" si="11"/>
        <v>5</v>
      </c>
      <c r="EW13" s="452" t="str">
        <f ca="1">GrpB!$B$4</f>
        <v>England</v>
      </c>
      <c r="EX13" s="453">
        <f t="shared" ref="EX13:EX18" ca="1" si="137">$D13</f>
        <v>21</v>
      </c>
      <c r="EY13" s="452" t="str">
        <f ca="1">GrpB!$D$4</f>
        <v>Iran</v>
      </c>
      <c r="EZ13" s="492"/>
      <c r="FA13" s="492"/>
      <c r="FB13" s="485"/>
      <c r="FC13" s="453" t="str">
        <f t="shared" ref="FC13:FC18" ca="1" si="138">IF(($F13&lt;&gt;"")*($G13&lt;&gt;"")*(EZ13&lt;&gt;"")*(FA13&lt;&gt;""),($F13&gt;$G13)*(EZ13&gt;FA13)+($F13=$G13)*(EZ13=FA13)+($F13&lt;$G13)*(EZ13&lt;FA13),"")</f>
        <v/>
      </c>
      <c r="FD13" s="453" t="str">
        <f ca="1">IF((FC13&lt;&gt;""),IF(OR($F13&lt;&gt;$G13,PrSettings!$M$4="●"),(($F13-$G13)=(EZ13-FA13))*1,0),"")</f>
        <v/>
      </c>
      <c r="FE13" s="453" t="str">
        <f t="shared" ref="FE13:FE18" ca="1" si="139">IF((FC13&lt;&gt;""),($F13=EZ13)*($G13=FA13),"")</f>
        <v/>
      </c>
      <c r="FF13" s="453" t="str">
        <f ca="1">IF(FC13&lt;&gt;"",IF(ABS($F13-$G13)&gt;=PrSettings!$M$7,(ABS($F13-$G13-EZ13+FA13)&lt;=1)*1,IF(AND(FC13,$F13=$G13,$F13&gt;=PrSettings!$M$6),(ABS(EZ13-$F13)&lt;=1)*1,IF(AND(FC13,$F13+$G13&gt;=PrSettings!$M$8),(ABS(EZ13-$F13)+ABS(FA13-$G13)&lt;=1)*1,""))),"")</f>
        <v/>
      </c>
      <c r="FG13" s="488"/>
      <c r="FI13" s="451">
        <f t="shared" ca="1" si="12"/>
        <v>5</v>
      </c>
      <c r="FJ13" s="452" t="str">
        <f ca="1">GrpB!$B$4</f>
        <v>England</v>
      </c>
      <c r="FK13" s="453">
        <f t="shared" ref="FK13:FK18" ca="1" si="140">$D13</f>
        <v>21</v>
      </c>
      <c r="FL13" s="452" t="str">
        <f ca="1">GrpB!$D$4</f>
        <v>Iran</v>
      </c>
      <c r="FM13" s="492"/>
      <c r="FN13" s="492"/>
      <c r="FO13" s="485"/>
      <c r="FP13" s="453" t="str">
        <f t="shared" ref="FP13:FP18" ca="1" si="141">IF(($F13&lt;&gt;"")*($G13&lt;&gt;"")*(FM13&lt;&gt;"")*(FN13&lt;&gt;""),($F13&gt;$G13)*(FM13&gt;FN13)+($F13=$G13)*(FM13=FN13)+($F13&lt;$G13)*(FM13&lt;FN13),"")</f>
        <v/>
      </c>
      <c r="FQ13" s="453" t="str">
        <f ca="1">IF((FP13&lt;&gt;""),IF(OR($F13&lt;&gt;$G13,PrSettings!$M$4="●"),(($F13-$G13)=(FM13-FN13))*1,0),"")</f>
        <v/>
      </c>
      <c r="FR13" s="453" t="str">
        <f t="shared" ref="FR13:FR18" ca="1" si="142">IF((FP13&lt;&gt;""),($F13=FM13)*($G13=FN13),"")</f>
        <v/>
      </c>
      <c r="FS13" s="453" t="str">
        <f ca="1">IF(FP13&lt;&gt;"",IF(ABS($F13-$G13)&gt;=PrSettings!$M$7,(ABS($F13-$G13-FM13+FN13)&lt;=1)*1,IF(AND(FP13,$F13=$G13,$F13&gt;=PrSettings!$M$6),(ABS(FM13-$F13)&lt;=1)*1,IF(AND(FP13,$F13+$G13&gt;=PrSettings!$M$8),(ABS(FM13-$F13)+ABS(FN13-$G13)&lt;=1)*1,""))),"")</f>
        <v/>
      </c>
      <c r="FT13" s="488"/>
      <c r="FV13" s="451">
        <f t="shared" ca="1" si="13"/>
        <v>5</v>
      </c>
      <c r="FW13" s="452" t="str">
        <f ca="1">GrpB!$B$4</f>
        <v>England</v>
      </c>
      <c r="FX13" s="453">
        <f t="shared" ref="FX13:FX18" ca="1" si="143">$D13</f>
        <v>21</v>
      </c>
      <c r="FY13" s="452" t="str">
        <f ca="1">GrpB!$D$4</f>
        <v>Iran</v>
      </c>
      <c r="FZ13" s="492"/>
      <c r="GA13" s="492"/>
      <c r="GB13" s="485"/>
      <c r="GC13" s="453" t="str">
        <f t="shared" ref="GC13:GC18" ca="1" si="144">IF(($F13&lt;&gt;"")*($G13&lt;&gt;"")*(FZ13&lt;&gt;"")*(GA13&lt;&gt;""),($F13&gt;$G13)*(FZ13&gt;GA13)+($F13=$G13)*(FZ13=GA13)+($F13&lt;$G13)*(FZ13&lt;GA13),"")</f>
        <v/>
      </c>
      <c r="GD13" s="453" t="str">
        <f ca="1">IF((GC13&lt;&gt;""),IF(OR($F13&lt;&gt;$G13,PrSettings!$M$4="●"),(($F13-$G13)=(FZ13-GA13))*1,0),"")</f>
        <v/>
      </c>
      <c r="GE13" s="453" t="str">
        <f t="shared" ref="GE13:GE18" ca="1" si="145">IF((GC13&lt;&gt;""),($F13=FZ13)*($G13=GA13),"")</f>
        <v/>
      </c>
      <c r="GF13" s="453" t="str">
        <f ca="1">IF(GC13&lt;&gt;"",IF(ABS($F13-$G13)&gt;=PrSettings!$M$7,(ABS($F13-$G13-FZ13+GA13)&lt;=1)*1,IF(AND(GC13,$F13=$G13,$F13&gt;=PrSettings!$M$6),(ABS(FZ13-$F13)&lt;=1)*1,IF(AND(GC13,$F13+$G13&gt;=PrSettings!$M$8),(ABS(FZ13-$F13)+ABS(GA13-$G13)&lt;=1)*1,""))),"")</f>
        <v/>
      </c>
      <c r="GG13" s="488"/>
      <c r="GI13" s="451">
        <f t="shared" ca="1" si="14"/>
        <v>5</v>
      </c>
      <c r="GJ13" s="452" t="str">
        <f ca="1">GrpB!$B$4</f>
        <v>England</v>
      </c>
      <c r="GK13" s="453">
        <f t="shared" ref="GK13:GK18" ca="1" si="146">$D13</f>
        <v>21</v>
      </c>
      <c r="GL13" s="452" t="str">
        <f ca="1">GrpB!$D$4</f>
        <v>Iran</v>
      </c>
      <c r="GM13" s="492"/>
      <c r="GN13" s="492"/>
      <c r="GO13" s="485"/>
      <c r="GP13" s="453" t="str">
        <f t="shared" ref="GP13:GP18" ca="1" si="147">IF(($F13&lt;&gt;"")*($G13&lt;&gt;"")*(GM13&lt;&gt;"")*(GN13&lt;&gt;""),($F13&gt;$G13)*(GM13&gt;GN13)+($F13=$G13)*(GM13=GN13)+($F13&lt;$G13)*(GM13&lt;GN13),"")</f>
        <v/>
      </c>
      <c r="GQ13" s="453" t="str">
        <f ca="1">IF((GP13&lt;&gt;""),IF(OR($F13&lt;&gt;$G13,PrSettings!$M$4="●"),(($F13-$G13)=(GM13-GN13))*1,0),"")</f>
        <v/>
      </c>
      <c r="GR13" s="453" t="str">
        <f t="shared" ref="GR13:GR18" ca="1" si="148">IF((GP13&lt;&gt;""),($F13=GM13)*($G13=GN13),"")</f>
        <v/>
      </c>
      <c r="GS13" s="453" t="str">
        <f ca="1">IF(GP13&lt;&gt;"",IF(ABS($F13-$G13)&gt;=PrSettings!$M$7,(ABS($F13-$G13-GM13+GN13)&lt;=1)*1,IF(AND(GP13,$F13=$G13,$F13&gt;=PrSettings!$M$6),(ABS(GM13-$F13)&lt;=1)*1,IF(AND(GP13,$F13+$G13&gt;=PrSettings!$M$8),(ABS(GM13-$F13)+ABS(GN13-$G13)&lt;=1)*1,""))),"")</f>
        <v/>
      </c>
      <c r="GT13" s="488"/>
      <c r="GV13" s="451">
        <f t="shared" ca="1" si="15"/>
        <v>5</v>
      </c>
      <c r="GW13" s="452" t="str">
        <f ca="1">GrpB!$B$4</f>
        <v>England</v>
      </c>
      <c r="GX13" s="453">
        <f t="shared" ref="GX13:GX18" ca="1" si="149">$D13</f>
        <v>21</v>
      </c>
      <c r="GY13" s="452" t="str">
        <f ca="1">GrpB!$D$4</f>
        <v>Iran</v>
      </c>
      <c r="GZ13" s="492"/>
      <c r="HA13" s="492"/>
      <c r="HB13" s="485"/>
      <c r="HC13" s="453" t="str">
        <f t="shared" ref="HC13:HC18" ca="1" si="150">IF(($F13&lt;&gt;"")*($G13&lt;&gt;"")*(GZ13&lt;&gt;"")*(HA13&lt;&gt;""),($F13&gt;$G13)*(GZ13&gt;HA13)+($F13=$G13)*(GZ13=HA13)+($F13&lt;$G13)*(GZ13&lt;HA13),"")</f>
        <v/>
      </c>
      <c r="HD13" s="453" t="str">
        <f ca="1">IF((HC13&lt;&gt;""),IF(OR($F13&lt;&gt;$G13,PrSettings!$M$4="●"),(($F13-$G13)=(GZ13-HA13))*1,0),"")</f>
        <v/>
      </c>
      <c r="HE13" s="453" t="str">
        <f t="shared" ref="HE13:HE18" ca="1" si="151">IF((HC13&lt;&gt;""),($F13=GZ13)*($G13=HA13),"")</f>
        <v/>
      </c>
      <c r="HF13" s="453" t="str">
        <f ca="1">IF(HC13&lt;&gt;"",IF(ABS($F13-$G13)&gt;=PrSettings!$M$7,(ABS($F13-$G13-GZ13+HA13)&lt;=1)*1,IF(AND(HC13,$F13=$G13,$F13&gt;=PrSettings!$M$6),(ABS(GZ13-$F13)&lt;=1)*1,IF(AND(HC13,$F13+$G13&gt;=PrSettings!$M$8),(ABS(GZ13-$F13)+ABS(HA13-$G13)&lt;=1)*1,""))),"")</f>
        <v/>
      </c>
      <c r="HG13" s="488"/>
      <c r="HI13" s="451">
        <f t="shared" ca="1" si="16"/>
        <v>5</v>
      </c>
      <c r="HJ13" s="452" t="str">
        <f ca="1">GrpB!$B$4</f>
        <v>England</v>
      </c>
      <c r="HK13" s="453">
        <f t="shared" ref="HK13:HK18" ca="1" si="152">$D13</f>
        <v>21</v>
      </c>
      <c r="HL13" s="452" t="str">
        <f ca="1">GrpB!$D$4</f>
        <v>Iran</v>
      </c>
      <c r="HM13" s="492"/>
      <c r="HN13" s="492"/>
      <c r="HO13" s="485"/>
      <c r="HP13" s="453" t="str">
        <f t="shared" ref="HP13:HP18" ca="1" si="153">IF(($F13&lt;&gt;"")*($G13&lt;&gt;"")*(HM13&lt;&gt;"")*(HN13&lt;&gt;""),($F13&gt;$G13)*(HM13&gt;HN13)+($F13=$G13)*(HM13=HN13)+($F13&lt;$G13)*(HM13&lt;HN13),"")</f>
        <v/>
      </c>
      <c r="HQ13" s="453" t="str">
        <f ca="1">IF((HP13&lt;&gt;""),IF(OR($F13&lt;&gt;$G13,PrSettings!$M$4="●"),(($F13-$G13)=(HM13-HN13))*1,0),"")</f>
        <v/>
      </c>
      <c r="HR13" s="453" t="str">
        <f t="shared" ref="HR13:HR18" ca="1" si="154">IF((HP13&lt;&gt;""),($F13=HM13)*($G13=HN13),"")</f>
        <v/>
      </c>
      <c r="HS13" s="453" t="str">
        <f ca="1">IF(HP13&lt;&gt;"",IF(ABS($F13-$G13)&gt;=PrSettings!$M$7,(ABS($F13-$G13-HM13+HN13)&lt;=1)*1,IF(AND(HP13,$F13=$G13,$F13&gt;=PrSettings!$M$6),(ABS(HM13-$F13)&lt;=1)*1,IF(AND(HP13,$F13+$G13&gt;=PrSettings!$M$8),(ABS(HM13-$F13)+ABS(HN13-$G13)&lt;=1)*1,""))),"")</f>
        <v/>
      </c>
      <c r="HT13" s="488"/>
      <c r="HV13" s="451">
        <f t="shared" ca="1" si="17"/>
        <v>5</v>
      </c>
      <c r="HW13" s="452" t="str">
        <f ca="1">GrpB!$B$4</f>
        <v>England</v>
      </c>
      <c r="HX13" s="453">
        <f t="shared" ref="HX13:HX18" ca="1" si="155">$D13</f>
        <v>21</v>
      </c>
      <c r="HY13" s="452" t="str">
        <f ca="1">GrpB!$D$4</f>
        <v>Iran</v>
      </c>
      <c r="HZ13" s="492"/>
      <c r="IA13" s="492"/>
      <c r="IB13" s="485"/>
      <c r="IC13" s="453" t="str">
        <f t="shared" ref="IC13:IC18" ca="1" si="156">IF(($F13&lt;&gt;"")*($G13&lt;&gt;"")*(HZ13&lt;&gt;"")*(IA13&lt;&gt;""),($F13&gt;$G13)*(HZ13&gt;IA13)+($F13=$G13)*(HZ13=IA13)+($F13&lt;$G13)*(HZ13&lt;IA13),"")</f>
        <v/>
      </c>
      <c r="ID13" s="453" t="str">
        <f ca="1">IF((IC13&lt;&gt;""),IF(OR($F13&lt;&gt;$G13,PrSettings!$M$4="●"),(($F13-$G13)=(HZ13-IA13))*1,0),"")</f>
        <v/>
      </c>
      <c r="IE13" s="453" t="str">
        <f t="shared" ref="IE13:IE18" ca="1" si="157">IF((IC13&lt;&gt;""),($F13=HZ13)*($G13=IA13),"")</f>
        <v/>
      </c>
      <c r="IF13" s="453" t="str">
        <f ca="1">IF(IC13&lt;&gt;"",IF(ABS($F13-$G13)&gt;=PrSettings!$M$7,(ABS($F13-$G13-HZ13+IA13)&lt;=1)*1,IF(AND(IC13,$F13=$G13,$F13&gt;=PrSettings!$M$6),(ABS(HZ13-$F13)&lt;=1)*1,IF(AND(IC13,$F13+$G13&gt;=PrSettings!$M$8),(ABS(HZ13-$F13)+ABS(IA13-$G13)&lt;=1)*1,""))),"")</f>
        <v/>
      </c>
      <c r="IG13" s="488"/>
      <c r="II13" s="451">
        <f t="shared" ca="1" si="18"/>
        <v>5</v>
      </c>
      <c r="IJ13" s="452" t="str">
        <f ca="1">GrpB!$B$4</f>
        <v>England</v>
      </c>
      <c r="IK13" s="453">
        <f t="shared" ref="IK13:IK18" ca="1" si="158">$D13</f>
        <v>21</v>
      </c>
      <c r="IL13" s="452" t="str">
        <f ca="1">GrpB!$D$4</f>
        <v>Iran</v>
      </c>
      <c r="IM13" s="492"/>
      <c r="IN13" s="492"/>
      <c r="IO13" s="485"/>
      <c r="IP13" s="453" t="str">
        <f t="shared" ref="IP13:IP18" ca="1" si="159">IF(($F13&lt;&gt;"")*($G13&lt;&gt;"")*(IM13&lt;&gt;"")*(IN13&lt;&gt;""),($F13&gt;$G13)*(IM13&gt;IN13)+($F13=$G13)*(IM13=IN13)+($F13&lt;$G13)*(IM13&lt;IN13),"")</f>
        <v/>
      </c>
      <c r="IQ13" s="453" t="str">
        <f ca="1">IF((IP13&lt;&gt;""),IF(OR($F13&lt;&gt;$G13,PrSettings!$M$4="●"),(($F13-$G13)=(IM13-IN13))*1,0),"")</f>
        <v/>
      </c>
      <c r="IR13" s="453" t="str">
        <f t="shared" ref="IR13:IR18" ca="1" si="160">IF((IP13&lt;&gt;""),($F13=IM13)*($G13=IN13),"")</f>
        <v/>
      </c>
      <c r="IS13" s="453" t="str">
        <f ca="1">IF(IP13&lt;&gt;"",IF(ABS($F13-$G13)&gt;=PrSettings!$M$7,(ABS($F13-$G13-IM13+IN13)&lt;=1)*1,IF(AND(IP13,$F13=$G13,$F13&gt;=PrSettings!$M$6),(ABS(IM13-$F13)&lt;=1)*1,IF(AND(IP13,$F13+$G13&gt;=PrSettings!$M$8),(ABS(IM13-$F13)+ABS(IN13-$G13)&lt;=1)*1,""))),"")</f>
        <v/>
      </c>
      <c r="IT13" s="488"/>
      <c r="IV13" s="451">
        <f t="shared" ca="1" si="19"/>
        <v>5</v>
      </c>
      <c r="IW13" s="452" t="str">
        <f ca="1">GrpB!$B$4</f>
        <v>England</v>
      </c>
      <c r="IX13" s="453">
        <f t="shared" ref="IX13:IX18" ca="1" si="161">$D13</f>
        <v>21</v>
      </c>
      <c r="IY13" s="452" t="str">
        <f ca="1">GrpB!$D$4</f>
        <v>Iran</v>
      </c>
      <c r="IZ13" s="492"/>
      <c r="JA13" s="492"/>
      <c r="JB13" s="485"/>
      <c r="JC13" s="453" t="str">
        <f t="shared" ref="JC13:JC18" ca="1" si="162">IF(($F13&lt;&gt;"")*($G13&lt;&gt;"")*(IZ13&lt;&gt;"")*(JA13&lt;&gt;""),($F13&gt;$G13)*(IZ13&gt;JA13)+($F13=$G13)*(IZ13=JA13)+($F13&lt;$G13)*(IZ13&lt;JA13),"")</f>
        <v/>
      </c>
      <c r="JD13" s="453" t="str">
        <f ca="1">IF((JC13&lt;&gt;""),IF(OR($F13&lt;&gt;$G13,PrSettings!$M$4="●"),(($F13-$G13)=(IZ13-JA13))*1,0),"")</f>
        <v/>
      </c>
      <c r="JE13" s="453" t="str">
        <f t="shared" ref="JE13:JE18" ca="1" si="163">IF((JC13&lt;&gt;""),($F13=IZ13)*($G13=JA13),"")</f>
        <v/>
      </c>
      <c r="JF13" s="453" t="str">
        <f ca="1">IF(JC13&lt;&gt;"",IF(ABS($F13-$G13)&gt;=PrSettings!$M$7,(ABS($F13-$G13-IZ13+JA13)&lt;=1)*1,IF(AND(JC13,$F13=$G13,$F13&gt;=PrSettings!$M$6),(ABS(IZ13-$F13)&lt;=1)*1,IF(AND(JC13,$F13+$G13&gt;=PrSettings!$M$8),(ABS(IZ13-$F13)+ABS(JA13-$G13)&lt;=1)*1,""))),"")</f>
        <v/>
      </c>
      <c r="JG13" s="488"/>
      <c r="JI13" s="451">
        <f t="shared" ca="1" si="20"/>
        <v>5</v>
      </c>
      <c r="JJ13" s="452" t="str">
        <f ca="1">GrpB!$B$4</f>
        <v>England</v>
      </c>
      <c r="JK13" s="453">
        <f t="shared" ref="JK13:JK18" ca="1" si="164">$D13</f>
        <v>21</v>
      </c>
      <c r="JL13" s="452" t="str">
        <f ca="1">GrpB!$D$4</f>
        <v>Iran</v>
      </c>
      <c r="JM13" s="492"/>
      <c r="JN13" s="492"/>
      <c r="JO13" s="485"/>
      <c r="JP13" s="453" t="str">
        <f t="shared" ref="JP13:JP18" ca="1" si="165">IF(($F13&lt;&gt;"")*($G13&lt;&gt;"")*(JM13&lt;&gt;"")*(JN13&lt;&gt;""),($F13&gt;$G13)*(JM13&gt;JN13)+($F13=$G13)*(JM13=JN13)+($F13&lt;$G13)*(JM13&lt;JN13),"")</f>
        <v/>
      </c>
      <c r="JQ13" s="453" t="str">
        <f ca="1">IF((JP13&lt;&gt;""),IF(OR($F13&lt;&gt;$G13,PrSettings!$M$4="●"),(($F13-$G13)=(JM13-JN13))*1,0),"")</f>
        <v/>
      </c>
      <c r="JR13" s="453" t="str">
        <f t="shared" ref="JR13:JR18" ca="1" si="166">IF((JP13&lt;&gt;""),($F13=JM13)*($G13=JN13),"")</f>
        <v/>
      </c>
      <c r="JS13" s="453" t="str">
        <f ca="1">IF(JP13&lt;&gt;"",IF(ABS($F13-$G13)&gt;=PrSettings!$M$7,(ABS($F13-$G13-JM13+JN13)&lt;=1)*1,IF(AND(JP13,$F13=$G13,$F13&gt;=PrSettings!$M$6),(ABS(JM13-$F13)&lt;=1)*1,IF(AND(JP13,$F13+$G13&gt;=PrSettings!$M$8),(ABS(JM13-$F13)+ABS(JN13-$G13)&lt;=1)*1,""))),"")</f>
        <v/>
      </c>
      <c r="JT13" s="488"/>
      <c r="JV13" s="451">
        <f t="shared" ca="1" si="21"/>
        <v>5</v>
      </c>
      <c r="JW13" s="452" t="str">
        <f ca="1">GrpB!$B$4</f>
        <v>England</v>
      </c>
      <c r="JX13" s="453">
        <f t="shared" ref="JX13:JX18" ca="1" si="167">$D13</f>
        <v>21</v>
      </c>
      <c r="JY13" s="452" t="str">
        <f ca="1">GrpB!$D$4</f>
        <v>Iran</v>
      </c>
      <c r="JZ13" s="492"/>
      <c r="KA13" s="492"/>
      <c r="KB13" s="485"/>
      <c r="KC13" s="453" t="str">
        <f t="shared" ref="KC13:KC18" ca="1" si="168">IF(($F13&lt;&gt;"")*($G13&lt;&gt;"")*(JZ13&lt;&gt;"")*(KA13&lt;&gt;""),($F13&gt;$G13)*(JZ13&gt;KA13)+($F13=$G13)*(JZ13=KA13)+($F13&lt;$G13)*(JZ13&lt;KA13),"")</f>
        <v/>
      </c>
      <c r="KD13" s="453" t="str">
        <f ca="1">IF((KC13&lt;&gt;""),IF(OR($F13&lt;&gt;$G13,PrSettings!$M$4="●"),(($F13-$G13)=(JZ13-KA13))*1,0),"")</f>
        <v/>
      </c>
      <c r="KE13" s="453" t="str">
        <f t="shared" ref="KE13:KE18" ca="1" si="169">IF((KC13&lt;&gt;""),($F13=JZ13)*($G13=KA13),"")</f>
        <v/>
      </c>
      <c r="KF13" s="453" t="str">
        <f ca="1">IF(KC13&lt;&gt;"",IF(ABS($F13-$G13)&gt;=PrSettings!$M$7,(ABS($F13-$G13-JZ13+KA13)&lt;=1)*1,IF(AND(KC13,$F13=$G13,$F13&gt;=PrSettings!$M$6),(ABS(JZ13-$F13)&lt;=1)*1,IF(AND(KC13,$F13+$G13&gt;=PrSettings!$M$8),(ABS(JZ13-$F13)+ABS(KA13-$G13)&lt;=1)*1,""))),"")</f>
        <v/>
      </c>
      <c r="KG13" s="488"/>
      <c r="KI13" s="451">
        <f t="shared" ca="1" si="22"/>
        <v>5</v>
      </c>
      <c r="KJ13" s="452" t="str">
        <f ca="1">GrpB!$B$4</f>
        <v>England</v>
      </c>
      <c r="KK13" s="453">
        <f t="shared" ref="KK13:KK18" ca="1" si="170">$D13</f>
        <v>21</v>
      </c>
      <c r="KL13" s="452" t="str">
        <f ca="1">GrpB!$D$4</f>
        <v>Iran</v>
      </c>
      <c r="KM13" s="492"/>
      <c r="KN13" s="492"/>
      <c r="KO13" s="485"/>
      <c r="KP13" s="453" t="str">
        <f t="shared" ref="KP13:KP18" ca="1" si="171">IF(($F13&lt;&gt;"")*($G13&lt;&gt;"")*(KM13&lt;&gt;"")*(KN13&lt;&gt;""),($F13&gt;$G13)*(KM13&gt;KN13)+($F13=$G13)*(KM13=KN13)+($F13&lt;$G13)*(KM13&lt;KN13),"")</f>
        <v/>
      </c>
      <c r="KQ13" s="453" t="str">
        <f ca="1">IF((KP13&lt;&gt;""),IF(OR($F13&lt;&gt;$G13,PrSettings!$M$4="●"),(($F13-$G13)=(KM13-KN13))*1,0),"")</f>
        <v/>
      </c>
      <c r="KR13" s="453" t="str">
        <f t="shared" ref="KR13:KR18" ca="1" si="172">IF((KP13&lt;&gt;""),($F13=KM13)*($G13=KN13),"")</f>
        <v/>
      </c>
      <c r="KS13" s="453" t="str">
        <f ca="1">IF(KP13&lt;&gt;"",IF(ABS($F13-$G13)&gt;=PrSettings!$M$7,(ABS($F13-$G13-KM13+KN13)&lt;=1)*1,IF(AND(KP13,$F13=$G13,$F13&gt;=PrSettings!$M$6),(ABS(KM13-$F13)&lt;=1)*1,IF(AND(KP13,$F13+$G13&gt;=PrSettings!$M$8),(ABS(KM13-$F13)+ABS(KN13-$G13)&lt;=1)*1,""))),"")</f>
        <v/>
      </c>
      <c r="KT13" s="488"/>
      <c r="KV13" s="451">
        <f t="shared" ca="1" si="23"/>
        <v>5</v>
      </c>
      <c r="KW13" s="452" t="str">
        <f ca="1">GrpB!$B$4</f>
        <v>England</v>
      </c>
      <c r="KX13" s="453">
        <f t="shared" ref="KX13:KX18" ca="1" si="173">$D13</f>
        <v>21</v>
      </c>
      <c r="KY13" s="452" t="str">
        <f ca="1">GrpB!$D$4</f>
        <v>Iran</v>
      </c>
      <c r="KZ13" s="492"/>
      <c r="LA13" s="492"/>
      <c r="LB13" s="485"/>
      <c r="LC13" s="453" t="str">
        <f t="shared" ref="LC13:LC18" ca="1" si="174">IF(($F13&lt;&gt;"")*($G13&lt;&gt;"")*(KZ13&lt;&gt;"")*(LA13&lt;&gt;""),($F13&gt;$G13)*(KZ13&gt;LA13)+($F13=$G13)*(KZ13=LA13)+($F13&lt;$G13)*(KZ13&lt;LA13),"")</f>
        <v/>
      </c>
      <c r="LD13" s="453" t="str">
        <f ca="1">IF((LC13&lt;&gt;""),IF(OR($F13&lt;&gt;$G13,PrSettings!$M$4="●"),(($F13-$G13)=(KZ13-LA13))*1,0),"")</f>
        <v/>
      </c>
      <c r="LE13" s="453" t="str">
        <f t="shared" ref="LE13:LE18" ca="1" si="175">IF((LC13&lt;&gt;""),($F13=KZ13)*($G13=LA13),"")</f>
        <v/>
      </c>
      <c r="LF13" s="453" t="str">
        <f ca="1">IF(LC13&lt;&gt;"",IF(ABS($F13-$G13)&gt;=PrSettings!$M$7,(ABS($F13-$G13-KZ13+LA13)&lt;=1)*1,IF(AND(LC13,$F13=$G13,$F13&gt;=PrSettings!$M$6),(ABS(KZ13-$F13)&lt;=1)*1,IF(AND(LC13,$F13+$G13&gt;=PrSettings!$M$8),(ABS(KZ13-$F13)+ABS(LA13-$G13)&lt;=1)*1,""))),"")</f>
        <v/>
      </c>
      <c r="LG13" s="488"/>
      <c r="LI13" s="451">
        <f t="shared" ca="1" si="24"/>
        <v>5</v>
      </c>
      <c r="LJ13" s="452" t="str">
        <f ca="1">GrpB!$B$4</f>
        <v>England</v>
      </c>
      <c r="LK13" s="453">
        <f t="shared" ref="LK13:LK18" ca="1" si="176">$D13</f>
        <v>21</v>
      </c>
      <c r="LL13" s="452" t="str">
        <f ca="1">GrpB!$D$4</f>
        <v>Iran</v>
      </c>
      <c r="LM13" s="492"/>
      <c r="LN13" s="492"/>
      <c r="LO13" s="485"/>
      <c r="LP13" s="453" t="str">
        <f t="shared" ref="LP13:LP18" ca="1" si="177">IF(($F13&lt;&gt;"")*($G13&lt;&gt;"")*(LM13&lt;&gt;"")*(LN13&lt;&gt;""),($F13&gt;$G13)*(LM13&gt;LN13)+($F13=$G13)*(LM13=LN13)+($F13&lt;$G13)*(LM13&lt;LN13),"")</f>
        <v/>
      </c>
      <c r="LQ13" s="453" t="str">
        <f ca="1">IF((LP13&lt;&gt;""),IF(OR($F13&lt;&gt;$G13,PrSettings!$M$4="●"),(($F13-$G13)=(LM13-LN13))*1,0),"")</f>
        <v/>
      </c>
      <c r="LR13" s="453" t="str">
        <f t="shared" ref="LR13:LR18" ca="1" si="178">IF((LP13&lt;&gt;""),($F13=LM13)*($G13=LN13),"")</f>
        <v/>
      </c>
      <c r="LS13" s="453" t="str">
        <f ca="1">IF(LP13&lt;&gt;"",IF(ABS($F13-$G13)&gt;=PrSettings!$M$7,(ABS($F13-$G13-LM13+LN13)&lt;=1)*1,IF(AND(LP13,$F13=$G13,$F13&gt;=PrSettings!$M$6),(ABS(LM13-$F13)&lt;=1)*1,IF(AND(LP13,$F13+$G13&gt;=PrSettings!$M$8),(ABS(LM13-$F13)+ABS(LN13-$G13)&lt;=1)*1,""))),"")</f>
        <v/>
      </c>
      <c r="LT13" s="488"/>
      <c r="LV13" s="451">
        <f t="shared" ca="1" si="25"/>
        <v>5</v>
      </c>
      <c r="LW13" s="452" t="str">
        <f ca="1">GrpB!$B$4</f>
        <v>England</v>
      </c>
      <c r="LX13" s="453">
        <f t="shared" ref="LX13:LX18" ca="1" si="179">$D13</f>
        <v>21</v>
      </c>
      <c r="LY13" s="452" t="str">
        <f ca="1">GrpB!$D$4</f>
        <v>Iran</v>
      </c>
      <c r="LZ13" s="492"/>
      <c r="MA13" s="492"/>
      <c r="MB13" s="485"/>
      <c r="MC13" s="453" t="str">
        <f t="shared" ref="MC13:MC18" ca="1" si="180">IF(($F13&lt;&gt;"")*($G13&lt;&gt;"")*(LZ13&lt;&gt;"")*(MA13&lt;&gt;""),($F13&gt;$G13)*(LZ13&gt;MA13)+($F13=$G13)*(LZ13=MA13)+($F13&lt;$G13)*(LZ13&lt;MA13),"")</f>
        <v/>
      </c>
      <c r="MD13" s="453" t="str">
        <f ca="1">IF((MC13&lt;&gt;""),IF(OR($F13&lt;&gt;$G13,PrSettings!$M$4="●"),(($F13-$G13)=(LZ13-MA13))*1,0),"")</f>
        <v/>
      </c>
      <c r="ME13" s="453" t="str">
        <f t="shared" ref="ME13:ME18" ca="1" si="181">IF((MC13&lt;&gt;""),($F13=LZ13)*($G13=MA13),"")</f>
        <v/>
      </c>
      <c r="MF13" s="453" t="str">
        <f ca="1">IF(MC13&lt;&gt;"",IF(ABS($F13-$G13)&gt;=PrSettings!$M$7,(ABS($F13-$G13-LZ13+MA13)&lt;=1)*1,IF(AND(MC13,$F13=$G13,$F13&gt;=PrSettings!$M$6),(ABS(LZ13-$F13)&lt;=1)*1,IF(AND(MC13,$F13+$G13&gt;=PrSettings!$M$8),(ABS(LZ13-$F13)+ABS(MA13-$G13)&lt;=1)*1,""))),"")</f>
        <v/>
      </c>
      <c r="MG13" s="488"/>
    </row>
    <row r="14" spans="1:345" x14ac:dyDescent="0.25">
      <c r="B14" s="451">
        <f ca="1">INDEX(Groups!$C$7:$C$45,MATCH(C14,Groups!$D$7:$D$45,0))</f>
        <v>15</v>
      </c>
      <c r="C14" s="452" t="str">
        <f ca="1">GrpB!$B$5</f>
        <v>USA</v>
      </c>
      <c r="D14" s="453">
        <f ca="1">INDEX(Groups!$C$7:$C$45,MATCH(E14,Groups!$D$7:$D$45,0))</f>
        <v>18</v>
      </c>
      <c r="E14" s="452" t="str">
        <f ca="1">GrpB!$D$5</f>
        <v>Wales</v>
      </c>
      <c r="F14" s="454">
        <f ca="1">GrpB!$E$5</f>
        <v>1</v>
      </c>
      <c r="G14" s="455">
        <f ca="1">GrpB!$G$5</f>
        <v>1</v>
      </c>
      <c r="I14" s="451">
        <f t="shared" ca="1" si="0"/>
        <v>15</v>
      </c>
      <c r="J14" s="452" t="str">
        <f ca="1">GrpB!$B$5</f>
        <v>USA</v>
      </c>
      <c r="K14" s="453">
        <f t="shared" ca="1" si="104"/>
        <v>18</v>
      </c>
      <c r="L14" s="452" t="str">
        <f ca="1">GrpB!$D$5</f>
        <v>Wales</v>
      </c>
      <c r="M14" s="492"/>
      <c r="N14" s="492"/>
      <c r="O14" s="486"/>
      <c r="P14" s="453" t="str">
        <f t="shared" ca="1" si="105"/>
        <v/>
      </c>
      <c r="Q14" s="453" t="str">
        <f ca="1">IF((P14&lt;&gt;""),IF(OR($F14&lt;&gt;$G14,PrSettings!$M$4="●"),(($F14-$G14)=(M14-N14))*1,0),"")</f>
        <v/>
      </c>
      <c r="R14" s="453" t="str">
        <f t="shared" ca="1" si="106"/>
        <v/>
      </c>
      <c r="S14" s="453" t="str">
        <f ca="1">IF(P14&lt;&gt;"",IF(ABS($F14-$G14)&gt;=PrSettings!$M$7,(ABS($F14-$G14-M14+N14)&lt;=1)*1,IF(AND(P14,$F14=$G14,$F14&gt;=PrSettings!$M$6),(ABS(M14-$F14)&lt;=1)*1,IF(AND(P14,$F14+$G14&gt;=PrSettings!$M$8),(ABS(M14-$F14)+ABS(N14-$G14)&lt;=1)*1,""))),"")</f>
        <v/>
      </c>
      <c r="T14" s="489"/>
      <c r="V14" s="451">
        <f t="shared" ca="1" si="1"/>
        <v>15</v>
      </c>
      <c r="W14" s="452" t="str">
        <f ca="1">GrpB!$B$5</f>
        <v>USA</v>
      </c>
      <c r="X14" s="453">
        <f t="shared" ca="1" si="107"/>
        <v>18</v>
      </c>
      <c r="Y14" s="452" t="str">
        <f ca="1">GrpB!$D$5</f>
        <v>Wales</v>
      </c>
      <c r="Z14" s="492"/>
      <c r="AA14" s="492"/>
      <c r="AB14" s="486"/>
      <c r="AC14" s="453" t="str">
        <f t="shared" ca="1" si="108"/>
        <v/>
      </c>
      <c r="AD14" s="453" t="str">
        <f ca="1">IF((AC14&lt;&gt;""),IF(OR($F14&lt;&gt;$G14,PrSettings!$M$4="●"),(($F14-$G14)=(Z14-AA14))*1,0),"")</f>
        <v/>
      </c>
      <c r="AE14" s="453" t="str">
        <f t="shared" ca="1" si="109"/>
        <v/>
      </c>
      <c r="AF14" s="453" t="str">
        <f ca="1">IF(AC14&lt;&gt;"",IF(ABS($F14-$G14)&gt;=PrSettings!$M$7,(ABS($F14-$G14-Z14+AA14)&lt;=1)*1,IF(AND(AC14,$F14=$G14,$F14&gt;=PrSettings!$M$6),(ABS(Z14-$F14)&lt;=1)*1,IF(AND(AC14,$F14+$G14&gt;=PrSettings!$M$8),(ABS(Z14-$F14)+ABS(AA14-$G14)&lt;=1)*1,""))),"")</f>
        <v/>
      </c>
      <c r="AG14" s="489"/>
      <c r="AI14" s="451">
        <f t="shared" ca="1" si="2"/>
        <v>15</v>
      </c>
      <c r="AJ14" s="452" t="str">
        <f ca="1">GrpB!$B$5</f>
        <v>USA</v>
      </c>
      <c r="AK14" s="453">
        <f t="shared" ca="1" si="110"/>
        <v>18</v>
      </c>
      <c r="AL14" s="452" t="str">
        <f ca="1">GrpB!$D$5</f>
        <v>Wales</v>
      </c>
      <c r="AM14" s="492"/>
      <c r="AN14" s="492"/>
      <c r="AO14" s="486"/>
      <c r="AP14" s="453" t="str">
        <f t="shared" ca="1" si="111"/>
        <v/>
      </c>
      <c r="AQ14" s="453" t="str">
        <f ca="1">IF((AP14&lt;&gt;""),IF(OR($F14&lt;&gt;$G14,PrSettings!$M$4="●"),(($F14-$G14)=(AM14-AN14))*1,0),"")</f>
        <v/>
      </c>
      <c r="AR14" s="453" t="str">
        <f t="shared" ca="1" si="112"/>
        <v/>
      </c>
      <c r="AS14" s="453" t="str">
        <f ca="1">IF(AP14&lt;&gt;"",IF(ABS($F14-$G14)&gt;=PrSettings!$M$7,(ABS($F14-$G14-AM14+AN14)&lt;=1)*1,IF(AND(AP14,$F14=$G14,$F14&gt;=PrSettings!$M$6),(ABS(AM14-$F14)&lt;=1)*1,IF(AND(AP14,$F14+$G14&gt;=PrSettings!$M$8),(ABS(AM14-$F14)+ABS(AN14-$G14)&lt;=1)*1,""))),"")</f>
        <v/>
      </c>
      <c r="AT14" s="489"/>
      <c r="AV14" s="451">
        <f t="shared" ca="1" si="3"/>
        <v>15</v>
      </c>
      <c r="AW14" s="452" t="str">
        <f ca="1">GrpB!$B$5</f>
        <v>USA</v>
      </c>
      <c r="AX14" s="453">
        <f t="shared" ca="1" si="113"/>
        <v>18</v>
      </c>
      <c r="AY14" s="452" t="str">
        <f ca="1">GrpB!$D$5</f>
        <v>Wales</v>
      </c>
      <c r="AZ14" s="492"/>
      <c r="BA14" s="492"/>
      <c r="BB14" s="486"/>
      <c r="BC14" s="453" t="str">
        <f t="shared" ca="1" si="114"/>
        <v/>
      </c>
      <c r="BD14" s="453" t="str">
        <f ca="1">IF((BC14&lt;&gt;""),IF(OR($F14&lt;&gt;$G14,PrSettings!$M$4="●"),(($F14-$G14)=(AZ14-BA14))*1,0),"")</f>
        <v/>
      </c>
      <c r="BE14" s="453" t="str">
        <f t="shared" ca="1" si="115"/>
        <v/>
      </c>
      <c r="BF14" s="453" t="str">
        <f ca="1">IF(BC14&lt;&gt;"",IF(ABS($F14-$G14)&gt;=PrSettings!$M$7,(ABS($F14-$G14-AZ14+BA14)&lt;=1)*1,IF(AND(BC14,$F14=$G14,$F14&gt;=PrSettings!$M$6),(ABS(AZ14-$F14)&lt;=1)*1,IF(AND(BC14,$F14+$G14&gt;=PrSettings!$M$8),(ABS(AZ14-$F14)+ABS(BA14-$G14)&lt;=1)*1,""))),"")</f>
        <v/>
      </c>
      <c r="BG14" s="489"/>
      <c r="BI14" s="451">
        <f t="shared" ca="1" si="4"/>
        <v>15</v>
      </c>
      <c r="BJ14" s="452" t="str">
        <f ca="1">GrpB!$B$5</f>
        <v>USA</v>
      </c>
      <c r="BK14" s="453">
        <f t="shared" ca="1" si="116"/>
        <v>18</v>
      </c>
      <c r="BL14" s="452" t="str">
        <f ca="1">GrpB!$D$5</f>
        <v>Wales</v>
      </c>
      <c r="BM14" s="492"/>
      <c r="BN14" s="492"/>
      <c r="BO14" s="486"/>
      <c r="BP14" s="453" t="str">
        <f t="shared" ca="1" si="117"/>
        <v/>
      </c>
      <c r="BQ14" s="453" t="str">
        <f ca="1">IF((BP14&lt;&gt;""),IF(OR($F14&lt;&gt;$G14,PrSettings!$M$4="●"),(($F14-$G14)=(BM14-BN14))*1,0),"")</f>
        <v/>
      </c>
      <c r="BR14" s="453" t="str">
        <f t="shared" ca="1" si="118"/>
        <v/>
      </c>
      <c r="BS14" s="453" t="str">
        <f ca="1">IF(BP14&lt;&gt;"",IF(ABS($F14-$G14)&gt;=PrSettings!$M$7,(ABS($F14-$G14-BM14+BN14)&lt;=1)*1,IF(AND(BP14,$F14=$G14,$F14&gt;=PrSettings!$M$6),(ABS(BM14-$F14)&lt;=1)*1,IF(AND(BP14,$F14+$G14&gt;=PrSettings!$M$8),(ABS(BM14-$F14)+ABS(BN14-$G14)&lt;=1)*1,""))),"")</f>
        <v/>
      </c>
      <c r="BT14" s="489"/>
      <c r="BV14" s="451">
        <f t="shared" ca="1" si="5"/>
        <v>15</v>
      </c>
      <c r="BW14" s="452" t="str">
        <f ca="1">GrpB!$B$5</f>
        <v>USA</v>
      </c>
      <c r="BX14" s="453">
        <f t="shared" ca="1" si="119"/>
        <v>18</v>
      </c>
      <c r="BY14" s="452" t="str">
        <f ca="1">GrpB!$D$5</f>
        <v>Wales</v>
      </c>
      <c r="BZ14" s="492"/>
      <c r="CA14" s="492"/>
      <c r="CB14" s="486"/>
      <c r="CC14" s="453" t="str">
        <f t="shared" ca="1" si="120"/>
        <v/>
      </c>
      <c r="CD14" s="453" t="str">
        <f ca="1">IF((CC14&lt;&gt;""),IF(OR($F14&lt;&gt;$G14,PrSettings!$M$4="●"),(($F14-$G14)=(BZ14-CA14))*1,0),"")</f>
        <v/>
      </c>
      <c r="CE14" s="453" t="str">
        <f t="shared" ca="1" si="121"/>
        <v/>
      </c>
      <c r="CF14" s="453" t="str">
        <f ca="1">IF(CC14&lt;&gt;"",IF(ABS($F14-$G14)&gt;=PrSettings!$M$7,(ABS($F14-$G14-BZ14+CA14)&lt;=1)*1,IF(AND(CC14,$F14=$G14,$F14&gt;=PrSettings!$M$6),(ABS(BZ14-$F14)&lt;=1)*1,IF(AND(CC14,$F14+$G14&gt;=PrSettings!$M$8),(ABS(BZ14-$F14)+ABS(CA14-$G14)&lt;=1)*1,""))),"")</f>
        <v/>
      </c>
      <c r="CG14" s="489"/>
      <c r="CI14" s="451">
        <f t="shared" ca="1" si="6"/>
        <v>15</v>
      </c>
      <c r="CJ14" s="452" t="str">
        <f ca="1">GrpB!$B$5</f>
        <v>USA</v>
      </c>
      <c r="CK14" s="453">
        <f t="shared" ca="1" si="122"/>
        <v>18</v>
      </c>
      <c r="CL14" s="452" t="str">
        <f ca="1">GrpB!$D$5</f>
        <v>Wales</v>
      </c>
      <c r="CM14" s="492"/>
      <c r="CN14" s="492"/>
      <c r="CO14" s="486"/>
      <c r="CP14" s="453" t="str">
        <f t="shared" ca="1" si="123"/>
        <v/>
      </c>
      <c r="CQ14" s="453" t="str">
        <f ca="1">IF((CP14&lt;&gt;""),IF(OR($F14&lt;&gt;$G14,PrSettings!$M$4="●"),(($F14-$G14)=(CM14-CN14))*1,0),"")</f>
        <v/>
      </c>
      <c r="CR14" s="453" t="str">
        <f t="shared" ca="1" si="124"/>
        <v/>
      </c>
      <c r="CS14" s="453" t="str">
        <f ca="1">IF(CP14&lt;&gt;"",IF(ABS($F14-$G14)&gt;=PrSettings!$M$7,(ABS($F14-$G14-CM14+CN14)&lt;=1)*1,IF(AND(CP14,$F14=$G14,$F14&gt;=PrSettings!$M$6),(ABS(CM14-$F14)&lt;=1)*1,IF(AND(CP14,$F14+$G14&gt;=PrSettings!$M$8),(ABS(CM14-$F14)+ABS(CN14-$G14)&lt;=1)*1,""))),"")</f>
        <v/>
      </c>
      <c r="CT14" s="489"/>
      <c r="CV14" s="451">
        <f t="shared" ca="1" si="7"/>
        <v>15</v>
      </c>
      <c r="CW14" s="452" t="str">
        <f ca="1">GrpB!$B$5</f>
        <v>USA</v>
      </c>
      <c r="CX14" s="453">
        <f t="shared" ca="1" si="125"/>
        <v>18</v>
      </c>
      <c r="CY14" s="452" t="str">
        <f ca="1">GrpB!$D$5</f>
        <v>Wales</v>
      </c>
      <c r="CZ14" s="492"/>
      <c r="DA14" s="492"/>
      <c r="DB14" s="486"/>
      <c r="DC14" s="453" t="str">
        <f t="shared" ca="1" si="126"/>
        <v/>
      </c>
      <c r="DD14" s="453" t="str">
        <f ca="1">IF((DC14&lt;&gt;""),IF(OR($F14&lt;&gt;$G14,PrSettings!$M$4="●"),(($F14-$G14)=(CZ14-DA14))*1,0),"")</f>
        <v/>
      </c>
      <c r="DE14" s="453" t="str">
        <f t="shared" ca="1" si="127"/>
        <v/>
      </c>
      <c r="DF14" s="453" t="str">
        <f ca="1">IF(DC14&lt;&gt;"",IF(ABS($F14-$G14)&gt;=PrSettings!$M$7,(ABS($F14-$G14-CZ14+DA14)&lt;=1)*1,IF(AND(DC14,$F14=$G14,$F14&gt;=PrSettings!$M$6),(ABS(CZ14-$F14)&lt;=1)*1,IF(AND(DC14,$F14+$G14&gt;=PrSettings!$M$8),(ABS(CZ14-$F14)+ABS(DA14-$G14)&lt;=1)*1,""))),"")</f>
        <v/>
      </c>
      <c r="DG14" s="489"/>
      <c r="DI14" s="451">
        <f t="shared" ca="1" si="8"/>
        <v>15</v>
      </c>
      <c r="DJ14" s="452" t="str">
        <f ca="1">GrpB!$B$5</f>
        <v>USA</v>
      </c>
      <c r="DK14" s="453">
        <f t="shared" ca="1" si="128"/>
        <v>18</v>
      </c>
      <c r="DL14" s="452" t="str">
        <f ca="1">GrpB!$D$5</f>
        <v>Wales</v>
      </c>
      <c r="DM14" s="492"/>
      <c r="DN14" s="492"/>
      <c r="DO14" s="486"/>
      <c r="DP14" s="453" t="str">
        <f t="shared" ca="1" si="129"/>
        <v/>
      </c>
      <c r="DQ14" s="453" t="str">
        <f ca="1">IF((DP14&lt;&gt;""),IF(OR($F14&lt;&gt;$G14,PrSettings!$M$4="●"),(($F14-$G14)=(DM14-DN14))*1,0),"")</f>
        <v/>
      </c>
      <c r="DR14" s="453" t="str">
        <f t="shared" ca="1" si="130"/>
        <v/>
      </c>
      <c r="DS14" s="453" t="str">
        <f ca="1">IF(DP14&lt;&gt;"",IF(ABS($F14-$G14)&gt;=PrSettings!$M$7,(ABS($F14-$G14-DM14+DN14)&lt;=1)*1,IF(AND(DP14,$F14=$G14,$F14&gt;=PrSettings!$M$6),(ABS(DM14-$F14)&lt;=1)*1,IF(AND(DP14,$F14+$G14&gt;=PrSettings!$M$8),(ABS(DM14-$F14)+ABS(DN14-$G14)&lt;=1)*1,""))),"")</f>
        <v/>
      </c>
      <c r="DT14" s="489"/>
      <c r="DV14" s="451">
        <f t="shared" ca="1" si="9"/>
        <v>15</v>
      </c>
      <c r="DW14" s="452" t="str">
        <f ca="1">GrpB!$B$5</f>
        <v>USA</v>
      </c>
      <c r="DX14" s="453">
        <f t="shared" ca="1" si="131"/>
        <v>18</v>
      </c>
      <c r="DY14" s="452" t="str">
        <f ca="1">GrpB!$D$5</f>
        <v>Wales</v>
      </c>
      <c r="DZ14" s="492"/>
      <c r="EA14" s="492"/>
      <c r="EB14" s="486"/>
      <c r="EC14" s="453" t="str">
        <f t="shared" ca="1" si="132"/>
        <v/>
      </c>
      <c r="ED14" s="453" t="str">
        <f ca="1">IF((EC14&lt;&gt;""),IF(OR($F14&lt;&gt;$G14,PrSettings!$M$4="●"),(($F14-$G14)=(DZ14-EA14))*1,0),"")</f>
        <v/>
      </c>
      <c r="EE14" s="453" t="str">
        <f t="shared" ca="1" si="133"/>
        <v/>
      </c>
      <c r="EF14" s="453" t="str">
        <f ca="1">IF(EC14&lt;&gt;"",IF(ABS($F14-$G14)&gt;=PrSettings!$M$7,(ABS($F14-$G14-DZ14+EA14)&lt;=1)*1,IF(AND(EC14,$F14=$G14,$F14&gt;=PrSettings!$M$6),(ABS(DZ14-$F14)&lt;=1)*1,IF(AND(EC14,$F14+$G14&gt;=PrSettings!$M$8),(ABS(DZ14-$F14)+ABS(EA14-$G14)&lt;=1)*1,""))),"")</f>
        <v/>
      </c>
      <c r="EG14" s="489"/>
      <c r="EI14" s="451">
        <f t="shared" ca="1" si="10"/>
        <v>15</v>
      </c>
      <c r="EJ14" s="452" t="str">
        <f ca="1">GrpB!$B$5</f>
        <v>USA</v>
      </c>
      <c r="EK14" s="453">
        <f t="shared" ca="1" si="134"/>
        <v>18</v>
      </c>
      <c r="EL14" s="452" t="str">
        <f ca="1">GrpB!$D$5</f>
        <v>Wales</v>
      </c>
      <c r="EM14" s="492"/>
      <c r="EN14" s="492"/>
      <c r="EO14" s="486"/>
      <c r="EP14" s="453" t="str">
        <f t="shared" ca="1" si="135"/>
        <v/>
      </c>
      <c r="EQ14" s="453" t="str">
        <f ca="1">IF((EP14&lt;&gt;""),IF(OR($F14&lt;&gt;$G14,PrSettings!$M$4="●"),(($F14-$G14)=(EM14-EN14))*1,0),"")</f>
        <v/>
      </c>
      <c r="ER14" s="453" t="str">
        <f t="shared" ca="1" si="136"/>
        <v/>
      </c>
      <c r="ES14" s="453" t="str">
        <f ca="1">IF(EP14&lt;&gt;"",IF(ABS($F14-$G14)&gt;=PrSettings!$M$7,(ABS($F14-$G14-EM14+EN14)&lt;=1)*1,IF(AND(EP14,$F14=$G14,$F14&gt;=PrSettings!$M$6),(ABS(EM14-$F14)&lt;=1)*1,IF(AND(EP14,$F14+$G14&gt;=PrSettings!$M$8),(ABS(EM14-$F14)+ABS(EN14-$G14)&lt;=1)*1,""))),"")</f>
        <v/>
      </c>
      <c r="ET14" s="489"/>
      <c r="EV14" s="451">
        <f t="shared" ca="1" si="11"/>
        <v>15</v>
      </c>
      <c r="EW14" s="452" t="str">
        <f ca="1">GrpB!$B$5</f>
        <v>USA</v>
      </c>
      <c r="EX14" s="453">
        <f t="shared" ca="1" si="137"/>
        <v>18</v>
      </c>
      <c r="EY14" s="452" t="str">
        <f ca="1">GrpB!$D$5</f>
        <v>Wales</v>
      </c>
      <c r="EZ14" s="492"/>
      <c r="FA14" s="492"/>
      <c r="FB14" s="486"/>
      <c r="FC14" s="453" t="str">
        <f t="shared" ca="1" si="138"/>
        <v/>
      </c>
      <c r="FD14" s="453" t="str">
        <f ca="1">IF((FC14&lt;&gt;""),IF(OR($F14&lt;&gt;$G14,PrSettings!$M$4="●"),(($F14-$G14)=(EZ14-FA14))*1,0),"")</f>
        <v/>
      </c>
      <c r="FE14" s="453" t="str">
        <f t="shared" ca="1" si="139"/>
        <v/>
      </c>
      <c r="FF14" s="453" t="str">
        <f ca="1">IF(FC14&lt;&gt;"",IF(ABS($F14-$G14)&gt;=PrSettings!$M$7,(ABS($F14-$G14-EZ14+FA14)&lt;=1)*1,IF(AND(FC14,$F14=$G14,$F14&gt;=PrSettings!$M$6),(ABS(EZ14-$F14)&lt;=1)*1,IF(AND(FC14,$F14+$G14&gt;=PrSettings!$M$8),(ABS(EZ14-$F14)+ABS(FA14-$G14)&lt;=1)*1,""))),"")</f>
        <v/>
      </c>
      <c r="FG14" s="489"/>
      <c r="FI14" s="451">
        <f t="shared" ca="1" si="12"/>
        <v>15</v>
      </c>
      <c r="FJ14" s="452" t="str">
        <f ca="1">GrpB!$B$5</f>
        <v>USA</v>
      </c>
      <c r="FK14" s="453">
        <f t="shared" ca="1" si="140"/>
        <v>18</v>
      </c>
      <c r="FL14" s="452" t="str">
        <f ca="1">GrpB!$D$5</f>
        <v>Wales</v>
      </c>
      <c r="FM14" s="492"/>
      <c r="FN14" s="492"/>
      <c r="FO14" s="486"/>
      <c r="FP14" s="453" t="str">
        <f t="shared" ca="1" si="141"/>
        <v/>
      </c>
      <c r="FQ14" s="453" t="str">
        <f ca="1">IF((FP14&lt;&gt;""),IF(OR($F14&lt;&gt;$G14,PrSettings!$M$4="●"),(($F14-$G14)=(FM14-FN14))*1,0),"")</f>
        <v/>
      </c>
      <c r="FR14" s="453" t="str">
        <f t="shared" ca="1" si="142"/>
        <v/>
      </c>
      <c r="FS14" s="453" t="str">
        <f ca="1">IF(FP14&lt;&gt;"",IF(ABS($F14-$G14)&gt;=PrSettings!$M$7,(ABS($F14-$G14-FM14+FN14)&lt;=1)*1,IF(AND(FP14,$F14=$G14,$F14&gt;=PrSettings!$M$6),(ABS(FM14-$F14)&lt;=1)*1,IF(AND(FP14,$F14+$G14&gt;=PrSettings!$M$8),(ABS(FM14-$F14)+ABS(FN14-$G14)&lt;=1)*1,""))),"")</f>
        <v/>
      </c>
      <c r="FT14" s="489"/>
      <c r="FV14" s="451">
        <f t="shared" ca="1" si="13"/>
        <v>15</v>
      </c>
      <c r="FW14" s="452" t="str">
        <f ca="1">GrpB!$B$5</f>
        <v>USA</v>
      </c>
      <c r="FX14" s="453">
        <f t="shared" ca="1" si="143"/>
        <v>18</v>
      </c>
      <c r="FY14" s="452" t="str">
        <f ca="1">GrpB!$D$5</f>
        <v>Wales</v>
      </c>
      <c r="FZ14" s="492"/>
      <c r="GA14" s="492"/>
      <c r="GB14" s="486"/>
      <c r="GC14" s="453" t="str">
        <f t="shared" ca="1" si="144"/>
        <v/>
      </c>
      <c r="GD14" s="453" t="str">
        <f ca="1">IF((GC14&lt;&gt;""),IF(OR($F14&lt;&gt;$G14,PrSettings!$M$4="●"),(($F14-$G14)=(FZ14-GA14))*1,0),"")</f>
        <v/>
      </c>
      <c r="GE14" s="453" t="str">
        <f t="shared" ca="1" si="145"/>
        <v/>
      </c>
      <c r="GF14" s="453" t="str">
        <f ca="1">IF(GC14&lt;&gt;"",IF(ABS($F14-$G14)&gt;=PrSettings!$M$7,(ABS($F14-$G14-FZ14+GA14)&lt;=1)*1,IF(AND(GC14,$F14=$G14,$F14&gt;=PrSettings!$M$6),(ABS(FZ14-$F14)&lt;=1)*1,IF(AND(GC14,$F14+$G14&gt;=PrSettings!$M$8),(ABS(FZ14-$F14)+ABS(GA14-$G14)&lt;=1)*1,""))),"")</f>
        <v/>
      </c>
      <c r="GG14" s="489"/>
      <c r="GI14" s="451">
        <f t="shared" ca="1" si="14"/>
        <v>15</v>
      </c>
      <c r="GJ14" s="452" t="str">
        <f ca="1">GrpB!$B$5</f>
        <v>USA</v>
      </c>
      <c r="GK14" s="453">
        <f t="shared" ca="1" si="146"/>
        <v>18</v>
      </c>
      <c r="GL14" s="452" t="str">
        <f ca="1">GrpB!$D$5</f>
        <v>Wales</v>
      </c>
      <c r="GM14" s="492"/>
      <c r="GN14" s="492"/>
      <c r="GO14" s="486"/>
      <c r="GP14" s="453" t="str">
        <f t="shared" ca="1" si="147"/>
        <v/>
      </c>
      <c r="GQ14" s="453" t="str">
        <f ca="1">IF((GP14&lt;&gt;""),IF(OR($F14&lt;&gt;$G14,PrSettings!$M$4="●"),(($F14-$G14)=(GM14-GN14))*1,0),"")</f>
        <v/>
      </c>
      <c r="GR14" s="453" t="str">
        <f t="shared" ca="1" si="148"/>
        <v/>
      </c>
      <c r="GS14" s="453" t="str">
        <f ca="1">IF(GP14&lt;&gt;"",IF(ABS($F14-$G14)&gt;=PrSettings!$M$7,(ABS($F14-$G14-GM14+GN14)&lt;=1)*1,IF(AND(GP14,$F14=$G14,$F14&gt;=PrSettings!$M$6),(ABS(GM14-$F14)&lt;=1)*1,IF(AND(GP14,$F14+$G14&gt;=PrSettings!$M$8),(ABS(GM14-$F14)+ABS(GN14-$G14)&lt;=1)*1,""))),"")</f>
        <v/>
      </c>
      <c r="GT14" s="489"/>
      <c r="GV14" s="451">
        <f t="shared" ca="1" si="15"/>
        <v>15</v>
      </c>
      <c r="GW14" s="452" t="str">
        <f ca="1">GrpB!$B$5</f>
        <v>USA</v>
      </c>
      <c r="GX14" s="453">
        <f t="shared" ca="1" si="149"/>
        <v>18</v>
      </c>
      <c r="GY14" s="452" t="str">
        <f ca="1">GrpB!$D$5</f>
        <v>Wales</v>
      </c>
      <c r="GZ14" s="492"/>
      <c r="HA14" s="492"/>
      <c r="HB14" s="486"/>
      <c r="HC14" s="453" t="str">
        <f t="shared" ca="1" si="150"/>
        <v/>
      </c>
      <c r="HD14" s="453" t="str">
        <f ca="1">IF((HC14&lt;&gt;""),IF(OR($F14&lt;&gt;$G14,PrSettings!$M$4="●"),(($F14-$G14)=(GZ14-HA14))*1,0),"")</f>
        <v/>
      </c>
      <c r="HE14" s="453" t="str">
        <f t="shared" ca="1" si="151"/>
        <v/>
      </c>
      <c r="HF14" s="453" t="str">
        <f ca="1">IF(HC14&lt;&gt;"",IF(ABS($F14-$G14)&gt;=PrSettings!$M$7,(ABS($F14-$G14-GZ14+HA14)&lt;=1)*1,IF(AND(HC14,$F14=$G14,$F14&gt;=PrSettings!$M$6),(ABS(GZ14-$F14)&lt;=1)*1,IF(AND(HC14,$F14+$G14&gt;=PrSettings!$M$8),(ABS(GZ14-$F14)+ABS(HA14-$G14)&lt;=1)*1,""))),"")</f>
        <v/>
      </c>
      <c r="HG14" s="489"/>
      <c r="HI14" s="451">
        <f t="shared" ca="1" si="16"/>
        <v>15</v>
      </c>
      <c r="HJ14" s="452" t="str">
        <f ca="1">GrpB!$B$5</f>
        <v>USA</v>
      </c>
      <c r="HK14" s="453">
        <f t="shared" ca="1" si="152"/>
        <v>18</v>
      </c>
      <c r="HL14" s="452" t="str">
        <f ca="1">GrpB!$D$5</f>
        <v>Wales</v>
      </c>
      <c r="HM14" s="492"/>
      <c r="HN14" s="492"/>
      <c r="HO14" s="486"/>
      <c r="HP14" s="453" t="str">
        <f t="shared" ca="1" si="153"/>
        <v/>
      </c>
      <c r="HQ14" s="453" t="str">
        <f ca="1">IF((HP14&lt;&gt;""),IF(OR($F14&lt;&gt;$G14,PrSettings!$M$4="●"),(($F14-$G14)=(HM14-HN14))*1,0),"")</f>
        <v/>
      </c>
      <c r="HR14" s="453" t="str">
        <f t="shared" ca="1" si="154"/>
        <v/>
      </c>
      <c r="HS14" s="453" t="str">
        <f ca="1">IF(HP14&lt;&gt;"",IF(ABS($F14-$G14)&gt;=PrSettings!$M$7,(ABS($F14-$G14-HM14+HN14)&lt;=1)*1,IF(AND(HP14,$F14=$G14,$F14&gt;=PrSettings!$M$6),(ABS(HM14-$F14)&lt;=1)*1,IF(AND(HP14,$F14+$G14&gt;=PrSettings!$M$8),(ABS(HM14-$F14)+ABS(HN14-$G14)&lt;=1)*1,""))),"")</f>
        <v/>
      </c>
      <c r="HT14" s="489"/>
      <c r="HV14" s="451">
        <f t="shared" ca="1" si="17"/>
        <v>15</v>
      </c>
      <c r="HW14" s="452" t="str">
        <f ca="1">GrpB!$B$5</f>
        <v>USA</v>
      </c>
      <c r="HX14" s="453">
        <f t="shared" ca="1" si="155"/>
        <v>18</v>
      </c>
      <c r="HY14" s="452" t="str">
        <f ca="1">GrpB!$D$5</f>
        <v>Wales</v>
      </c>
      <c r="HZ14" s="492"/>
      <c r="IA14" s="492"/>
      <c r="IB14" s="486"/>
      <c r="IC14" s="453" t="str">
        <f t="shared" ca="1" si="156"/>
        <v/>
      </c>
      <c r="ID14" s="453" t="str">
        <f ca="1">IF((IC14&lt;&gt;""),IF(OR($F14&lt;&gt;$G14,PrSettings!$M$4="●"),(($F14-$G14)=(HZ14-IA14))*1,0),"")</f>
        <v/>
      </c>
      <c r="IE14" s="453" t="str">
        <f t="shared" ca="1" si="157"/>
        <v/>
      </c>
      <c r="IF14" s="453" t="str">
        <f ca="1">IF(IC14&lt;&gt;"",IF(ABS($F14-$G14)&gt;=PrSettings!$M$7,(ABS($F14-$G14-HZ14+IA14)&lt;=1)*1,IF(AND(IC14,$F14=$G14,$F14&gt;=PrSettings!$M$6),(ABS(HZ14-$F14)&lt;=1)*1,IF(AND(IC14,$F14+$G14&gt;=PrSettings!$M$8),(ABS(HZ14-$F14)+ABS(IA14-$G14)&lt;=1)*1,""))),"")</f>
        <v/>
      </c>
      <c r="IG14" s="489"/>
      <c r="II14" s="451">
        <f t="shared" ca="1" si="18"/>
        <v>15</v>
      </c>
      <c r="IJ14" s="452" t="str">
        <f ca="1">GrpB!$B$5</f>
        <v>USA</v>
      </c>
      <c r="IK14" s="453">
        <f t="shared" ca="1" si="158"/>
        <v>18</v>
      </c>
      <c r="IL14" s="452" t="str">
        <f ca="1">GrpB!$D$5</f>
        <v>Wales</v>
      </c>
      <c r="IM14" s="492"/>
      <c r="IN14" s="492"/>
      <c r="IO14" s="486"/>
      <c r="IP14" s="453" t="str">
        <f t="shared" ca="1" si="159"/>
        <v/>
      </c>
      <c r="IQ14" s="453" t="str">
        <f ca="1">IF((IP14&lt;&gt;""),IF(OR($F14&lt;&gt;$G14,PrSettings!$M$4="●"),(($F14-$G14)=(IM14-IN14))*1,0),"")</f>
        <v/>
      </c>
      <c r="IR14" s="453" t="str">
        <f t="shared" ca="1" si="160"/>
        <v/>
      </c>
      <c r="IS14" s="453" t="str">
        <f ca="1">IF(IP14&lt;&gt;"",IF(ABS($F14-$G14)&gt;=PrSettings!$M$7,(ABS($F14-$G14-IM14+IN14)&lt;=1)*1,IF(AND(IP14,$F14=$G14,$F14&gt;=PrSettings!$M$6),(ABS(IM14-$F14)&lt;=1)*1,IF(AND(IP14,$F14+$G14&gt;=PrSettings!$M$8),(ABS(IM14-$F14)+ABS(IN14-$G14)&lt;=1)*1,""))),"")</f>
        <v/>
      </c>
      <c r="IT14" s="489"/>
      <c r="IV14" s="451">
        <f t="shared" ca="1" si="19"/>
        <v>15</v>
      </c>
      <c r="IW14" s="452" t="str">
        <f ca="1">GrpB!$B$5</f>
        <v>USA</v>
      </c>
      <c r="IX14" s="453">
        <f t="shared" ca="1" si="161"/>
        <v>18</v>
      </c>
      <c r="IY14" s="452" t="str">
        <f ca="1">GrpB!$D$5</f>
        <v>Wales</v>
      </c>
      <c r="IZ14" s="492"/>
      <c r="JA14" s="492"/>
      <c r="JB14" s="486"/>
      <c r="JC14" s="453" t="str">
        <f t="shared" ca="1" si="162"/>
        <v/>
      </c>
      <c r="JD14" s="453" t="str">
        <f ca="1">IF((JC14&lt;&gt;""),IF(OR($F14&lt;&gt;$G14,PrSettings!$M$4="●"),(($F14-$G14)=(IZ14-JA14))*1,0),"")</f>
        <v/>
      </c>
      <c r="JE14" s="453" t="str">
        <f t="shared" ca="1" si="163"/>
        <v/>
      </c>
      <c r="JF14" s="453" t="str">
        <f ca="1">IF(JC14&lt;&gt;"",IF(ABS($F14-$G14)&gt;=PrSettings!$M$7,(ABS($F14-$G14-IZ14+JA14)&lt;=1)*1,IF(AND(JC14,$F14=$G14,$F14&gt;=PrSettings!$M$6),(ABS(IZ14-$F14)&lt;=1)*1,IF(AND(JC14,$F14+$G14&gt;=PrSettings!$M$8),(ABS(IZ14-$F14)+ABS(JA14-$G14)&lt;=1)*1,""))),"")</f>
        <v/>
      </c>
      <c r="JG14" s="489"/>
      <c r="JI14" s="451">
        <f t="shared" ca="1" si="20"/>
        <v>15</v>
      </c>
      <c r="JJ14" s="452" t="str">
        <f ca="1">GrpB!$B$5</f>
        <v>USA</v>
      </c>
      <c r="JK14" s="453">
        <f t="shared" ca="1" si="164"/>
        <v>18</v>
      </c>
      <c r="JL14" s="452" t="str">
        <f ca="1">GrpB!$D$5</f>
        <v>Wales</v>
      </c>
      <c r="JM14" s="492"/>
      <c r="JN14" s="492"/>
      <c r="JO14" s="486"/>
      <c r="JP14" s="453" t="str">
        <f t="shared" ca="1" si="165"/>
        <v/>
      </c>
      <c r="JQ14" s="453" t="str">
        <f ca="1">IF((JP14&lt;&gt;""),IF(OR($F14&lt;&gt;$G14,PrSettings!$M$4="●"),(($F14-$G14)=(JM14-JN14))*1,0),"")</f>
        <v/>
      </c>
      <c r="JR14" s="453" t="str">
        <f t="shared" ca="1" si="166"/>
        <v/>
      </c>
      <c r="JS14" s="453" t="str">
        <f ca="1">IF(JP14&lt;&gt;"",IF(ABS($F14-$G14)&gt;=PrSettings!$M$7,(ABS($F14-$G14-JM14+JN14)&lt;=1)*1,IF(AND(JP14,$F14=$G14,$F14&gt;=PrSettings!$M$6),(ABS(JM14-$F14)&lt;=1)*1,IF(AND(JP14,$F14+$G14&gt;=PrSettings!$M$8),(ABS(JM14-$F14)+ABS(JN14-$G14)&lt;=1)*1,""))),"")</f>
        <v/>
      </c>
      <c r="JT14" s="489"/>
      <c r="JV14" s="451">
        <f t="shared" ca="1" si="21"/>
        <v>15</v>
      </c>
      <c r="JW14" s="452" t="str">
        <f ca="1">GrpB!$B$5</f>
        <v>USA</v>
      </c>
      <c r="JX14" s="453">
        <f t="shared" ca="1" si="167"/>
        <v>18</v>
      </c>
      <c r="JY14" s="452" t="str">
        <f ca="1">GrpB!$D$5</f>
        <v>Wales</v>
      </c>
      <c r="JZ14" s="492"/>
      <c r="KA14" s="492"/>
      <c r="KB14" s="486"/>
      <c r="KC14" s="453" t="str">
        <f t="shared" ca="1" si="168"/>
        <v/>
      </c>
      <c r="KD14" s="453" t="str">
        <f ca="1">IF((KC14&lt;&gt;""),IF(OR($F14&lt;&gt;$G14,PrSettings!$M$4="●"),(($F14-$G14)=(JZ14-KA14))*1,0),"")</f>
        <v/>
      </c>
      <c r="KE14" s="453" t="str">
        <f t="shared" ca="1" si="169"/>
        <v/>
      </c>
      <c r="KF14" s="453" t="str">
        <f ca="1">IF(KC14&lt;&gt;"",IF(ABS($F14-$G14)&gt;=PrSettings!$M$7,(ABS($F14-$G14-JZ14+KA14)&lt;=1)*1,IF(AND(KC14,$F14=$G14,$F14&gt;=PrSettings!$M$6),(ABS(JZ14-$F14)&lt;=1)*1,IF(AND(KC14,$F14+$G14&gt;=PrSettings!$M$8),(ABS(JZ14-$F14)+ABS(KA14-$G14)&lt;=1)*1,""))),"")</f>
        <v/>
      </c>
      <c r="KG14" s="489"/>
      <c r="KI14" s="451">
        <f t="shared" ca="1" si="22"/>
        <v>15</v>
      </c>
      <c r="KJ14" s="452" t="str">
        <f ca="1">GrpB!$B$5</f>
        <v>USA</v>
      </c>
      <c r="KK14" s="453">
        <f t="shared" ca="1" si="170"/>
        <v>18</v>
      </c>
      <c r="KL14" s="452" t="str">
        <f ca="1">GrpB!$D$5</f>
        <v>Wales</v>
      </c>
      <c r="KM14" s="492"/>
      <c r="KN14" s="492"/>
      <c r="KO14" s="486"/>
      <c r="KP14" s="453" t="str">
        <f t="shared" ca="1" si="171"/>
        <v/>
      </c>
      <c r="KQ14" s="453" t="str">
        <f ca="1">IF((KP14&lt;&gt;""),IF(OR($F14&lt;&gt;$G14,PrSettings!$M$4="●"),(($F14-$G14)=(KM14-KN14))*1,0),"")</f>
        <v/>
      </c>
      <c r="KR14" s="453" t="str">
        <f t="shared" ca="1" si="172"/>
        <v/>
      </c>
      <c r="KS14" s="453" t="str">
        <f ca="1">IF(KP14&lt;&gt;"",IF(ABS($F14-$G14)&gt;=PrSettings!$M$7,(ABS($F14-$G14-KM14+KN14)&lt;=1)*1,IF(AND(KP14,$F14=$G14,$F14&gt;=PrSettings!$M$6),(ABS(KM14-$F14)&lt;=1)*1,IF(AND(KP14,$F14+$G14&gt;=PrSettings!$M$8),(ABS(KM14-$F14)+ABS(KN14-$G14)&lt;=1)*1,""))),"")</f>
        <v/>
      </c>
      <c r="KT14" s="489"/>
      <c r="KV14" s="451">
        <f t="shared" ca="1" si="23"/>
        <v>15</v>
      </c>
      <c r="KW14" s="452" t="str">
        <f ca="1">GrpB!$B$5</f>
        <v>USA</v>
      </c>
      <c r="KX14" s="453">
        <f t="shared" ca="1" si="173"/>
        <v>18</v>
      </c>
      <c r="KY14" s="452" t="str">
        <f ca="1">GrpB!$D$5</f>
        <v>Wales</v>
      </c>
      <c r="KZ14" s="492"/>
      <c r="LA14" s="492"/>
      <c r="LB14" s="486"/>
      <c r="LC14" s="453" t="str">
        <f t="shared" ca="1" si="174"/>
        <v/>
      </c>
      <c r="LD14" s="453" t="str">
        <f ca="1">IF((LC14&lt;&gt;""),IF(OR($F14&lt;&gt;$G14,PrSettings!$M$4="●"),(($F14-$G14)=(KZ14-LA14))*1,0),"")</f>
        <v/>
      </c>
      <c r="LE14" s="453" t="str">
        <f t="shared" ca="1" si="175"/>
        <v/>
      </c>
      <c r="LF14" s="453" t="str">
        <f ca="1">IF(LC14&lt;&gt;"",IF(ABS($F14-$G14)&gt;=PrSettings!$M$7,(ABS($F14-$G14-KZ14+LA14)&lt;=1)*1,IF(AND(LC14,$F14=$G14,$F14&gt;=PrSettings!$M$6),(ABS(KZ14-$F14)&lt;=1)*1,IF(AND(LC14,$F14+$G14&gt;=PrSettings!$M$8),(ABS(KZ14-$F14)+ABS(LA14-$G14)&lt;=1)*1,""))),"")</f>
        <v/>
      </c>
      <c r="LG14" s="489"/>
      <c r="LI14" s="451">
        <f t="shared" ca="1" si="24"/>
        <v>15</v>
      </c>
      <c r="LJ14" s="452" t="str">
        <f ca="1">GrpB!$B$5</f>
        <v>USA</v>
      </c>
      <c r="LK14" s="453">
        <f t="shared" ca="1" si="176"/>
        <v>18</v>
      </c>
      <c r="LL14" s="452" t="str">
        <f ca="1">GrpB!$D$5</f>
        <v>Wales</v>
      </c>
      <c r="LM14" s="492"/>
      <c r="LN14" s="492"/>
      <c r="LO14" s="486"/>
      <c r="LP14" s="453" t="str">
        <f t="shared" ca="1" si="177"/>
        <v/>
      </c>
      <c r="LQ14" s="453" t="str">
        <f ca="1">IF((LP14&lt;&gt;""),IF(OR($F14&lt;&gt;$G14,PrSettings!$M$4="●"),(($F14-$G14)=(LM14-LN14))*1,0),"")</f>
        <v/>
      </c>
      <c r="LR14" s="453" t="str">
        <f t="shared" ca="1" si="178"/>
        <v/>
      </c>
      <c r="LS14" s="453" t="str">
        <f ca="1">IF(LP14&lt;&gt;"",IF(ABS($F14-$G14)&gt;=PrSettings!$M$7,(ABS($F14-$G14-LM14+LN14)&lt;=1)*1,IF(AND(LP14,$F14=$G14,$F14&gt;=PrSettings!$M$6),(ABS(LM14-$F14)&lt;=1)*1,IF(AND(LP14,$F14+$G14&gt;=PrSettings!$M$8),(ABS(LM14-$F14)+ABS(LN14-$G14)&lt;=1)*1,""))),"")</f>
        <v/>
      </c>
      <c r="LT14" s="489"/>
      <c r="LV14" s="451">
        <f t="shared" ca="1" si="25"/>
        <v>15</v>
      </c>
      <c r="LW14" s="452" t="str">
        <f ca="1">GrpB!$B$5</f>
        <v>USA</v>
      </c>
      <c r="LX14" s="453">
        <f t="shared" ca="1" si="179"/>
        <v>18</v>
      </c>
      <c r="LY14" s="452" t="str">
        <f ca="1">GrpB!$D$5</f>
        <v>Wales</v>
      </c>
      <c r="LZ14" s="492"/>
      <c r="MA14" s="492"/>
      <c r="MB14" s="486"/>
      <c r="MC14" s="453" t="str">
        <f t="shared" ca="1" si="180"/>
        <v/>
      </c>
      <c r="MD14" s="453" t="str">
        <f ca="1">IF((MC14&lt;&gt;""),IF(OR($F14&lt;&gt;$G14,PrSettings!$M$4="●"),(($F14-$G14)=(LZ14-MA14))*1,0),"")</f>
        <v/>
      </c>
      <c r="ME14" s="453" t="str">
        <f t="shared" ca="1" si="181"/>
        <v/>
      </c>
      <c r="MF14" s="453" t="str">
        <f ca="1">IF(MC14&lt;&gt;"",IF(ABS($F14-$G14)&gt;=PrSettings!$M$7,(ABS($F14-$G14-LZ14+MA14)&lt;=1)*1,IF(AND(MC14,$F14=$G14,$F14&gt;=PrSettings!$M$6),(ABS(LZ14-$F14)&lt;=1)*1,IF(AND(MC14,$F14+$G14&gt;=PrSettings!$M$8),(ABS(LZ14-$F14)+ABS(MA14-$G14)&lt;=1)*1,""))),"")</f>
        <v/>
      </c>
      <c r="MG14" s="489"/>
    </row>
    <row r="15" spans="1:345" x14ac:dyDescent="0.25">
      <c r="B15" s="451">
        <f ca="1">INDEX(Groups!$C$7:$C$45,MATCH(C15,Groups!$D$7:$D$45,0))</f>
        <v>18</v>
      </c>
      <c r="C15" s="452" t="str">
        <f ca="1">GrpB!$B$6</f>
        <v>Wales</v>
      </c>
      <c r="D15" s="453">
        <f ca="1">INDEX(Groups!$C$7:$C$45,MATCH(E15,Groups!$D$7:$D$45,0))</f>
        <v>21</v>
      </c>
      <c r="E15" s="452" t="str">
        <f ca="1">GrpB!$D$6</f>
        <v>Iran</v>
      </c>
      <c r="F15" s="454">
        <f ca="1">GrpB!$E$6</f>
        <v>0</v>
      </c>
      <c r="G15" s="455">
        <f ca="1">GrpB!$G$6</f>
        <v>2</v>
      </c>
      <c r="I15" s="451">
        <f t="shared" ca="1" si="0"/>
        <v>18</v>
      </c>
      <c r="J15" s="452" t="str">
        <f ca="1">GrpB!$B$6</f>
        <v>Wales</v>
      </c>
      <c r="K15" s="453">
        <f t="shared" ca="1" si="104"/>
        <v>21</v>
      </c>
      <c r="L15" s="452" t="str">
        <f ca="1">GrpB!$D$6</f>
        <v>Iran</v>
      </c>
      <c r="M15" s="492"/>
      <c r="N15" s="492"/>
      <c r="O15" s="486"/>
      <c r="P15" s="453" t="str">
        <f t="shared" ca="1" si="105"/>
        <v/>
      </c>
      <c r="Q15" s="453" t="str">
        <f ca="1">IF((P15&lt;&gt;""),IF(OR($F15&lt;&gt;$G15,PrSettings!$M$4="●"),(($F15-$G15)=(M15-N15))*1,0),"")</f>
        <v/>
      </c>
      <c r="R15" s="453" t="str">
        <f t="shared" ca="1" si="106"/>
        <v/>
      </c>
      <c r="S15" s="453" t="str">
        <f ca="1">IF(P15&lt;&gt;"",IF(ABS($F15-$G15)&gt;=PrSettings!$M$7,(ABS($F15-$G15-M15+N15)&lt;=1)*1,IF(AND(P15,$F15=$G15,$F15&gt;=PrSettings!$M$6),(ABS(M15-$F15)&lt;=1)*1,IF(AND(P15,$F15+$G15&gt;=PrSettings!$M$8),(ABS(M15-$F15)+ABS(N15-$G15)&lt;=1)*1,""))),"")</f>
        <v/>
      </c>
      <c r="T15" s="489"/>
      <c r="V15" s="451">
        <f t="shared" ca="1" si="1"/>
        <v>18</v>
      </c>
      <c r="W15" s="452" t="str">
        <f ca="1">GrpB!$B$6</f>
        <v>Wales</v>
      </c>
      <c r="X15" s="453">
        <f t="shared" ca="1" si="107"/>
        <v>21</v>
      </c>
      <c r="Y15" s="452" t="str">
        <f ca="1">GrpB!$D$6</f>
        <v>Iran</v>
      </c>
      <c r="Z15" s="492"/>
      <c r="AA15" s="492"/>
      <c r="AB15" s="486"/>
      <c r="AC15" s="453" t="str">
        <f t="shared" ca="1" si="108"/>
        <v/>
      </c>
      <c r="AD15" s="453" t="str">
        <f ca="1">IF((AC15&lt;&gt;""),IF(OR($F15&lt;&gt;$G15,PrSettings!$M$4="●"),(($F15-$G15)=(Z15-AA15))*1,0),"")</f>
        <v/>
      </c>
      <c r="AE15" s="453" t="str">
        <f t="shared" ca="1" si="109"/>
        <v/>
      </c>
      <c r="AF15" s="453" t="str">
        <f ca="1">IF(AC15&lt;&gt;"",IF(ABS($F15-$G15)&gt;=PrSettings!$M$7,(ABS($F15-$G15-Z15+AA15)&lt;=1)*1,IF(AND(AC15,$F15=$G15,$F15&gt;=PrSettings!$M$6),(ABS(Z15-$F15)&lt;=1)*1,IF(AND(AC15,$F15+$G15&gt;=PrSettings!$M$8),(ABS(Z15-$F15)+ABS(AA15-$G15)&lt;=1)*1,""))),"")</f>
        <v/>
      </c>
      <c r="AG15" s="489"/>
      <c r="AI15" s="451">
        <f t="shared" ca="1" si="2"/>
        <v>18</v>
      </c>
      <c r="AJ15" s="452" t="str">
        <f ca="1">GrpB!$B$6</f>
        <v>Wales</v>
      </c>
      <c r="AK15" s="453">
        <f t="shared" ca="1" si="110"/>
        <v>21</v>
      </c>
      <c r="AL15" s="452" t="str">
        <f ca="1">GrpB!$D$6</f>
        <v>Iran</v>
      </c>
      <c r="AM15" s="492"/>
      <c r="AN15" s="492"/>
      <c r="AO15" s="486"/>
      <c r="AP15" s="453" t="str">
        <f t="shared" ca="1" si="111"/>
        <v/>
      </c>
      <c r="AQ15" s="453" t="str">
        <f ca="1">IF((AP15&lt;&gt;""),IF(OR($F15&lt;&gt;$G15,PrSettings!$M$4="●"),(($F15-$G15)=(AM15-AN15))*1,0),"")</f>
        <v/>
      </c>
      <c r="AR15" s="453" t="str">
        <f t="shared" ca="1" si="112"/>
        <v/>
      </c>
      <c r="AS15" s="453" t="str">
        <f ca="1">IF(AP15&lt;&gt;"",IF(ABS($F15-$G15)&gt;=PrSettings!$M$7,(ABS($F15-$G15-AM15+AN15)&lt;=1)*1,IF(AND(AP15,$F15=$G15,$F15&gt;=PrSettings!$M$6),(ABS(AM15-$F15)&lt;=1)*1,IF(AND(AP15,$F15+$G15&gt;=PrSettings!$M$8),(ABS(AM15-$F15)+ABS(AN15-$G15)&lt;=1)*1,""))),"")</f>
        <v/>
      </c>
      <c r="AT15" s="489"/>
      <c r="AV15" s="451">
        <f t="shared" ca="1" si="3"/>
        <v>18</v>
      </c>
      <c r="AW15" s="452" t="str">
        <f ca="1">GrpB!$B$6</f>
        <v>Wales</v>
      </c>
      <c r="AX15" s="453">
        <f t="shared" ca="1" si="113"/>
        <v>21</v>
      </c>
      <c r="AY15" s="452" t="str">
        <f ca="1">GrpB!$D$6</f>
        <v>Iran</v>
      </c>
      <c r="AZ15" s="492"/>
      <c r="BA15" s="492"/>
      <c r="BB15" s="486"/>
      <c r="BC15" s="453" t="str">
        <f t="shared" ca="1" si="114"/>
        <v/>
      </c>
      <c r="BD15" s="453" t="str">
        <f ca="1">IF((BC15&lt;&gt;""),IF(OR($F15&lt;&gt;$G15,PrSettings!$M$4="●"),(($F15-$G15)=(AZ15-BA15))*1,0),"")</f>
        <v/>
      </c>
      <c r="BE15" s="453" t="str">
        <f t="shared" ca="1" si="115"/>
        <v/>
      </c>
      <c r="BF15" s="453" t="str">
        <f ca="1">IF(BC15&lt;&gt;"",IF(ABS($F15-$G15)&gt;=PrSettings!$M$7,(ABS($F15-$G15-AZ15+BA15)&lt;=1)*1,IF(AND(BC15,$F15=$G15,$F15&gt;=PrSettings!$M$6),(ABS(AZ15-$F15)&lt;=1)*1,IF(AND(BC15,$F15+$G15&gt;=PrSettings!$M$8),(ABS(AZ15-$F15)+ABS(BA15-$G15)&lt;=1)*1,""))),"")</f>
        <v/>
      </c>
      <c r="BG15" s="489"/>
      <c r="BI15" s="451">
        <f t="shared" ca="1" si="4"/>
        <v>18</v>
      </c>
      <c r="BJ15" s="452" t="str">
        <f ca="1">GrpB!$B$6</f>
        <v>Wales</v>
      </c>
      <c r="BK15" s="453">
        <f t="shared" ca="1" si="116"/>
        <v>21</v>
      </c>
      <c r="BL15" s="452" t="str">
        <f ca="1">GrpB!$D$6</f>
        <v>Iran</v>
      </c>
      <c r="BM15" s="492"/>
      <c r="BN15" s="492"/>
      <c r="BO15" s="486"/>
      <c r="BP15" s="453" t="str">
        <f t="shared" ca="1" si="117"/>
        <v/>
      </c>
      <c r="BQ15" s="453" t="str">
        <f ca="1">IF((BP15&lt;&gt;""),IF(OR($F15&lt;&gt;$G15,PrSettings!$M$4="●"),(($F15-$G15)=(BM15-BN15))*1,0),"")</f>
        <v/>
      </c>
      <c r="BR15" s="453" t="str">
        <f t="shared" ca="1" si="118"/>
        <v/>
      </c>
      <c r="BS15" s="453" t="str">
        <f ca="1">IF(BP15&lt;&gt;"",IF(ABS($F15-$G15)&gt;=PrSettings!$M$7,(ABS($F15-$G15-BM15+BN15)&lt;=1)*1,IF(AND(BP15,$F15=$G15,$F15&gt;=PrSettings!$M$6),(ABS(BM15-$F15)&lt;=1)*1,IF(AND(BP15,$F15+$G15&gt;=PrSettings!$M$8),(ABS(BM15-$F15)+ABS(BN15-$G15)&lt;=1)*1,""))),"")</f>
        <v/>
      </c>
      <c r="BT15" s="489"/>
      <c r="BV15" s="451">
        <f t="shared" ca="1" si="5"/>
        <v>18</v>
      </c>
      <c r="BW15" s="452" t="str">
        <f ca="1">GrpB!$B$6</f>
        <v>Wales</v>
      </c>
      <c r="BX15" s="453">
        <f t="shared" ca="1" si="119"/>
        <v>21</v>
      </c>
      <c r="BY15" s="452" t="str">
        <f ca="1">GrpB!$D$6</f>
        <v>Iran</v>
      </c>
      <c r="BZ15" s="492"/>
      <c r="CA15" s="492"/>
      <c r="CB15" s="486"/>
      <c r="CC15" s="453" t="str">
        <f t="shared" ca="1" si="120"/>
        <v/>
      </c>
      <c r="CD15" s="453" t="str">
        <f ca="1">IF((CC15&lt;&gt;""),IF(OR($F15&lt;&gt;$G15,PrSettings!$M$4="●"),(($F15-$G15)=(BZ15-CA15))*1,0),"")</f>
        <v/>
      </c>
      <c r="CE15" s="453" t="str">
        <f t="shared" ca="1" si="121"/>
        <v/>
      </c>
      <c r="CF15" s="453" t="str">
        <f ca="1">IF(CC15&lt;&gt;"",IF(ABS($F15-$G15)&gt;=PrSettings!$M$7,(ABS($F15-$G15-BZ15+CA15)&lt;=1)*1,IF(AND(CC15,$F15=$G15,$F15&gt;=PrSettings!$M$6),(ABS(BZ15-$F15)&lt;=1)*1,IF(AND(CC15,$F15+$G15&gt;=PrSettings!$M$8),(ABS(BZ15-$F15)+ABS(CA15-$G15)&lt;=1)*1,""))),"")</f>
        <v/>
      </c>
      <c r="CG15" s="489"/>
      <c r="CI15" s="451">
        <f t="shared" ca="1" si="6"/>
        <v>18</v>
      </c>
      <c r="CJ15" s="452" t="str">
        <f ca="1">GrpB!$B$6</f>
        <v>Wales</v>
      </c>
      <c r="CK15" s="453">
        <f t="shared" ca="1" si="122"/>
        <v>21</v>
      </c>
      <c r="CL15" s="452" t="str">
        <f ca="1">GrpB!$D$6</f>
        <v>Iran</v>
      </c>
      <c r="CM15" s="492"/>
      <c r="CN15" s="492"/>
      <c r="CO15" s="486"/>
      <c r="CP15" s="453" t="str">
        <f t="shared" ca="1" si="123"/>
        <v/>
      </c>
      <c r="CQ15" s="453" t="str">
        <f ca="1">IF((CP15&lt;&gt;""),IF(OR($F15&lt;&gt;$G15,PrSettings!$M$4="●"),(($F15-$G15)=(CM15-CN15))*1,0),"")</f>
        <v/>
      </c>
      <c r="CR15" s="453" t="str">
        <f t="shared" ca="1" si="124"/>
        <v/>
      </c>
      <c r="CS15" s="453" t="str">
        <f ca="1">IF(CP15&lt;&gt;"",IF(ABS($F15-$G15)&gt;=PrSettings!$M$7,(ABS($F15-$G15-CM15+CN15)&lt;=1)*1,IF(AND(CP15,$F15=$G15,$F15&gt;=PrSettings!$M$6),(ABS(CM15-$F15)&lt;=1)*1,IF(AND(CP15,$F15+$G15&gt;=PrSettings!$M$8),(ABS(CM15-$F15)+ABS(CN15-$G15)&lt;=1)*1,""))),"")</f>
        <v/>
      </c>
      <c r="CT15" s="489"/>
      <c r="CV15" s="451">
        <f t="shared" ca="1" si="7"/>
        <v>18</v>
      </c>
      <c r="CW15" s="452" t="str">
        <f ca="1">GrpB!$B$6</f>
        <v>Wales</v>
      </c>
      <c r="CX15" s="453">
        <f t="shared" ca="1" si="125"/>
        <v>21</v>
      </c>
      <c r="CY15" s="452" t="str">
        <f ca="1">GrpB!$D$6</f>
        <v>Iran</v>
      </c>
      <c r="CZ15" s="492"/>
      <c r="DA15" s="492"/>
      <c r="DB15" s="486"/>
      <c r="DC15" s="453" t="str">
        <f t="shared" ca="1" si="126"/>
        <v/>
      </c>
      <c r="DD15" s="453" t="str">
        <f ca="1">IF((DC15&lt;&gt;""),IF(OR($F15&lt;&gt;$G15,PrSettings!$M$4="●"),(($F15-$G15)=(CZ15-DA15))*1,0),"")</f>
        <v/>
      </c>
      <c r="DE15" s="453" t="str">
        <f t="shared" ca="1" si="127"/>
        <v/>
      </c>
      <c r="DF15" s="453" t="str">
        <f ca="1">IF(DC15&lt;&gt;"",IF(ABS($F15-$G15)&gt;=PrSettings!$M$7,(ABS($F15-$G15-CZ15+DA15)&lt;=1)*1,IF(AND(DC15,$F15=$G15,$F15&gt;=PrSettings!$M$6),(ABS(CZ15-$F15)&lt;=1)*1,IF(AND(DC15,$F15+$G15&gt;=PrSettings!$M$8),(ABS(CZ15-$F15)+ABS(DA15-$G15)&lt;=1)*1,""))),"")</f>
        <v/>
      </c>
      <c r="DG15" s="489"/>
      <c r="DI15" s="451">
        <f t="shared" ca="1" si="8"/>
        <v>18</v>
      </c>
      <c r="DJ15" s="452" t="str">
        <f ca="1">GrpB!$B$6</f>
        <v>Wales</v>
      </c>
      <c r="DK15" s="453">
        <f t="shared" ca="1" si="128"/>
        <v>21</v>
      </c>
      <c r="DL15" s="452" t="str">
        <f ca="1">GrpB!$D$6</f>
        <v>Iran</v>
      </c>
      <c r="DM15" s="492"/>
      <c r="DN15" s="492"/>
      <c r="DO15" s="486"/>
      <c r="DP15" s="453" t="str">
        <f t="shared" ca="1" si="129"/>
        <v/>
      </c>
      <c r="DQ15" s="453" t="str">
        <f ca="1">IF((DP15&lt;&gt;""),IF(OR($F15&lt;&gt;$G15,PrSettings!$M$4="●"),(($F15-$G15)=(DM15-DN15))*1,0),"")</f>
        <v/>
      </c>
      <c r="DR15" s="453" t="str">
        <f t="shared" ca="1" si="130"/>
        <v/>
      </c>
      <c r="DS15" s="453" t="str">
        <f ca="1">IF(DP15&lt;&gt;"",IF(ABS($F15-$G15)&gt;=PrSettings!$M$7,(ABS($F15-$G15-DM15+DN15)&lt;=1)*1,IF(AND(DP15,$F15=$G15,$F15&gt;=PrSettings!$M$6),(ABS(DM15-$F15)&lt;=1)*1,IF(AND(DP15,$F15+$G15&gt;=PrSettings!$M$8),(ABS(DM15-$F15)+ABS(DN15-$G15)&lt;=1)*1,""))),"")</f>
        <v/>
      </c>
      <c r="DT15" s="489"/>
      <c r="DV15" s="451">
        <f t="shared" ca="1" si="9"/>
        <v>18</v>
      </c>
      <c r="DW15" s="452" t="str">
        <f ca="1">GrpB!$B$6</f>
        <v>Wales</v>
      </c>
      <c r="DX15" s="453">
        <f t="shared" ca="1" si="131"/>
        <v>21</v>
      </c>
      <c r="DY15" s="452" t="str">
        <f ca="1">GrpB!$D$6</f>
        <v>Iran</v>
      </c>
      <c r="DZ15" s="492"/>
      <c r="EA15" s="492"/>
      <c r="EB15" s="486"/>
      <c r="EC15" s="453" t="str">
        <f t="shared" ca="1" si="132"/>
        <v/>
      </c>
      <c r="ED15" s="453" t="str">
        <f ca="1">IF((EC15&lt;&gt;""),IF(OR($F15&lt;&gt;$G15,PrSettings!$M$4="●"),(($F15-$G15)=(DZ15-EA15))*1,0),"")</f>
        <v/>
      </c>
      <c r="EE15" s="453" t="str">
        <f t="shared" ca="1" si="133"/>
        <v/>
      </c>
      <c r="EF15" s="453" t="str">
        <f ca="1">IF(EC15&lt;&gt;"",IF(ABS($F15-$G15)&gt;=PrSettings!$M$7,(ABS($F15-$G15-DZ15+EA15)&lt;=1)*1,IF(AND(EC15,$F15=$G15,$F15&gt;=PrSettings!$M$6),(ABS(DZ15-$F15)&lt;=1)*1,IF(AND(EC15,$F15+$G15&gt;=PrSettings!$M$8),(ABS(DZ15-$F15)+ABS(EA15-$G15)&lt;=1)*1,""))),"")</f>
        <v/>
      </c>
      <c r="EG15" s="489"/>
      <c r="EI15" s="451">
        <f t="shared" ca="1" si="10"/>
        <v>18</v>
      </c>
      <c r="EJ15" s="452" t="str">
        <f ca="1">GrpB!$B$6</f>
        <v>Wales</v>
      </c>
      <c r="EK15" s="453">
        <f t="shared" ca="1" si="134"/>
        <v>21</v>
      </c>
      <c r="EL15" s="452" t="str">
        <f ca="1">GrpB!$D$6</f>
        <v>Iran</v>
      </c>
      <c r="EM15" s="492"/>
      <c r="EN15" s="492"/>
      <c r="EO15" s="486"/>
      <c r="EP15" s="453" t="str">
        <f t="shared" ca="1" si="135"/>
        <v/>
      </c>
      <c r="EQ15" s="453" t="str">
        <f ca="1">IF((EP15&lt;&gt;""),IF(OR($F15&lt;&gt;$G15,PrSettings!$M$4="●"),(($F15-$G15)=(EM15-EN15))*1,0),"")</f>
        <v/>
      </c>
      <c r="ER15" s="453" t="str">
        <f t="shared" ca="1" si="136"/>
        <v/>
      </c>
      <c r="ES15" s="453" t="str">
        <f ca="1">IF(EP15&lt;&gt;"",IF(ABS($F15-$G15)&gt;=PrSettings!$M$7,(ABS($F15-$G15-EM15+EN15)&lt;=1)*1,IF(AND(EP15,$F15=$G15,$F15&gt;=PrSettings!$M$6),(ABS(EM15-$F15)&lt;=1)*1,IF(AND(EP15,$F15+$G15&gt;=PrSettings!$M$8),(ABS(EM15-$F15)+ABS(EN15-$G15)&lt;=1)*1,""))),"")</f>
        <v/>
      </c>
      <c r="ET15" s="489"/>
      <c r="EV15" s="451">
        <f t="shared" ca="1" si="11"/>
        <v>18</v>
      </c>
      <c r="EW15" s="452" t="str">
        <f ca="1">GrpB!$B$6</f>
        <v>Wales</v>
      </c>
      <c r="EX15" s="453">
        <f t="shared" ca="1" si="137"/>
        <v>21</v>
      </c>
      <c r="EY15" s="452" t="str">
        <f ca="1">GrpB!$D$6</f>
        <v>Iran</v>
      </c>
      <c r="EZ15" s="492"/>
      <c r="FA15" s="492"/>
      <c r="FB15" s="486"/>
      <c r="FC15" s="453" t="str">
        <f t="shared" ca="1" si="138"/>
        <v/>
      </c>
      <c r="FD15" s="453" t="str">
        <f ca="1">IF((FC15&lt;&gt;""),IF(OR($F15&lt;&gt;$G15,PrSettings!$M$4="●"),(($F15-$G15)=(EZ15-FA15))*1,0),"")</f>
        <v/>
      </c>
      <c r="FE15" s="453" t="str">
        <f t="shared" ca="1" si="139"/>
        <v/>
      </c>
      <c r="FF15" s="453" t="str">
        <f ca="1">IF(FC15&lt;&gt;"",IF(ABS($F15-$G15)&gt;=PrSettings!$M$7,(ABS($F15-$G15-EZ15+FA15)&lt;=1)*1,IF(AND(FC15,$F15=$G15,$F15&gt;=PrSettings!$M$6),(ABS(EZ15-$F15)&lt;=1)*1,IF(AND(FC15,$F15+$G15&gt;=PrSettings!$M$8),(ABS(EZ15-$F15)+ABS(FA15-$G15)&lt;=1)*1,""))),"")</f>
        <v/>
      </c>
      <c r="FG15" s="489"/>
      <c r="FI15" s="451">
        <f t="shared" ca="1" si="12"/>
        <v>18</v>
      </c>
      <c r="FJ15" s="452" t="str">
        <f ca="1">GrpB!$B$6</f>
        <v>Wales</v>
      </c>
      <c r="FK15" s="453">
        <f t="shared" ca="1" si="140"/>
        <v>21</v>
      </c>
      <c r="FL15" s="452" t="str">
        <f ca="1">GrpB!$D$6</f>
        <v>Iran</v>
      </c>
      <c r="FM15" s="492"/>
      <c r="FN15" s="492"/>
      <c r="FO15" s="486"/>
      <c r="FP15" s="453" t="str">
        <f t="shared" ca="1" si="141"/>
        <v/>
      </c>
      <c r="FQ15" s="453" t="str">
        <f ca="1">IF((FP15&lt;&gt;""),IF(OR($F15&lt;&gt;$G15,PrSettings!$M$4="●"),(($F15-$G15)=(FM15-FN15))*1,0),"")</f>
        <v/>
      </c>
      <c r="FR15" s="453" t="str">
        <f t="shared" ca="1" si="142"/>
        <v/>
      </c>
      <c r="FS15" s="453" t="str">
        <f ca="1">IF(FP15&lt;&gt;"",IF(ABS($F15-$G15)&gt;=PrSettings!$M$7,(ABS($F15-$G15-FM15+FN15)&lt;=1)*1,IF(AND(FP15,$F15=$G15,$F15&gt;=PrSettings!$M$6),(ABS(FM15-$F15)&lt;=1)*1,IF(AND(FP15,$F15+$G15&gt;=PrSettings!$M$8),(ABS(FM15-$F15)+ABS(FN15-$G15)&lt;=1)*1,""))),"")</f>
        <v/>
      </c>
      <c r="FT15" s="489"/>
      <c r="FV15" s="451">
        <f t="shared" ca="1" si="13"/>
        <v>18</v>
      </c>
      <c r="FW15" s="452" t="str">
        <f ca="1">GrpB!$B$6</f>
        <v>Wales</v>
      </c>
      <c r="FX15" s="453">
        <f t="shared" ca="1" si="143"/>
        <v>21</v>
      </c>
      <c r="FY15" s="452" t="str">
        <f ca="1">GrpB!$D$6</f>
        <v>Iran</v>
      </c>
      <c r="FZ15" s="492"/>
      <c r="GA15" s="492"/>
      <c r="GB15" s="486"/>
      <c r="GC15" s="453" t="str">
        <f t="shared" ca="1" si="144"/>
        <v/>
      </c>
      <c r="GD15" s="453" t="str">
        <f ca="1">IF((GC15&lt;&gt;""),IF(OR($F15&lt;&gt;$G15,PrSettings!$M$4="●"),(($F15-$G15)=(FZ15-GA15))*1,0),"")</f>
        <v/>
      </c>
      <c r="GE15" s="453" t="str">
        <f t="shared" ca="1" si="145"/>
        <v/>
      </c>
      <c r="GF15" s="453" t="str">
        <f ca="1">IF(GC15&lt;&gt;"",IF(ABS($F15-$G15)&gt;=PrSettings!$M$7,(ABS($F15-$G15-FZ15+GA15)&lt;=1)*1,IF(AND(GC15,$F15=$G15,$F15&gt;=PrSettings!$M$6),(ABS(FZ15-$F15)&lt;=1)*1,IF(AND(GC15,$F15+$G15&gt;=PrSettings!$M$8),(ABS(FZ15-$F15)+ABS(GA15-$G15)&lt;=1)*1,""))),"")</f>
        <v/>
      </c>
      <c r="GG15" s="489"/>
      <c r="GI15" s="451">
        <f t="shared" ca="1" si="14"/>
        <v>18</v>
      </c>
      <c r="GJ15" s="452" t="str">
        <f ca="1">GrpB!$B$6</f>
        <v>Wales</v>
      </c>
      <c r="GK15" s="453">
        <f t="shared" ca="1" si="146"/>
        <v>21</v>
      </c>
      <c r="GL15" s="452" t="str">
        <f ca="1">GrpB!$D$6</f>
        <v>Iran</v>
      </c>
      <c r="GM15" s="492"/>
      <c r="GN15" s="492"/>
      <c r="GO15" s="486"/>
      <c r="GP15" s="453" t="str">
        <f t="shared" ca="1" si="147"/>
        <v/>
      </c>
      <c r="GQ15" s="453" t="str">
        <f ca="1">IF((GP15&lt;&gt;""),IF(OR($F15&lt;&gt;$G15,PrSettings!$M$4="●"),(($F15-$G15)=(GM15-GN15))*1,0),"")</f>
        <v/>
      </c>
      <c r="GR15" s="453" t="str">
        <f t="shared" ca="1" si="148"/>
        <v/>
      </c>
      <c r="GS15" s="453" t="str">
        <f ca="1">IF(GP15&lt;&gt;"",IF(ABS($F15-$G15)&gt;=PrSettings!$M$7,(ABS($F15-$G15-GM15+GN15)&lt;=1)*1,IF(AND(GP15,$F15=$G15,$F15&gt;=PrSettings!$M$6),(ABS(GM15-$F15)&lt;=1)*1,IF(AND(GP15,$F15+$G15&gt;=PrSettings!$M$8),(ABS(GM15-$F15)+ABS(GN15-$G15)&lt;=1)*1,""))),"")</f>
        <v/>
      </c>
      <c r="GT15" s="489"/>
      <c r="GV15" s="451">
        <f t="shared" ca="1" si="15"/>
        <v>18</v>
      </c>
      <c r="GW15" s="452" t="str">
        <f ca="1">GrpB!$B$6</f>
        <v>Wales</v>
      </c>
      <c r="GX15" s="453">
        <f t="shared" ca="1" si="149"/>
        <v>21</v>
      </c>
      <c r="GY15" s="452" t="str">
        <f ca="1">GrpB!$D$6</f>
        <v>Iran</v>
      </c>
      <c r="GZ15" s="492"/>
      <c r="HA15" s="492"/>
      <c r="HB15" s="486"/>
      <c r="HC15" s="453" t="str">
        <f t="shared" ca="1" si="150"/>
        <v/>
      </c>
      <c r="HD15" s="453" t="str">
        <f ca="1">IF((HC15&lt;&gt;""),IF(OR($F15&lt;&gt;$G15,PrSettings!$M$4="●"),(($F15-$G15)=(GZ15-HA15))*1,0),"")</f>
        <v/>
      </c>
      <c r="HE15" s="453" t="str">
        <f t="shared" ca="1" si="151"/>
        <v/>
      </c>
      <c r="HF15" s="453" t="str">
        <f ca="1">IF(HC15&lt;&gt;"",IF(ABS($F15-$G15)&gt;=PrSettings!$M$7,(ABS($F15-$G15-GZ15+HA15)&lt;=1)*1,IF(AND(HC15,$F15=$G15,$F15&gt;=PrSettings!$M$6),(ABS(GZ15-$F15)&lt;=1)*1,IF(AND(HC15,$F15+$G15&gt;=PrSettings!$M$8),(ABS(GZ15-$F15)+ABS(HA15-$G15)&lt;=1)*1,""))),"")</f>
        <v/>
      </c>
      <c r="HG15" s="489"/>
      <c r="HI15" s="451">
        <f t="shared" ca="1" si="16"/>
        <v>18</v>
      </c>
      <c r="HJ15" s="452" t="str">
        <f ca="1">GrpB!$B$6</f>
        <v>Wales</v>
      </c>
      <c r="HK15" s="453">
        <f t="shared" ca="1" si="152"/>
        <v>21</v>
      </c>
      <c r="HL15" s="452" t="str">
        <f ca="1">GrpB!$D$6</f>
        <v>Iran</v>
      </c>
      <c r="HM15" s="492"/>
      <c r="HN15" s="492"/>
      <c r="HO15" s="486"/>
      <c r="HP15" s="453" t="str">
        <f t="shared" ca="1" si="153"/>
        <v/>
      </c>
      <c r="HQ15" s="453" t="str">
        <f ca="1">IF((HP15&lt;&gt;""),IF(OR($F15&lt;&gt;$G15,PrSettings!$M$4="●"),(($F15-$G15)=(HM15-HN15))*1,0),"")</f>
        <v/>
      </c>
      <c r="HR15" s="453" t="str">
        <f t="shared" ca="1" si="154"/>
        <v/>
      </c>
      <c r="HS15" s="453" t="str">
        <f ca="1">IF(HP15&lt;&gt;"",IF(ABS($F15-$G15)&gt;=PrSettings!$M$7,(ABS($F15-$G15-HM15+HN15)&lt;=1)*1,IF(AND(HP15,$F15=$G15,$F15&gt;=PrSettings!$M$6),(ABS(HM15-$F15)&lt;=1)*1,IF(AND(HP15,$F15+$G15&gt;=PrSettings!$M$8),(ABS(HM15-$F15)+ABS(HN15-$G15)&lt;=1)*1,""))),"")</f>
        <v/>
      </c>
      <c r="HT15" s="489"/>
      <c r="HV15" s="451">
        <f t="shared" ca="1" si="17"/>
        <v>18</v>
      </c>
      <c r="HW15" s="452" t="str">
        <f ca="1">GrpB!$B$6</f>
        <v>Wales</v>
      </c>
      <c r="HX15" s="453">
        <f t="shared" ca="1" si="155"/>
        <v>21</v>
      </c>
      <c r="HY15" s="452" t="str">
        <f ca="1">GrpB!$D$6</f>
        <v>Iran</v>
      </c>
      <c r="HZ15" s="492"/>
      <c r="IA15" s="492"/>
      <c r="IB15" s="486"/>
      <c r="IC15" s="453" t="str">
        <f t="shared" ca="1" si="156"/>
        <v/>
      </c>
      <c r="ID15" s="453" t="str">
        <f ca="1">IF((IC15&lt;&gt;""),IF(OR($F15&lt;&gt;$G15,PrSettings!$M$4="●"),(($F15-$G15)=(HZ15-IA15))*1,0),"")</f>
        <v/>
      </c>
      <c r="IE15" s="453" t="str">
        <f t="shared" ca="1" si="157"/>
        <v/>
      </c>
      <c r="IF15" s="453" t="str">
        <f ca="1">IF(IC15&lt;&gt;"",IF(ABS($F15-$G15)&gt;=PrSettings!$M$7,(ABS($F15-$G15-HZ15+IA15)&lt;=1)*1,IF(AND(IC15,$F15=$G15,$F15&gt;=PrSettings!$M$6),(ABS(HZ15-$F15)&lt;=1)*1,IF(AND(IC15,$F15+$G15&gt;=PrSettings!$M$8),(ABS(HZ15-$F15)+ABS(IA15-$G15)&lt;=1)*1,""))),"")</f>
        <v/>
      </c>
      <c r="IG15" s="489"/>
      <c r="II15" s="451">
        <f t="shared" ca="1" si="18"/>
        <v>18</v>
      </c>
      <c r="IJ15" s="452" t="str">
        <f ca="1">GrpB!$B$6</f>
        <v>Wales</v>
      </c>
      <c r="IK15" s="453">
        <f t="shared" ca="1" si="158"/>
        <v>21</v>
      </c>
      <c r="IL15" s="452" t="str">
        <f ca="1">GrpB!$D$6</f>
        <v>Iran</v>
      </c>
      <c r="IM15" s="492"/>
      <c r="IN15" s="492"/>
      <c r="IO15" s="486"/>
      <c r="IP15" s="453" t="str">
        <f t="shared" ca="1" si="159"/>
        <v/>
      </c>
      <c r="IQ15" s="453" t="str">
        <f ca="1">IF((IP15&lt;&gt;""),IF(OR($F15&lt;&gt;$G15,PrSettings!$M$4="●"),(($F15-$G15)=(IM15-IN15))*1,0),"")</f>
        <v/>
      </c>
      <c r="IR15" s="453" t="str">
        <f t="shared" ca="1" si="160"/>
        <v/>
      </c>
      <c r="IS15" s="453" t="str">
        <f ca="1">IF(IP15&lt;&gt;"",IF(ABS($F15-$G15)&gt;=PrSettings!$M$7,(ABS($F15-$G15-IM15+IN15)&lt;=1)*1,IF(AND(IP15,$F15=$G15,$F15&gt;=PrSettings!$M$6),(ABS(IM15-$F15)&lt;=1)*1,IF(AND(IP15,$F15+$G15&gt;=PrSettings!$M$8),(ABS(IM15-$F15)+ABS(IN15-$G15)&lt;=1)*1,""))),"")</f>
        <v/>
      </c>
      <c r="IT15" s="489"/>
      <c r="IV15" s="451">
        <f t="shared" ca="1" si="19"/>
        <v>18</v>
      </c>
      <c r="IW15" s="452" t="str">
        <f ca="1">GrpB!$B$6</f>
        <v>Wales</v>
      </c>
      <c r="IX15" s="453">
        <f t="shared" ca="1" si="161"/>
        <v>21</v>
      </c>
      <c r="IY15" s="452" t="str">
        <f ca="1">GrpB!$D$6</f>
        <v>Iran</v>
      </c>
      <c r="IZ15" s="492"/>
      <c r="JA15" s="492"/>
      <c r="JB15" s="486"/>
      <c r="JC15" s="453" t="str">
        <f t="shared" ca="1" si="162"/>
        <v/>
      </c>
      <c r="JD15" s="453" t="str">
        <f ca="1">IF((JC15&lt;&gt;""),IF(OR($F15&lt;&gt;$G15,PrSettings!$M$4="●"),(($F15-$G15)=(IZ15-JA15))*1,0),"")</f>
        <v/>
      </c>
      <c r="JE15" s="453" t="str">
        <f t="shared" ca="1" si="163"/>
        <v/>
      </c>
      <c r="JF15" s="453" t="str">
        <f ca="1">IF(JC15&lt;&gt;"",IF(ABS($F15-$G15)&gt;=PrSettings!$M$7,(ABS($F15-$G15-IZ15+JA15)&lt;=1)*1,IF(AND(JC15,$F15=$G15,$F15&gt;=PrSettings!$M$6),(ABS(IZ15-$F15)&lt;=1)*1,IF(AND(JC15,$F15+$G15&gt;=PrSettings!$M$8),(ABS(IZ15-$F15)+ABS(JA15-$G15)&lt;=1)*1,""))),"")</f>
        <v/>
      </c>
      <c r="JG15" s="489"/>
      <c r="JI15" s="451">
        <f t="shared" ca="1" si="20"/>
        <v>18</v>
      </c>
      <c r="JJ15" s="452" t="str">
        <f ca="1">GrpB!$B$6</f>
        <v>Wales</v>
      </c>
      <c r="JK15" s="453">
        <f t="shared" ca="1" si="164"/>
        <v>21</v>
      </c>
      <c r="JL15" s="452" t="str">
        <f ca="1">GrpB!$D$6</f>
        <v>Iran</v>
      </c>
      <c r="JM15" s="492"/>
      <c r="JN15" s="492"/>
      <c r="JO15" s="486"/>
      <c r="JP15" s="453" t="str">
        <f t="shared" ca="1" si="165"/>
        <v/>
      </c>
      <c r="JQ15" s="453" t="str">
        <f ca="1">IF((JP15&lt;&gt;""),IF(OR($F15&lt;&gt;$G15,PrSettings!$M$4="●"),(($F15-$G15)=(JM15-JN15))*1,0),"")</f>
        <v/>
      </c>
      <c r="JR15" s="453" t="str">
        <f t="shared" ca="1" si="166"/>
        <v/>
      </c>
      <c r="JS15" s="453" t="str">
        <f ca="1">IF(JP15&lt;&gt;"",IF(ABS($F15-$G15)&gt;=PrSettings!$M$7,(ABS($F15-$G15-JM15+JN15)&lt;=1)*1,IF(AND(JP15,$F15=$G15,$F15&gt;=PrSettings!$M$6),(ABS(JM15-$F15)&lt;=1)*1,IF(AND(JP15,$F15+$G15&gt;=PrSettings!$M$8),(ABS(JM15-$F15)+ABS(JN15-$G15)&lt;=1)*1,""))),"")</f>
        <v/>
      </c>
      <c r="JT15" s="489"/>
      <c r="JV15" s="451">
        <f t="shared" ca="1" si="21"/>
        <v>18</v>
      </c>
      <c r="JW15" s="452" t="str">
        <f ca="1">GrpB!$B$6</f>
        <v>Wales</v>
      </c>
      <c r="JX15" s="453">
        <f t="shared" ca="1" si="167"/>
        <v>21</v>
      </c>
      <c r="JY15" s="452" t="str">
        <f ca="1">GrpB!$D$6</f>
        <v>Iran</v>
      </c>
      <c r="JZ15" s="492"/>
      <c r="KA15" s="492"/>
      <c r="KB15" s="486"/>
      <c r="KC15" s="453" t="str">
        <f t="shared" ca="1" si="168"/>
        <v/>
      </c>
      <c r="KD15" s="453" t="str">
        <f ca="1">IF((KC15&lt;&gt;""),IF(OR($F15&lt;&gt;$G15,PrSettings!$M$4="●"),(($F15-$G15)=(JZ15-KA15))*1,0),"")</f>
        <v/>
      </c>
      <c r="KE15" s="453" t="str">
        <f t="shared" ca="1" si="169"/>
        <v/>
      </c>
      <c r="KF15" s="453" t="str">
        <f ca="1">IF(KC15&lt;&gt;"",IF(ABS($F15-$G15)&gt;=PrSettings!$M$7,(ABS($F15-$G15-JZ15+KA15)&lt;=1)*1,IF(AND(KC15,$F15=$G15,$F15&gt;=PrSettings!$M$6),(ABS(JZ15-$F15)&lt;=1)*1,IF(AND(KC15,$F15+$G15&gt;=PrSettings!$M$8),(ABS(JZ15-$F15)+ABS(KA15-$G15)&lt;=1)*1,""))),"")</f>
        <v/>
      </c>
      <c r="KG15" s="489"/>
      <c r="KI15" s="451">
        <f t="shared" ca="1" si="22"/>
        <v>18</v>
      </c>
      <c r="KJ15" s="452" t="str">
        <f ca="1">GrpB!$B$6</f>
        <v>Wales</v>
      </c>
      <c r="KK15" s="453">
        <f t="shared" ca="1" si="170"/>
        <v>21</v>
      </c>
      <c r="KL15" s="452" t="str">
        <f ca="1">GrpB!$D$6</f>
        <v>Iran</v>
      </c>
      <c r="KM15" s="492"/>
      <c r="KN15" s="492"/>
      <c r="KO15" s="486"/>
      <c r="KP15" s="453" t="str">
        <f t="shared" ca="1" si="171"/>
        <v/>
      </c>
      <c r="KQ15" s="453" t="str">
        <f ca="1">IF((KP15&lt;&gt;""),IF(OR($F15&lt;&gt;$G15,PrSettings!$M$4="●"),(($F15-$G15)=(KM15-KN15))*1,0),"")</f>
        <v/>
      </c>
      <c r="KR15" s="453" t="str">
        <f t="shared" ca="1" si="172"/>
        <v/>
      </c>
      <c r="KS15" s="453" t="str">
        <f ca="1">IF(KP15&lt;&gt;"",IF(ABS($F15-$G15)&gt;=PrSettings!$M$7,(ABS($F15-$G15-KM15+KN15)&lt;=1)*1,IF(AND(KP15,$F15=$G15,$F15&gt;=PrSettings!$M$6),(ABS(KM15-$F15)&lt;=1)*1,IF(AND(KP15,$F15+$G15&gt;=PrSettings!$M$8),(ABS(KM15-$F15)+ABS(KN15-$G15)&lt;=1)*1,""))),"")</f>
        <v/>
      </c>
      <c r="KT15" s="489"/>
      <c r="KV15" s="451">
        <f t="shared" ca="1" si="23"/>
        <v>18</v>
      </c>
      <c r="KW15" s="452" t="str">
        <f ca="1">GrpB!$B$6</f>
        <v>Wales</v>
      </c>
      <c r="KX15" s="453">
        <f t="shared" ca="1" si="173"/>
        <v>21</v>
      </c>
      <c r="KY15" s="452" t="str">
        <f ca="1">GrpB!$D$6</f>
        <v>Iran</v>
      </c>
      <c r="KZ15" s="492"/>
      <c r="LA15" s="492"/>
      <c r="LB15" s="486"/>
      <c r="LC15" s="453" t="str">
        <f t="shared" ca="1" si="174"/>
        <v/>
      </c>
      <c r="LD15" s="453" t="str">
        <f ca="1">IF((LC15&lt;&gt;""),IF(OR($F15&lt;&gt;$G15,PrSettings!$M$4="●"),(($F15-$G15)=(KZ15-LA15))*1,0),"")</f>
        <v/>
      </c>
      <c r="LE15" s="453" t="str">
        <f t="shared" ca="1" si="175"/>
        <v/>
      </c>
      <c r="LF15" s="453" t="str">
        <f ca="1">IF(LC15&lt;&gt;"",IF(ABS($F15-$G15)&gt;=PrSettings!$M$7,(ABS($F15-$G15-KZ15+LA15)&lt;=1)*1,IF(AND(LC15,$F15=$G15,$F15&gt;=PrSettings!$M$6),(ABS(KZ15-$F15)&lt;=1)*1,IF(AND(LC15,$F15+$G15&gt;=PrSettings!$M$8),(ABS(KZ15-$F15)+ABS(LA15-$G15)&lt;=1)*1,""))),"")</f>
        <v/>
      </c>
      <c r="LG15" s="489"/>
      <c r="LI15" s="451">
        <f t="shared" ca="1" si="24"/>
        <v>18</v>
      </c>
      <c r="LJ15" s="452" t="str">
        <f ca="1">GrpB!$B$6</f>
        <v>Wales</v>
      </c>
      <c r="LK15" s="453">
        <f t="shared" ca="1" si="176"/>
        <v>21</v>
      </c>
      <c r="LL15" s="452" t="str">
        <f ca="1">GrpB!$D$6</f>
        <v>Iran</v>
      </c>
      <c r="LM15" s="492"/>
      <c r="LN15" s="492"/>
      <c r="LO15" s="486"/>
      <c r="LP15" s="453" t="str">
        <f t="shared" ca="1" si="177"/>
        <v/>
      </c>
      <c r="LQ15" s="453" t="str">
        <f ca="1">IF((LP15&lt;&gt;""),IF(OR($F15&lt;&gt;$G15,PrSettings!$M$4="●"),(($F15-$G15)=(LM15-LN15))*1,0),"")</f>
        <v/>
      </c>
      <c r="LR15" s="453" t="str">
        <f t="shared" ca="1" si="178"/>
        <v/>
      </c>
      <c r="LS15" s="453" t="str">
        <f ca="1">IF(LP15&lt;&gt;"",IF(ABS($F15-$G15)&gt;=PrSettings!$M$7,(ABS($F15-$G15-LM15+LN15)&lt;=1)*1,IF(AND(LP15,$F15=$G15,$F15&gt;=PrSettings!$M$6),(ABS(LM15-$F15)&lt;=1)*1,IF(AND(LP15,$F15+$G15&gt;=PrSettings!$M$8),(ABS(LM15-$F15)+ABS(LN15-$G15)&lt;=1)*1,""))),"")</f>
        <v/>
      </c>
      <c r="LT15" s="489"/>
      <c r="LV15" s="451">
        <f t="shared" ca="1" si="25"/>
        <v>18</v>
      </c>
      <c r="LW15" s="452" t="str">
        <f ca="1">GrpB!$B$6</f>
        <v>Wales</v>
      </c>
      <c r="LX15" s="453">
        <f t="shared" ca="1" si="179"/>
        <v>21</v>
      </c>
      <c r="LY15" s="452" t="str">
        <f ca="1">GrpB!$D$6</f>
        <v>Iran</v>
      </c>
      <c r="LZ15" s="492"/>
      <c r="MA15" s="492"/>
      <c r="MB15" s="486"/>
      <c r="MC15" s="453" t="str">
        <f t="shared" ca="1" si="180"/>
        <v/>
      </c>
      <c r="MD15" s="453" t="str">
        <f ca="1">IF((MC15&lt;&gt;""),IF(OR($F15&lt;&gt;$G15,PrSettings!$M$4="●"),(($F15-$G15)=(LZ15-MA15))*1,0),"")</f>
        <v/>
      </c>
      <c r="ME15" s="453" t="str">
        <f t="shared" ca="1" si="181"/>
        <v/>
      </c>
      <c r="MF15" s="453" t="str">
        <f ca="1">IF(MC15&lt;&gt;"",IF(ABS($F15-$G15)&gt;=PrSettings!$M$7,(ABS($F15-$G15-LZ15+MA15)&lt;=1)*1,IF(AND(MC15,$F15=$G15,$F15&gt;=PrSettings!$M$6),(ABS(LZ15-$F15)&lt;=1)*1,IF(AND(MC15,$F15+$G15&gt;=PrSettings!$M$8),(ABS(LZ15-$F15)+ABS(MA15-$G15)&lt;=1)*1,""))),"")</f>
        <v/>
      </c>
      <c r="MG15" s="489"/>
    </row>
    <row r="16" spans="1:345" x14ac:dyDescent="0.25">
      <c r="B16" s="451">
        <f ca="1">INDEX(Groups!$C$7:$C$45,MATCH(C16,Groups!$D$7:$D$45,0))</f>
        <v>5</v>
      </c>
      <c r="C16" s="452" t="str">
        <f ca="1">GrpB!$B$7</f>
        <v>England</v>
      </c>
      <c r="D16" s="453">
        <f ca="1">INDEX(Groups!$C$7:$C$45,MATCH(E16,Groups!$D$7:$D$45,0))</f>
        <v>15</v>
      </c>
      <c r="E16" s="452" t="str">
        <f ca="1">GrpB!$D$7</f>
        <v>USA</v>
      </c>
      <c r="F16" s="454">
        <f ca="1">GrpB!$E$7</f>
        <v>0</v>
      </c>
      <c r="G16" s="455">
        <f ca="1">GrpB!$G$7</f>
        <v>0</v>
      </c>
      <c r="I16" s="451">
        <f t="shared" ca="1" si="0"/>
        <v>5</v>
      </c>
      <c r="J16" s="452" t="str">
        <f ca="1">GrpB!$B$7</f>
        <v>England</v>
      </c>
      <c r="K16" s="453">
        <f t="shared" ca="1" si="104"/>
        <v>15</v>
      </c>
      <c r="L16" s="452" t="str">
        <f ca="1">GrpB!$D$7</f>
        <v>USA</v>
      </c>
      <c r="M16" s="492"/>
      <c r="N16" s="492"/>
      <c r="O16" s="486"/>
      <c r="P16" s="453" t="str">
        <f t="shared" ca="1" si="105"/>
        <v/>
      </c>
      <c r="Q16" s="453" t="str">
        <f ca="1">IF((P16&lt;&gt;""),IF(OR($F16&lt;&gt;$G16,PrSettings!$M$4="●"),(($F16-$G16)=(M16-N16))*1,0),"")</f>
        <v/>
      </c>
      <c r="R16" s="453" t="str">
        <f t="shared" ca="1" si="106"/>
        <v/>
      </c>
      <c r="S16" s="453" t="str">
        <f ca="1">IF(P16&lt;&gt;"",IF(ABS($F16-$G16)&gt;=PrSettings!$M$7,(ABS($F16-$G16-M16+N16)&lt;=1)*1,IF(AND(P16,$F16=$G16,$F16&gt;=PrSettings!$M$6),(ABS(M16-$F16)&lt;=1)*1,IF(AND(P16,$F16+$G16&gt;=PrSettings!$M$8),(ABS(M16-$F16)+ABS(N16-$G16)&lt;=1)*1,""))),"")</f>
        <v/>
      </c>
      <c r="T16" s="489"/>
      <c r="V16" s="451">
        <f t="shared" ca="1" si="1"/>
        <v>5</v>
      </c>
      <c r="W16" s="452" t="str">
        <f ca="1">GrpB!$B$7</f>
        <v>England</v>
      </c>
      <c r="X16" s="453">
        <f t="shared" ca="1" si="107"/>
        <v>15</v>
      </c>
      <c r="Y16" s="452" t="str">
        <f ca="1">GrpB!$D$7</f>
        <v>USA</v>
      </c>
      <c r="Z16" s="492"/>
      <c r="AA16" s="492"/>
      <c r="AB16" s="486"/>
      <c r="AC16" s="453" t="str">
        <f t="shared" ca="1" si="108"/>
        <v/>
      </c>
      <c r="AD16" s="453" t="str">
        <f ca="1">IF((AC16&lt;&gt;""),IF(OR($F16&lt;&gt;$G16,PrSettings!$M$4="●"),(($F16-$G16)=(Z16-AA16))*1,0),"")</f>
        <v/>
      </c>
      <c r="AE16" s="453" t="str">
        <f t="shared" ca="1" si="109"/>
        <v/>
      </c>
      <c r="AF16" s="453" t="str">
        <f ca="1">IF(AC16&lt;&gt;"",IF(ABS($F16-$G16)&gt;=PrSettings!$M$7,(ABS($F16-$G16-Z16+AA16)&lt;=1)*1,IF(AND(AC16,$F16=$G16,$F16&gt;=PrSettings!$M$6),(ABS(Z16-$F16)&lt;=1)*1,IF(AND(AC16,$F16+$G16&gt;=PrSettings!$M$8),(ABS(Z16-$F16)+ABS(AA16-$G16)&lt;=1)*1,""))),"")</f>
        <v/>
      </c>
      <c r="AG16" s="489"/>
      <c r="AI16" s="451">
        <f t="shared" ca="1" si="2"/>
        <v>5</v>
      </c>
      <c r="AJ16" s="452" t="str">
        <f ca="1">GrpB!$B$7</f>
        <v>England</v>
      </c>
      <c r="AK16" s="453">
        <f t="shared" ca="1" si="110"/>
        <v>15</v>
      </c>
      <c r="AL16" s="452" t="str">
        <f ca="1">GrpB!$D$7</f>
        <v>USA</v>
      </c>
      <c r="AM16" s="492"/>
      <c r="AN16" s="492"/>
      <c r="AO16" s="486"/>
      <c r="AP16" s="453" t="str">
        <f t="shared" ca="1" si="111"/>
        <v/>
      </c>
      <c r="AQ16" s="453" t="str">
        <f ca="1">IF((AP16&lt;&gt;""),IF(OR($F16&lt;&gt;$G16,PrSettings!$M$4="●"),(($F16-$G16)=(AM16-AN16))*1,0),"")</f>
        <v/>
      </c>
      <c r="AR16" s="453" t="str">
        <f t="shared" ca="1" si="112"/>
        <v/>
      </c>
      <c r="AS16" s="453" t="str">
        <f ca="1">IF(AP16&lt;&gt;"",IF(ABS($F16-$G16)&gt;=PrSettings!$M$7,(ABS($F16-$G16-AM16+AN16)&lt;=1)*1,IF(AND(AP16,$F16=$G16,$F16&gt;=PrSettings!$M$6),(ABS(AM16-$F16)&lt;=1)*1,IF(AND(AP16,$F16+$G16&gt;=PrSettings!$M$8),(ABS(AM16-$F16)+ABS(AN16-$G16)&lt;=1)*1,""))),"")</f>
        <v/>
      </c>
      <c r="AT16" s="489"/>
      <c r="AV16" s="451">
        <f t="shared" ca="1" si="3"/>
        <v>5</v>
      </c>
      <c r="AW16" s="452" t="str">
        <f ca="1">GrpB!$B$7</f>
        <v>England</v>
      </c>
      <c r="AX16" s="453">
        <f t="shared" ca="1" si="113"/>
        <v>15</v>
      </c>
      <c r="AY16" s="452" t="str">
        <f ca="1">GrpB!$D$7</f>
        <v>USA</v>
      </c>
      <c r="AZ16" s="492"/>
      <c r="BA16" s="492"/>
      <c r="BB16" s="486"/>
      <c r="BC16" s="453" t="str">
        <f t="shared" ca="1" si="114"/>
        <v/>
      </c>
      <c r="BD16" s="453" t="str">
        <f ca="1">IF((BC16&lt;&gt;""),IF(OR($F16&lt;&gt;$G16,PrSettings!$M$4="●"),(($F16-$G16)=(AZ16-BA16))*1,0),"")</f>
        <v/>
      </c>
      <c r="BE16" s="453" t="str">
        <f t="shared" ca="1" si="115"/>
        <v/>
      </c>
      <c r="BF16" s="453" t="str">
        <f ca="1">IF(BC16&lt;&gt;"",IF(ABS($F16-$G16)&gt;=PrSettings!$M$7,(ABS($F16-$G16-AZ16+BA16)&lt;=1)*1,IF(AND(BC16,$F16=$G16,$F16&gt;=PrSettings!$M$6),(ABS(AZ16-$F16)&lt;=1)*1,IF(AND(BC16,$F16+$G16&gt;=PrSettings!$M$8),(ABS(AZ16-$F16)+ABS(BA16-$G16)&lt;=1)*1,""))),"")</f>
        <v/>
      </c>
      <c r="BG16" s="489"/>
      <c r="BI16" s="451">
        <f t="shared" ca="1" si="4"/>
        <v>5</v>
      </c>
      <c r="BJ16" s="452" t="str">
        <f ca="1">GrpB!$B$7</f>
        <v>England</v>
      </c>
      <c r="BK16" s="453">
        <f t="shared" ca="1" si="116"/>
        <v>15</v>
      </c>
      <c r="BL16" s="452" t="str">
        <f ca="1">GrpB!$D$7</f>
        <v>USA</v>
      </c>
      <c r="BM16" s="492"/>
      <c r="BN16" s="492"/>
      <c r="BO16" s="486"/>
      <c r="BP16" s="453" t="str">
        <f t="shared" ca="1" si="117"/>
        <v/>
      </c>
      <c r="BQ16" s="453" t="str">
        <f ca="1">IF((BP16&lt;&gt;""),IF(OR($F16&lt;&gt;$G16,PrSettings!$M$4="●"),(($F16-$G16)=(BM16-BN16))*1,0),"")</f>
        <v/>
      </c>
      <c r="BR16" s="453" t="str">
        <f t="shared" ca="1" si="118"/>
        <v/>
      </c>
      <c r="BS16" s="453" t="str">
        <f ca="1">IF(BP16&lt;&gt;"",IF(ABS($F16-$G16)&gt;=PrSettings!$M$7,(ABS($F16-$G16-BM16+BN16)&lt;=1)*1,IF(AND(BP16,$F16=$G16,$F16&gt;=PrSettings!$M$6),(ABS(BM16-$F16)&lt;=1)*1,IF(AND(BP16,$F16+$G16&gt;=PrSettings!$M$8),(ABS(BM16-$F16)+ABS(BN16-$G16)&lt;=1)*1,""))),"")</f>
        <v/>
      </c>
      <c r="BT16" s="489"/>
      <c r="BV16" s="451">
        <f t="shared" ca="1" si="5"/>
        <v>5</v>
      </c>
      <c r="BW16" s="452" t="str">
        <f ca="1">GrpB!$B$7</f>
        <v>England</v>
      </c>
      <c r="BX16" s="453">
        <f t="shared" ca="1" si="119"/>
        <v>15</v>
      </c>
      <c r="BY16" s="452" t="str">
        <f ca="1">GrpB!$D$7</f>
        <v>USA</v>
      </c>
      <c r="BZ16" s="492"/>
      <c r="CA16" s="492"/>
      <c r="CB16" s="486"/>
      <c r="CC16" s="453" t="str">
        <f t="shared" ca="1" si="120"/>
        <v/>
      </c>
      <c r="CD16" s="453" t="str">
        <f ca="1">IF((CC16&lt;&gt;""),IF(OR($F16&lt;&gt;$G16,PrSettings!$M$4="●"),(($F16-$G16)=(BZ16-CA16))*1,0),"")</f>
        <v/>
      </c>
      <c r="CE16" s="453" t="str">
        <f t="shared" ca="1" si="121"/>
        <v/>
      </c>
      <c r="CF16" s="453" t="str">
        <f ca="1">IF(CC16&lt;&gt;"",IF(ABS($F16-$G16)&gt;=PrSettings!$M$7,(ABS($F16-$G16-BZ16+CA16)&lt;=1)*1,IF(AND(CC16,$F16=$G16,$F16&gt;=PrSettings!$M$6),(ABS(BZ16-$F16)&lt;=1)*1,IF(AND(CC16,$F16+$G16&gt;=PrSettings!$M$8),(ABS(BZ16-$F16)+ABS(CA16-$G16)&lt;=1)*1,""))),"")</f>
        <v/>
      </c>
      <c r="CG16" s="489"/>
      <c r="CI16" s="451">
        <f t="shared" ca="1" si="6"/>
        <v>5</v>
      </c>
      <c r="CJ16" s="452" t="str">
        <f ca="1">GrpB!$B$7</f>
        <v>England</v>
      </c>
      <c r="CK16" s="453">
        <f t="shared" ca="1" si="122"/>
        <v>15</v>
      </c>
      <c r="CL16" s="452" t="str">
        <f ca="1">GrpB!$D$7</f>
        <v>USA</v>
      </c>
      <c r="CM16" s="492"/>
      <c r="CN16" s="492"/>
      <c r="CO16" s="486"/>
      <c r="CP16" s="453" t="str">
        <f t="shared" ca="1" si="123"/>
        <v/>
      </c>
      <c r="CQ16" s="453" t="str">
        <f ca="1">IF((CP16&lt;&gt;""),IF(OR($F16&lt;&gt;$G16,PrSettings!$M$4="●"),(($F16-$G16)=(CM16-CN16))*1,0),"")</f>
        <v/>
      </c>
      <c r="CR16" s="453" t="str">
        <f t="shared" ca="1" si="124"/>
        <v/>
      </c>
      <c r="CS16" s="453" t="str">
        <f ca="1">IF(CP16&lt;&gt;"",IF(ABS($F16-$G16)&gt;=PrSettings!$M$7,(ABS($F16-$G16-CM16+CN16)&lt;=1)*1,IF(AND(CP16,$F16=$G16,$F16&gt;=PrSettings!$M$6),(ABS(CM16-$F16)&lt;=1)*1,IF(AND(CP16,$F16+$G16&gt;=PrSettings!$M$8),(ABS(CM16-$F16)+ABS(CN16-$G16)&lt;=1)*1,""))),"")</f>
        <v/>
      </c>
      <c r="CT16" s="489"/>
      <c r="CV16" s="451">
        <f t="shared" ca="1" si="7"/>
        <v>5</v>
      </c>
      <c r="CW16" s="452" t="str">
        <f ca="1">GrpB!$B$7</f>
        <v>England</v>
      </c>
      <c r="CX16" s="453">
        <f t="shared" ca="1" si="125"/>
        <v>15</v>
      </c>
      <c r="CY16" s="452" t="str">
        <f ca="1">GrpB!$D$7</f>
        <v>USA</v>
      </c>
      <c r="CZ16" s="492"/>
      <c r="DA16" s="492"/>
      <c r="DB16" s="486"/>
      <c r="DC16" s="453" t="str">
        <f t="shared" ca="1" si="126"/>
        <v/>
      </c>
      <c r="DD16" s="453" t="str">
        <f ca="1">IF((DC16&lt;&gt;""),IF(OR($F16&lt;&gt;$G16,PrSettings!$M$4="●"),(($F16-$G16)=(CZ16-DA16))*1,0),"")</f>
        <v/>
      </c>
      <c r="DE16" s="453" t="str">
        <f t="shared" ca="1" si="127"/>
        <v/>
      </c>
      <c r="DF16" s="453" t="str">
        <f ca="1">IF(DC16&lt;&gt;"",IF(ABS($F16-$G16)&gt;=PrSettings!$M$7,(ABS($F16-$G16-CZ16+DA16)&lt;=1)*1,IF(AND(DC16,$F16=$G16,$F16&gt;=PrSettings!$M$6),(ABS(CZ16-$F16)&lt;=1)*1,IF(AND(DC16,$F16+$G16&gt;=PrSettings!$M$8),(ABS(CZ16-$F16)+ABS(DA16-$G16)&lt;=1)*1,""))),"")</f>
        <v/>
      </c>
      <c r="DG16" s="489"/>
      <c r="DI16" s="451">
        <f t="shared" ca="1" si="8"/>
        <v>5</v>
      </c>
      <c r="DJ16" s="452" t="str">
        <f ca="1">GrpB!$B$7</f>
        <v>England</v>
      </c>
      <c r="DK16" s="453">
        <f t="shared" ca="1" si="128"/>
        <v>15</v>
      </c>
      <c r="DL16" s="452" t="str">
        <f ca="1">GrpB!$D$7</f>
        <v>USA</v>
      </c>
      <c r="DM16" s="492"/>
      <c r="DN16" s="492"/>
      <c r="DO16" s="486"/>
      <c r="DP16" s="453" t="str">
        <f t="shared" ca="1" si="129"/>
        <v/>
      </c>
      <c r="DQ16" s="453" t="str">
        <f ca="1">IF((DP16&lt;&gt;""),IF(OR($F16&lt;&gt;$G16,PrSettings!$M$4="●"),(($F16-$G16)=(DM16-DN16))*1,0),"")</f>
        <v/>
      </c>
      <c r="DR16" s="453" t="str">
        <f t="shared" ca="1" si="130"/>
        <v/>
      </c>
      <c r="DS16" s="453" t="str">
        <f ca="1">IF(DP16&lt;&gt;"",IF(ABS($F16-$G16)&gt;=PrSettings!$M$7,(ABS($F16-$G16-DM16+DN16)&lt;=1)*1,IF(AND(DP16,$F16=$G16,$F16&gt;=PrSettings!$M$6),(ABS(DM16-$F16)&lt;=1)*1,IF(AND(DP16,$F16+$G16&gt;=PrSettings!$M$8),(ABS(DM16-$F16)+ABS(DN16-$G16)&lt;=1)*1,""))),"")</f>
        <v/>
      </c>
      <c r="DT16" s="489"/>
      <c r="DV16" s="451">
        <f t="shared" ca="1" si="9"/>
        <v>5</v>
      </c>
      <c r="DW16" s="452" t="str">
        <f ca="1">GrpB!$B$7</f>
        <v>England</v>
      </c>
      <c r="DX16" s="453">
        <f t="shared" ca="1" si="131"/>
        <v>15</v>
      </c>
      <c r="DY16" s="452" t="str">
        <f ca="1">GrpB!$D$7</f>
        <v>USA</v>
      </c>
      <c r="DZ16" s="492"/>
      <c r="EA16" s="492"/>
      <c r="EB16" s="486"/>
      <c r="EC16" s="453" t="str">
        <f t="shared" ca="1" si="132"/>
        <v/>
      </c>
      <c r="ED16" s="453" t="str">
        <f ca="1">IF((EC16&lt;&gt;""),IF(OR($F16&lt;&gt;$G16,PrSettings!$M$4="●"),(($F16-$G16)=(DZ16-EA16))*1,0),"")</f>
        <v/>
      </c>
      <c r="EE16" s="453" t="str">
        <f t="shared" ca="1" si="133"/>
        <v/>
      </c>
      <c r="EF16" s="453" t="str">
        <f ca="1">IF(EC16&lt;&gt;"",IF(ABS($F16-$G16)&gt;=PrSettings!$M$7,(ABS($F16-$G16-DZ16+EA16)&lt;=1)*1,IF(AND(EC16,$F16=$G16,$F16&gt;=PrSettings!$M$6),(ABS(DZ16-$F16)&lt;=1)*1,IF(AND(EC16,$F16+$G16&gt;=PrSettings!$M$8),(ABS(DZ16-$F16)+ABS(EA16-$G16)&lt;=1)*1,""))),"")</f>
        <v/>
      </c>
      <c r="EG16" s="489"/>
      <c r="EI16" s="451">
        <f t="shared" ca="1" si="10"/>
        <v>5</v>
      </c>
      <c r="EJ16" s="452" t="str">
        <f ca="1">GrpB!$B$7</f>
        <v>England</v>
      </c>
      <c r="EK16" s="453">
        <f t="shared" ca="1" si="134"/>
        <v>15</v>
      </c>
      <c r="EL16" s="452" t="str">
        <f ca="1">GrpB!$D$7</f>
        <v>USA</v>
      </c>
      <c r="EM16" s="492"/>
      <c r="EN16" s="492"/>
      <c r="EO16" s="486"/>
      <c r="EP16" s="453" t="str">
        <f t="shared" ca="1" si="135"/>
        <v/>
      </c>
      <c r="EQ16" s="453" t="str">
        <f ca="1">IF((EP16&lt;&gt;""),IF(OR($F16&lt;&gt;$G16,PrSettings!$M$4="●"),(($F16-$G16)=(EM16-EN16))*1,0),"")</f>
        <v/>
      </c>
      <c r="ER16" s="453" t="str">
        <f t="shared" ca="1" si="136"/>
        <v/>
      </c>
      <c r="ES16" s="453" t="str">
        <f ca="1">IF(EP16&lt;&gt;"",IF(ABS($F16-$G16)&gt;=PrSettings!$M$7,(ABS($F16-$G16-EM16+EN16)&lt;=1)*1,IF(AND(EP16,$F16=$G16,$F16&gt;=PrSettings!$M$6),(ABS(EM16-$F16)&lt;=1)*1,IF(AND(EP16,$F16+$G16&gt;=PrSettings!$M$8),(ABS(EM16-$F16)+ABS(EN16-$G16)&lt;=1)*1,""))),"")</f>
        <v/>
      </c>
      <c r="ET16" s="489"/>
      <c r="EV16" s="451">
        <f t="shared" ca="1" si="11"/>
        <v>5</v>
      </c>
      <c r="EW16" s="452" t="str">
        <f ca="1">GrpB!$B$7</f>
        <v>England</v>
      </c>
      <c r="EX16" s="453">
        <f t="shared" ca="1" si="137"/>
        <v>15</v>
      </c>
      <c r="EY16" s="452" t="str">
        <f ca="1">GrpB!$D$7</f>
        <v>USA</v>
      </c>
      <c r="EZ16" s="492"/>
      <c r="FA16" s="492"/>
      <c r="FB16" s="486"/>
      <c r="FC16" s="453" t="str">
        <f t="shared" ca="1" si="138"/>
        <v/>
      </c>
      <c r="FD16" s="453" t="str">
        <f ca="1">IF((FC16&lt;&gt;""),IF(OR($F16&lt;&gt;$G16,PrSettings!$M$4="●"),(($F16-$G16)=(EZ16-FA16))*1,0),"")</f>
        <v/>
      </c>
      <c r="FE16" s="453" t="str">
        <f t="shared" ca="1" si="139"/>
        <v/>
      </c>
      <c r="FF16" s="453" t="str">
        <f ca="1">IF(FC16&lt;&gt;"",IF(ABS($F16-$G16)&gt;=PrSettings!$M$7,(ABS($F16-$G16-EZ16+FA16)&lt;=1)*1,IF(AND(FC16,$F16=$G16,$F16&gt;=PrSettings!$M$6),(ABS(EZ16-$F16)&lt;=1)*1,IF(AND(FC16,$F16+$G16&gt;=PrSettings!$M$8),(ABS(EZ16-$F16)+ABS(FA16-$G16)&lt;=1)*1,""))),"")</f>
        <v/>
      </c>
      <c r="FG16" s="489"/>
      <c r="FI16" s="451">
        <f t="shared" ca="1" si="12"/>
        <v>5</v>
      </c>
      <c r="FJ16" s="452" t="str">
        <f ca="1">GrpB!$B$7</f>
        <v>England</v>
      </c>
      <c r="FK16" s="453">
        <f t="shared" ca="1" si="140"/>
        <v>15</v>
      </c>
      <c r="FL16" s="452" t="str">
        <f ca="1">GrpB!$D$7</f>
        <v>USA</v>
      </c>
      <c r="FM16" s="492"/>
      <c r="FN16" s="492"/>
      <c r="FO16" s="486"/>
      <c r="FP16" s="453" t="str">
        <f t="shared" ca="1" si="141"/>
        <v/>
      </c>
      <c r="FQ16" s="453" t="str">
        <f ca="1">IF((FP16&lt;&gt;""),IF(OR($F16&lt;&gt;$G16,PrSettings!$M$4="●"),(($F16-$G16)=(FM16-FN16))*1,0),"")</f>
        <v/>
      </c>
      <c r="FR16" s="453" t="str">
        <f t="shared" ca="1" si="142"/>
        <v/>
      </c>
      <c r="FS16" s="453" t="str">
        <f ca="1">IF(FP16&lt;&gt;"",IF(ABS($F16-$G16)&gt;=PrSettings!$M$7,(ABS($F16-$G16-FM16+FN16)&lt;=1)*1,IF(AND(FP16,$F16=$G16,$F16&gt;=PrSettings!$M$6),(ABS(FM16-$F16)&lt;=1)*1,IF(AND(FP16,$F16+$G16&gt;=PrSettings!$M$8),(ABS(FM16-$F16)+ABS(FN16-$G16)&lt;=1)*1,""))),"")</f>
        <v/>
      </c>
      <c r="FT16" s="489"/>
      <c r="FV16" s="451">
        <f t="shared" ca="1" si="13"/>
        <v>5</v>
      </c>
      <c r="FW16" s="452" t="str">
        <f ca="1">GrpB!$B$7</f>
        <v>England</v>
      </c>
      <c r="FX16" s="453">
        <f t="shared" ca="1" si="143"/>
        <v>15</v>
      </c>
      <c r="FY16" s="452" t="str">
        <f ca="1">GrpB!$D$7</f>
        <v>USA</v>
      </c>
      <c r="FZ16" s="492"/>
      <c r="GA16" s="492"/>
      <c r="GB16" s="486"/>
      <c r="GC16" s="453" t="str">
        <f t="shared" ca="1" si="144"/>
        <v/>
      </c>
      <c r="GD16" s="453" t="str">
        <f ca="1">IF((GC16&lt;&gt;""),IF(OR($F16&lt;&gt;$G16,PrSettings!$M$4="●"),(($F16-$G16)=(FZ16-GA16))*1,0),"")</f>
        <v/>
      </c>
      <c r="GE16" s="453" t="str">
        <f t="shared" ca="1" si="145"/>
        <v/>
      </c>
      <c r="GF16" s="453" t="str">
        <f ca="1">IF(GC16&lt;&gt;"",IF(ABS($F16-$G16)&gt;=PrSettings!$M$7,(ABS($F16-$G16-FZ16+GA16)&lt;=1)*1,IF(AND(GC16,$F16=$G16,$F16&gt;=PrSettings!$M$6),(ABS(FZ16-$F16)&lt;=1)*1,IF(AND(GC16,$F16+$G16&gt;=PrSettings!$M$8),(ABS(FZ16-$F16)+ABS(GA16-$G16)&lt;=1)*1,""))),"")</f>
        <v/>
      </c>
      <c r="GG16" s="489"/>
      <c r="GI16" s="451">
        <f t="shared" ca="1" si="14"/>
        <v>5</v>
      </c>
      <c r="GJ16" s="452" t="str">
        <f ca="1">GrpB!$B$7</f>
        <v>England</v>
      </c>
      <c r="GK16" s="453">
        <f t="shared" ca="1" si="146"/>
        <v>15</v>
      </c>
      <c r="GL16" s="452" t="str">
        <f ca="1">GrpB!$D$7</f>
        <v>USA</v>
      </c>
      <c r="GM16" s="492"/>
      <c r="GN16" s="492"/>
      <c r="GO16" s="486"/>
      <c r="GP16" s="453" t="str">
        <f t="shared" ca="1" si="147"/>
        <v/>
      </c>
      <c r="GQ16" s="453" t="str">
        <f ca="1">IF((GP16&lt;&gt;""),IF(OR($F16&lt;&gt;$G16,PrSettings!$M$4="●"),(($F16-$G16)=(GM16-GN16))*1,0),"")</f>
        <v/>
      </c>
      <c r="GR16" s="453" t="str">
        <f t="shared" ca="1" si="148"/>
        <v/>
      </c>
      <c r="GS16" s="453" t="str">
        <f ca="1">IF(GP16&lt;&gt;"",IF(ABS($F16-$G16)&gt;=PrSettings!$M$7,(ABS($F16-$G16-GM16+GN16)&lt;=1)*1,IF(AND(GP16,$F16=$G16,$F16&gt;=PrSettings!$M$6),(ABS(GM16-$F16)&lt;=1)*1,IF(AND(GP16,$F16+$G16&gt;=PrSettings!$M$8),(ABS(GM16-$F16)+ABS(GN16-$G16)&lt;=1)*1,""))),"")</f>
        <v/>
      </c>
      <c r="GT16" s="489"/>
      <c r="GV16" s="451">
        <f t="shared" ca="1" si="15"/>
        <v>5</v>
      </c>
      <c r="GW16" s="452" t="str">
        <f ca="1">GrpB!$B$7</f>
        <v>England</v>
      </c>
      <c r="GX16" s="453">
        <f t="shared" ca="1" si="149"/>
        <v>15</v>
      </c>
      <c r="GY16" s="452" t="str">
        <f ca="1">GrpB!$D$7</f>
        <v>USA</v>
      </c>
      <c r="GZ16" s="492"/>
      <c r="HA16" s="492"/>
      <c r="HB16" s="486"/>
      <c r="HC16" s="453" t="str">
        <f t="shared" ca="1" si="150"/>
        <v/>
      </c>
      <c r="HD16" s="453" t="str">
        <f ca="1">IF((HC16&lt;&gt;""),IF(OR($F16&lt;&gt;$G16,PrSettings!$M$4="●"),(($F16-$G16)=(GZ16-HA16))*1,0),"")</f>
        <v/>
      </c>
      <c r="HE16" s="453" t="str">
        <f t="shared" ca="1" si="151"/>
        <v/>
      </c>
      <c r="HF16" s="453" t="str">
        <f ca="1">IF(HC16&lt;&gt;"",IF(ABS($F16-$G16)&gt;=PrSettings!$M$7,(ABS($F16-$G16-GZ16+HA16)&lt;=1)*1,IF(AND(HC16,$F16=$G16,$F16&gt;=PrSettings!$M$6),(ABS(GZ16-$F16)&lt;=1)*1,IF(AND(HC16,$F16+$G16&gt;=PrSettings!$M$8),(ABS(GZ16-$F16)+ABS(HA16-$G16)&lt;=1)*1,""))),"")</f>
        <v/>
      </c>
      <c r="HG16" s="489"/>
      <c r="HI16" s="451">
        <f t="shared" ca="1" si="16"/>
        <v>5</v>
      </c>
      <c r="HJ16" s="452" t="str">
        <f ca="1">GrpB!$B$7</f>
        <v>England</v>
      </c>
      <c r="HK16" s="453">
        <f t="shared" ca="1" si="152"/>
        <v>15</v>
      </c>
      <c r="HL16" s="452" t="str">
        <f ca="1">GrpB!$D$7</f>
        <v>USA</v>
      </c>
      <c r="HM16" s="492"/>
      <c r="HN16" s="492"/>
      <c r="HO16" s="486"/>
      <c r="HP16" s="453" t="str">
        <f t="shared" ca="1" si="153"/>
        <v/>
      </c>
      <c r="HQ16" s="453" t="str">
        <f ca="1">IF((HP16&lt;&gt;""),IF(OR($F16&lt;&gt;$G16,PrSettings!$M$4="●"),(($F16-$G16)=(HM16-HN16))*1,0),"")</f>
        <v/>
      </c>
      <c r="HR16" s="453" t="str">
        <f t="shared" ca="1" si="154"/>
        <v/>
      </c>
      <c r="HS16" s="453" t="str">
        <f ca="1">IF(HP16&lt;&gt;"",IF(ABS($F16-$G16)&gt;=PrSettings!$M$7,(ABS($F16-$G16-HM16+HN16)&lt;=1)*1,IF(AND(HP16,$F16=$G16,$F16&gt;=PrSettings!$M$6),(ABS(HM16-$F16)&lt;=1)*1,IF(AND(HP16,$F16+$G16&gt;=PrSettings!$M$8),(ABS(HM16-$F16)+ABS(HN16-$G16)&lt;=1)*1,""))),"")</f>
        <v/>
      </c>
      <c r="HT16" s="489"/>
      <c r="HV16" s="451">
        <f t="shared" ca="1" si="17"/>
        <v>5</v>
      </c>
      <c r="HW16" s="452" t="str">
        <f ca="1">GrpB!$B$7</f>
        <v>England</v>
      </c>
      <c r="HX16" s="453">
        <f t="shared" ca="1" si="155"/>
        <v>15</v>
      </c>
      <c r="HY16" s="452" t="str">
        <f ca="1">GrpB!$D$7</f>
        <v>USA</v>
      </c>
      <c r="HZ16" s="492"/>
      <c r="IA16" s="492"/>
      <c r="IB16" s="486"/>
      <c r="IC16" s="453" t="str">
        <f t="shared" ca="1" si="156"/>
        <v/>
      </c>
      <c r="ID16" s="453" t="str">
        <f ca="1">IF((IC16&lt;&gt;""),IF(OR($F16&lt;&gt;$G16,PrSettings!$M$4="●"),(($F16-$G16)=(HZ16-IA16))*1,0),"")</f>
        <v/>
      </c>
      <c r="IE16" s="453" t="str">
        <f t="shared" ca="1" si="157"/>
        <v/>
      </c>
      <c r="IF16" s="453" t="str">
        <f ca="1">IF(IC16&lt;&gt;"",IF(ABS($F16-$G16)&gt;=PrSettings!$M$7,(ABS($F16-$G16-HZ16+IA16)&lt;=1)*1,IF(AND(IC16,$F16=$G16,$F16&gt;=PrSettings!$M$6),(ABS(HZ16-$F16)&lt;=1)*1,IF(AND(IC16,$F16+$G16&gt;=PrSettings!$M$8),(ABS(HZ16-$F16)+ABS(IA16-$G16)&lt;=1)*1,""))),"")</f>
        <v/>
      </c>
      <c r="IG16" s="489"/>
      <c r="II16" s="451">
        <f t="shared" ca="1" si="18"/>
        <v>5</v>
      </c>
      <c r="IJ16" s="452" t="str">
        <f ca="1">GrpB!$B$7</f>
        <v>England</v>
      </c>
      <c r="IK16" s="453">
        <f t="shared" ca="1" si="158"/>
        <v>15</v>
      </c>
      <c r="IL16" s="452" t="str">
        <f ca="1">GrpB!$D$7</f>
        <v>USA</v>
      </c>
      <c r="IM16" s="492"/>
      <c r="IN16" s="492"/>
      <c r="IO16" s="486"/>
      <c r="IP16" s="453" t="str">
        <f t="shared" ca="1" si="159"/>
        <v/>
      </c>
      <c r="IQ16" s="453" t="str">
        <f ca="1">IF((IP16&lt;&gt;""),IF(OR($F16&lt;&gt;$G16,PrSettings!$M$4="●"),(($F16-$G16)=(IM16-IN16))*1,0),"")</f>
        <v/>
      </c>
      <c r="IR16" s="453" t="str">
        <f t="shared" ca="1" si="160"/>
        <v/>
      </c>
      <c r="IS16" s="453" t="str">
        <f ca="1">IF(IP16&lt;&gt;"",IF(ABS($F16-$G16)&gt;=PrSettings!$M$7,(ABS($F16-$G16-IM16+IN16)&lt;=1)*1,IF(AND(IP16,$F16=$G16,$F16&gt;=PrSettings!$M$6),(ABS(IM16-$F16)&lt;=1)*1,IF(AND(IP16,$F16+$G16&gt;=PrSettings!$M$8),(ABS(IM16-$F16)+ABS(IN16-$G16)&lt;=1)*1,""))),"")</f>
        <v/>
      </c>
      <c r="IT16" s="489"/>
      <c r="IV16" s="451">
        <f t="shared" ca="1" si="19"/>
        <v>5</v>
      </c>
      <c r="IW16" s="452" t="str">
        <f ca="1">GrpB!$B$7</f>
        <v>England</v>
      </c>
      <c r="IX16" s="453">
        <f t="shared" ca="1" si="161"/>
        <v>15</v>
      </c>
      <c r="IY16" s="452" t="str">
        <f ca="1">GrpB!$D$7</f>
        <v>USA</v>
      </c>
      <c r="IZ16" s="492"/>
      <c r="JA16" s="492"/>
      <c r="JB16" s="486"/>
      <c r="JC16" s="453" t="str">
        <f t="shared" ca="1" si="162"/>
        <v/>
      </c>
      <c r="JD16" s="453" t="str">
        <f ca="1">IF((JC16&lt;&gt;""),IF(OR($F16&lt;&gt;$G16,PrSettings!$M$4="●"),(($F16-$G16)=(IZ16-JA16))*1,0),"")</f>
        <v/>
      </c>
      <c r="JE16" s="453" t="str">
        <f t="shared" ca="1" si="163"/>
        <v/>
      </c>
      <c r="JF16" s="453" t="str">
        <f ca="1">IF(JC16&lt;&gt;"",IF(ABS($F16-$G16)&gt;=PrSettings!$M$7,(ABS($F16-$G16-IZ16+JA16)&lt;=1)*1,IF(AND(JC16,$F16=$G16,$F16&gt;=PrSettings!$M$6),(ABS(IZ16-$F16)&lt;=1)*1,IF(AND(JC16,$F16+$G16&gt;=PrSettings!$M$8),(ABS(IZ16-$F16)+ABS(JA16-$G16)&lt;=1)*1,""))),"")</f>
        <v/>
      </c>
      <c r="JG16" s="489"/>
      <c r="JI16" s="451">
        <f t="shared" ca="1" si="20"/>
        <v>5</v>
      </c>
      <c r="JJ16" s="452" t="str">
        <f ca="1">GrpB!$B$7</f>
        <v>England</v>
      </c>
      <c r="JK16" s="453">
        <f t="shared" ca="1" si="164"/>
        <v>15</v>
      </c>
      <c r="JL16" s="452" t="str">
        <f ca="1">GrpB!$D$7</f>
        <v>USA</v>
      </c>
      <c r="JM16" s="492"/>
      <c r="JN16" s="492"/>
      <c r="JO16" s="486"/>
      <c r="JP16" s="453" t="str">
        <f t="shared" ca="1" si="165"/>
        <v/>
      </c>
      <c r="JQ16" s="453" t="str">
        <f ca="1">IF((JP16&lt;&gt;""),IF(OR($F16&lt;&gt;$G16,PrSettings!$M$4="●"),(($F16-$G16)=(JM16-JN16))*1,0),"")</f>
        <v/>
      </c>
      <c r="JR16" s="453" t="str">
        <f t="shared" ca="1" si="166"/>
        <v/>
      </c>
      <c r="JS16" s="453" t="str">
        <f ca="1">IF(JP16&lt;&gt;"",IF(ABS($F16-$G16)&gt;=PrSettings!$M$7,(ABS($F16-$G16-JM16+JN16)&lt;=1)*1,IF(AND(JP16,$F16=$G16,$F16&gt;=PrSettings!$M$6),(ABS(JM16-$F16)&lt;=1)*1,IF(AND(JP16,$F16+$G16&gt;=PrSettings!$M$8),(ABS(JM16-$F16)+ABS(JN16-$G16)&lt;=1)*1,""))),"")</f>
        <v/>
      </c>
      <c r="JT16" s="489"/>
      <c r="JV16" s="451">
        <f t="shared" ca="1" si="21"/>
        <v>5</v>
      </c>
      <c r="JW16" s="452" t="str">
        <f ca="1">GrpB!$B$7</f>
        <v>England</v>
      </c>
      <c r="JX16" s="453">
        <f t="shared" ca="1" si="167"/>
        <v>15</v>
      </c>
      <c r="JY16" s="452" t="str">
        <f ca="1">GrpB!$D$7</f>
        <v>USA</v>
      </c>
      <c r="JZ16" s="492"/>
      <c r="KA16" s="492"/>
      <c r="KB16" s="486"/>
      <c r="KC16" s="453" t="str">
        <f t="shared" ca="1" si="168"/>
        <v/>
      </c>
      <c r="KD16" s="453" t="str">
        <f ca="1">IF((KC16&lt;&gt;""),IF(OR($F16&lt;&gt;$G16,PrSettings!$M$4="●"),(($F16-$G16)=(JZ16-KA16))*1,0),"")</f>
        <v/>
      </c>
      <c r="KE16" s="453" t="str">
        <f t="shared" ca="1" si="169"/>
        <v/>
      </c>
      <c r="KF16" s="453" t="str">
        <f ca="1">IF(KC16&lt;&gt;"",IF(ABS($F16-$G16)&gt;=PrSettings!$M$7,(ABS($F16-$G16-JZ16+KA16)&lt;=1)*1,IF(AND(KC16,$F16=$G16,$F16&gt;=PrSettings!$M$6),(ABS(JZ16-$F16)&lt;=1)*1,IF(AND(KC16,$F16+$G16&gt;=PrSettings!$M$8),(ABS(JZ16-$F16)+ABS(KA16-$G16)&lt;=1)*1,""))),"")</f>
        <v/>
      </c>
      <c r="KG16" s="489"/>
      <c r="KI16" s="451">
        <f t="shared" ca="1" si="22"/>
        <v>5</v>
      </c>
      <c r="KJ16" s="452" t="str">
        <f ca="1">GrpB!$B$7</f>
        <v>England</v>
      </c>
      <c r="KK16" s="453">
        <f t="shared" ca="1" si="170"/>
        <v>15</v>
      </c>
      <c r="KL16" s="452" t="str">
        <f ca="1">GrpB!$D$7</f>
        <v>USA</v>
      </c>
      <c r="KM16" s="492"/>
      <c r="KN16" s="492"/>
      <c r="KO16" s="486"/>
      <c r="KP16" s="453" t="str">
        <f t="shared" ca="1" si="171"/>
        <v/>
      </c>
      <c r="KQ16" s="453" t="str">
        <f ca="1">IF((KP16&lt;&gt;""),IF(OR($F16&lt;&gt;$G16,PrSettings!$M$4="●"),(($F16-$G16)=(KM16-KN16))*1,0),"")</f>
        <v/>
      </c>
      <c r="KR16" s="453" t="str">
        <f t="shared" ca="1" si="172"/>
        <v/>
      </c>
      <c r="KS16" s="453" t="str">
        <f ca="1">IF(KP16&lt;&gt;"",IF(ABS($F16-$G16)&gt;=PrSettings!$M$7,(ABS($F16-$G16-KM16+KN16)&lt;=1)*1,IF(AND(KP16,$F16=$G16,$F16&gt;=PrSettings!$M$6),(ABS(KM16-$F16)&lt;=1)*1,IF(AND(KP16,$F16+$G16&gt;=PrSettings!$M$8),(ABS(KM16-$F16)+ABS(KN16-$G16)&lt;=1)*1,""))),"")</f>
        <v/>
      </c>
      <c r="KT16" s="489"/>
      <c r="KV16" s="451">
        <f t="shared" ca="1" si="23"/>
        <v>5</v>
      </c>
      <c r="KW16" s="452" t="str">
        <f ca="1">GrpB!$B$7</f>
        <v>England</v>
      </c>
      <c r="KX16" s="453">
        <f t="shared" ca="1" si="173"/>
        <v>15</v>
      </c>
      <c r="KY16" s="452" t="str">
        <f ca="1">GrpB!$D$7</f>
        <v>USA</v>
      </c>
      <c r="KZ16" s="492"/>
      <c r="LA16" s="492"/>
      <c r="LB16" s="486"/>
      <c r="LC16" s="453" t="str">
        <f t="shared" ca="1" si="174"/>
        <v/>
      </c>
      <c r="LD16" s="453" t="str">
        <f ca="1">IF((LC16&lt;&gt;""),IF(OR($F16&lt;&gt;$G16,PrSettings!$M$4="●"),(($F16-$G16)=(KZ16-LA16))*1,0),"")</f>
        <v/>
      </c>
      <c r="LE16" s="453" t="str">
        <f t="shared" ca="1" si="175"/>
        <v/>
      </c>
      <c r="LF16" s="453" t="str">
        <f ca="1">IF(LC16&lt;&gt;"",IF(ABS($F16-$G16)&gt;=PrSettings!$M$7,(ABS($F16-$G16-KZ16+LA16)&lt;=1)*1,IF(AND(LC16,$F16=$G16,$F16&gt;=PrSettings!$M$6),(ABS(KZ16-$F16)&lt;=1)*1,IF(AND(LC16,$F16+$G16&gt;=PrSettings!$M$8),(ABS(KZ16-$F16)+ABS(LA16-$G16)&lt;=1)*1,""))),"")</f>
        <v/>
      </c>
      <c r="LG16" s="489"/>
      <c r="LI16" s="451">
        <f t="shared" ca="1" si="24"/>
        <v>5</v>
      </c>
      <c r="LJ16" s="452" t="str">
        <f ca="1">GrpB!$B$7</f>
        <v>England</v>
      </c>
      <c r="LK16" s="453">
        <f t="shared" ca="1" si="176"/>
        <v>15</v>
      </c>
      <c r="LL16" s="452" t="str">
        <f ca="1">GrpB!$D$7</f>
        <v>USA</v>
      </c>
      <c r="LM16" s="492"/>
      <c r="LN16" s="492"/>
      <c r="LO16" s="486"/>
      <c r="LP16" s="453" t="str">
        <f t="shared" ca="1" si="177"/>
        <v/>
      </c>
      <c r="LQ16" s="453" t="str">
        <f ca="1">IF((LP16&lt;&gt;""),IF(OR($F16&lt;&gt;$G16,PrSettings!$M$4="●"),(($F16-$G16)=(LM16-LN16))*1,0),"")</f>
        <v/>
      </c>
      <c r="LR16" s="453" t="str">
        <f t="shared" ca="1" si="178"/>
        <v/>
      </c>
      <c r="LS16" s="453" t="str">
        <f ca="1">IF(LP16&lt;&gt;"",IF(ABS($F16-$G16)&gt;=PrSettings!$M$7,(ABS($F16-$G16-LM16+LN16)&lt;=1)*1,IF(AND(LP16,$F16=$G16,$F16&gt;=PrSettings!$M$6),(ABS(LM16-$F16)&lt;=1)*1,IF(AND(LP16,$F16+$G16&gt;=PrSettings!$M$8),(ABS(LM16-$F16)+ABS(LN16-$G16)&lt;=1)*1,""))),"")</f>
        <v/>
      </c>
      <c r="LT16" s="489"/>
      <c r="LV16" s="451">
        <f t="shared" ca="1" si="25"/>
        <v>5</v>
      </c>
      <c r="LW16" s="452" t="str">
        <f ca="1">GrpB!$B$7</f>
        <v>England</v>
      </c>
      <c r="LX16" s="453">
        <f t="shared" ca="1" si="179"/>
        <v>15</v>
      </c>
      <c r="LY16" s="452" t="str">
        <f ca="1">GrpB!$D$7</f>
        <v>USA</v>
      </c>
      <c r="LZ16" s="492"/>
      <c r="MA16" s="492"/>
      <c r="MB16" s="486"/>
      <c r="MC16" s="453" t="str">
        <f t="shared" ca="1" si="180"/>
        <v/>
      </c>
      <c r="MD16" s="453" t="str">
        <f ca="1">IF((MC16&lt;&gt;""),IF(OR($F16&lt;&gt;$G16,PrSettings!$M$4="●"),(($F16-$G16)=(LZ16-MA16))*1,0),"")</f>
        <v/>
      </c>
      <c r="ME16" s="453" t="str">
        <f t="shared" ca="1" si="181"/>
        <v/>
      </c>
      <c r="MF16" s="453" t="str">
        <f ca="1">IF(MC16&lt;&gt;"",IF(ABS($F16-$G16)&gt;=PrSettings!$M$7,(ABS($F16-$G16-LZ16+MA16)&lt;=1)*1,IF(AND(MC16,$F16=$G16,$F16&gt;=PrSettings!$M$6),(ABS(LZ16-$F16)&lt;=1)*1,IF(AND(MC16,$F16+$G16&gt;=PrSettings!$M$8),(ABS(LZ16-$F16)+ABS(MA16-$G16)&lt;=1)*1,""))),"")</f>
        <v/>
      </c>
      <c r="MG16" s="489"/>
    </row>
    <row r="17" spans="2:345" x14ac:dyDescent="0.25">
      <c r="B17" s="451">
        <f ca="1">INDEX(Groups!$C$7:$C$45,MATCH(C17,Groups!$D$7:$D$45,0))</f>
        <v>18</v>
      </c>
      <c r="C17" s="452" t="str">
        <f ca="1">GrpB!$B$8</f>
        <v>Wales</v>
      </c>
      <c r="D17" s="453">
        <f ca="1">INDEX(Groups!$C$7:$C$45,MATCH(E17,Groups!$D$7:$D$45,0))</f>
        <v>5</v>
      </c>
      <c r="E17" s="452" t="str">
        <f ca="1">GrpB!$D$8</f>
        <v>England</v>
      </c>
      <c r="F17" s="454">
        <f ca="1">GrpB!$E$8</f>
        <v>0</v>
      </c>
      <c r="G17" s="455">
        <f ca="1">GrpB!$G$8</f>
        <v>3</v>
      </c>
      <c r="I17" s="451">
        <f t="shared" ca="1" si="0"/>
        <v>18</v>
      </c>
      <c r="J17" s="452" t="str">
        <f ca="1">GrpB!$B$8</f>
        <v>Wales</v>
      </c>
      <c r="K17" s="453">
        <f t="shared" ca="1" si="104"/>
        <v>5</v>
      </c>
      <c r="L17" s="452" t="str">
        <f ca="1">GrpB!$D$8</f>
        <v>England</v>
      </c>
      <c r="M17" s="492"/>
      <c r="N17" s="492"/>
      <c r="O17" s="486"/>
      <c r="P17" s="453" t="str">
        <f t="shared" ca="1" si="105"/>
        <v/>
      </c>
      <c r="Q17" s="453" t="str">
        <f ca="1">IF((P17&lt;&gt;""),IF(OR($F17&lt;&gt;$G17,PrSettings!$M$4="●"),(($F17-$G17)=(M17-N17))*1,0),"")</f>
        <v/>
      </c>
      <c r="R17" s="453" t="str">
        <f t="shared" ca="1" si="106"/>
        <v/>
      </c>
      <c r="S17" s="453" t="str">
        <f ca="1">IF(P17&lt;&gt;"",IF(ABS($F17-$G17)&gt;=PrSettings!$M$7,(ABS($F17-$G17-M17+N17)&lt;=1)*1,IF(AND(P17,$F17=$G17,$F17&gt;=PrSettings!$M$6),(ABS(M17-$F17)&lt;=1)*1,IF(AND(P17,$F17+$G17&gt;=PrSettings!$M$8),(ABS(M17-$F17)+ABS(N17-$G17)&lt;=1)*1,""))),"")</f>
        <v/>
      </c>
      <c r="T17" s="489"/>
      <c r="V17" s="451">
        <f t="shared" ca="1" si="1"/>
        <v>18</v>
      </c>
      <c r="W17" s="452" t="str">
        <f ca="1">GrpB!$B$8</f>
        <v>Wales</v>
      </c>
      <c r="X17" s="453">
        <f t="shared" ca="1" si="107"/>
        <v>5</v>
      </c>
      <c r="Y17" s="452" t="str">
        <f ca="1">GrpB!$D$8</f>
        <v>England</v>
      </c>
      <c r="Z17" s="492"/>
      <c r="AA17" s="492"/>
      <c r="AB17" s="486"/>
      <c r="AC17" s="453" t="str">
        <f t="shared" ca="1" si="108"/>
        <v/>
      </c>
      <c r="AD17" s="453" t="str">
        <f ca="1">IF((AC17&lt;&gt;""),IF(OR($F17&lt;&gt;$G17,PrSettings!$M$4="●"),(($F17-$G17)=(Z17-AA17))*1,0),"")</f>
        <v/>
      </c>
      <c r="AE17" s="453" t="str">
        <f t="shared" ca="1" si="109"/>
        <v/>
      </c>
      <c r="AF17" s="453" t="str">
        <f ca="1">IF(AC17&lt;&gt;"",IF(ABS($F17-$G17)&gt;=PrSettings!$M$7,(ABS($F17-$G17-Z17+AA17)&lt;=1)*1,IF(AND(AC17,$F17=$G17,$F17&gt;=PrSettings!$M$6),(ABS(Z17-$F17)&lt;=1)*1,IF(AND(AC17,$F17+$G17&gt;=PrSettings!$M$8),(ABS(Z17-$F17)+ABS(AA17-$G17)&lt;=1)*1,""))),"")</f>
        <v/>
      </c>
      <c r="AG17" s="489"/>
      <c r="AI17" s="451">
        <f t="shared" ca="1" si="2"/>
        <v>18</v>
      </c>
      <c r="AJ17" s="452" t="str">
        <f ca="1">GrpB!$B$8</f>
        <v>Wales</v>
      </c>
      <c r="AK17" s="453">
        <f t="shared" ca="1" si="110"/>
        <v>5</v>
      </c>
      <c r="AL17" s="452" t="str">
        <f ca="1">GrpB!$D$8</f>
        <v>England</v>
      </c>
      <c r="AM17" s="492"/>
      <c r="AN17" s="492"/>
      <c r="AO17" s="486"/>
      <c r="AP17" s="453" t="str">
        <f t="shared" ca="1" si="111"/>
        <v/>
      </c>
      <c r="AQ17" s="453" t="str">
        <f ca="1">IF((AP17&lt;&gt;""),IF(OR($F17&lt;&gt;$G17,PrSettings!$M$4="●"),(($F17-$G17)=(AM17-AN17))*1,0),"")</f>
        <v/>
      </c>
      <c r="AR17" s="453" t="str">
        <f t="shared" ca="1" si="112"/>
        <v/>
      </c>
      <c r="AS17" s="453" t="str">
        <f ca="1">IF(AP17&lt;&gt;"",IF(ABS($F17-$G17)&gt;=PrSettings!$M$7,(ABS($F17-$G17-AM17+AN17)&lt;=1)*1,IF(AND(AP17,$F17=$G17,$F17&gt;=PrSettings!$M$6),(ABS(AM17-$F17)&lt;=1)*1,IF(AND(AP17,$F17+$G17&gt;=PrSettings!$M$8),(ABS(AM17-$F17)+ABS(AN17-$G17)&lt;=1)*1,""))),"")</f>
        <v/>
      </c>
      <c r="AT17" s="489"/>
      <c r="AV17" s="451">
        <f t="shared" ca="1" si="3"/>
        <v>18</v>
      </c>
      <c r="AW17" s="452" t="str">
        <f ca="1">GrpB!$B$8</f>
        <v>Wales</v>
      </c>
      <c r="AX17" s="453">
        <f t="shared" ca="1" si="113"/>
        <v>5</v>
      </c>
      <c r="AY17" s="452" t="str">
        <f ca="1">GrpB!$D$8</f>
        <v>England</v>
      </c>
      <c r="AZ17" s="492"/>
      <c r="BA17" s="492"/>
      <c r="BB17" s="486"/>
      <c r="BC17" s="453" t="str">
        <f t="shared" ca="1" si="114"/>
        <v/>
      </c>
      <c r="BD17" s="453" t="str">
        <f ca="1">IF((BC17&lt;&gt;""),IF(OR($F17&lt;&gt;$G17,PrSettings!$M$4="●"),(($F17-$G17)=(AZ17-BA17))*1,0),"")</f>
        <v/>
      </c>
      <c r="BE17" s="453" t="str">
        <f t="shared" ca="1" si="115"/>
        <v/>
      </c>
      <c r="BF17" s="453" t="str">
        <f ca="1">IF(BC17&lt;&gt;"",IF(ABS($F17-$G17)&gt;=PrSettings!$M$7,(ABS($F17-$G17-AZ17+BA17)&lt;=1)*1,IF(AND(BC17,$F17=$G17,$F17&gt;=PrSettings!$M$6),(ABS(AZ17-$F17)&lt;=1)*1,IF(AND(BC17,$F17+$G17&gt;=PrSettings!$M$8),(ABS(AZ17-$F17)+ABS(BA17-$G17)&lt;=1)*1,""))),"")</f>
        <v/>
      </c>
      <c r="BG17" s="489"/>
      <c r="BI17" s="451">
        <f t="shared" ca="1" si="4"/>
        <v>18</v>
      </c>
      <c r="BJ17" s="452" t="str">
        <f ca="1">GrpB!$B$8</f>
        <v>Wales</v>
      </c>
      <c r="BK17" s="453">
        <f t="shared" ca="1" si="116"/>
        <v>5</v>
      </c>
      <c r="BL17" s="452" t="str">
        <f ca="1">GrpB!$D$8</f>
        <v>England</v>
      </c>
      <c r="BM17" s="492"/>
      <c r="BN17" s="492"/>
      <c r="BO17" s="486"/>
      <c r="BP17" s="453" t="str">
        <f t="shared" ca="1" si="117"/>
        <v/>
      </c>
      <c r="BQ17" s="453" t="str">
        <f ca="1">IF((BP17&lt;&gt;""),IF(OR($F17&lt;&gt;$G17,PrSettings!$M$4="●"),(($F17-$G17)=(BM17-BN17))*1,0),"")</f>
        <v/>
      </c>
      <c r="BR17" s="453" t="str">
        <f t="shared" ca="1" si="118"/>
        <v/>
      </c>
      <c r="BS17" s="453" t="str">
        <f ca="1">IF(BP17&lt;&gt;"",IF(ABS($F17-$G17)&gt;=PrSettings!$M$7,(ABS($F17-$G17-BM17+BN17)&lt;=1)*1,IF(AND(BP17,$F17=$G17,$F17&gt;=PrSettings!$M$6),(ABS(BM17-$F17)&lt;=1)*1,IF(AND(BP17,$F17+$G17&gt;=PrSettings!$M$8),(ABS(BM17-$F17)+ABS(BN17-$G17)&lt;=1)*1,""))),"")</f>
        <v/>
      </c>
      <c r="BT17" s="489"/>
      <c r="BV17" s="451">
        <f t="shared" ca="1" si="5"/>
        <v>18</v>
      </c>
      <c r="BW17" s="452" t="str">
        <f ca="1">GrpB!$B$8</f>
        <v>Wales</v>
      </c>
      <c r="BX17" s="453">
        <f t="shared" ca="1" si="119"/>
        <v>5</v>
      </c>
      <c r="BY17" s="452" t="str">
        <f ca="1">GrpB!$D$8</f>
        <v>England</v>
      </c>
      <c r="BZ17" s="492"/>
      <c r="CA17" s="492"/>
      <c r="CB17" s="486"/>
      <c r="CC17" s="453" t="str">
        <f t="shared" ca="1" si="120"/>
        <v/>
      </c>
      <c r="CD17" s="453" t="str">
        <f ca="1">IF((CC17&lt;&gt;""),IF(OR($F17&lt;&gt;$G17,PrSettings!$M$4="●"),(($F17-$G17)=(BZ17-CA17))*1,0),"")</f>
        <v/>
      </c>
      <c r="CE17" s="453" t="str">
        <f t="shared" ca="1" si="121"/>
        <v/>
      </c>
      <c r="CF17" s="453" t="str">
        <f ca="1">IF(CC17&lt;&gt;"",IF(ABS($F17-$G17)&gt;=PrSettings!$M$7,(ABS($F17-$G17-BZ17+CA17)&lt;=1)*1,IF(AND(CC17,$F17=$G17,$F17&gt;=PrSettings!$M$6),(ABS(BZ17-$F17)&lt;=1)*1,IF(AND(CC17,$F17+$G17&gt;=PrSettings!$M$8),(ABS(BZ17-$F17)+ABS(CA17-$G17)&lt;=1)*1,""))),"")</f>
        <v/>
      </c>
      <c r="CG17" s="489"/>
      <c r="CI17" s="451">
        <f t="shared" ca="1" si="6"/>
        <v>18</v>
      </c>
      <c r="CJ17" s="452" t="str">
        <f ca="1">GrpB!$B$8</f>
        <v>Wales</v>
      </c>
      <c r="CK17" s="453">
        <f t="shared" ca="1" si="122"/>
        <v>5</v>
      </c>
      <c r="CL17" s="452" t="str">
        <f ca="1">GrpB!$D$8</f>
        <v>England</v>
      </c>
      <c r="CM17" s="492"/>
      <c r="CN17" s="492"/>
      <c r="CO17" s="486"/>
      <c r="CP17" s="453" t="str">
        <f t="shared" ca="1" si="123"/>
        <v/>
      </c>
      <c r="CQ17" s="453" t="str">
        <f ca="1">IF((CP17&lt;&gt;""),IF(OR($F17&lt;&gt;$G17,PrSettings!$M$4="●"),(($F17-$G17)=(CM17-CN17))*1,0),"")</f>
        <v/>
      </c>
      <c r="CR17" s="453" t="str">
        <f t="shared" ca="1" si="124"/>
        <v/>
      </c>
      <c r="CS17" s="453" t="str">
        <f ca="1">IF(CP17&lt;&gt;"",IF(ABS($F17-$G17)&gt;=PrSettings!$M$7,(ABS($F17-$G17-CM17+CN17)&lt;=1)*1,IF(AND(CP17,$F17=$G17,$F17&gt;=PrSettings!$M$6),(ABS(CM17-$F17)&lt;=1)*1,IF(AND(CP17,$F17+$G17&gt;=PrSettings!$M$8),(ABS(CM17-$F17)+ABS(CN17-$G17)&lt;=1)*1,""))),"")</f>
        <v/>
      </c>
      <c r="CT17" s="489"/>
      <c r="CV17" s="451">
        <f t="shared" ca="1" si="7"/>
        <v>18</v>
      </c>
      <c r="CW17" s="452" t="str">
        <f ca="1">GrpB!$B$8</f>
        <v>Wales</v>
      </c>
      <c r="CX17" s="453">
        <f t="shared" ca="1" si="125"/>
        <v>5</v>
      </c>
      <c r="CY17" s="452" t="str">
        <f ca="1">GrpB!$D$8</f>
        <v>England</v>
      </c>
      <c r="CZ17" s="492"/>
      <c r="DA17" s="492"/>
      <c r="DB17" s="486"/>
      <c r="DC17" s="453" t="str">
        <f t="shared" ca="1" si="126"/>
        <v/>
      </c>
      <c r="DD17" s="453" t="str">
        <f ca="1">IF((DC17&lt;&gt;""),IF(OR($F17&lt;&gt;$G17,PrSettings!$M$4="●"),(($F17-$G17)=(CZ17-DA17))*1,0),"")</f>
        <v/>
      </c>
      <c r="DE17" s="453" t="str">
        <f t="shared" ca="1" si="127"/>
        <v/>
      </c>
      <c r="DF17" s="453" t="str">
        <f ca="1">IF(DC17&lt;&gt;"",IF(ABS($F17-$G17)&gt;=PrSettings!$M$7,(ABS($F17-$G17-CZ17+DA17)&lt;=1)*1,IF(AND(DC17,$F17=$G17,$F17&gt;=PrSettings!$M$6),(ABS(CZ17-$F17)&lt;=1)*1,IF(AND(DC17,$F17+$G17&gt;=PrSettings!$M$8),(ABS(CZ17-$F17)+ABS(DA17-$G17)&lt;=1)*1,""))),"")</f>
        <v/>
      </c>
      <c r="DG17" s="489"/>
      <c r="DI17" s="451">
        <f t="shared" ca="1" si="8"/>
        <v>18</v>
      </c>
      <c r="DJ17" s="452" t="str">
        <f ca="1">GrpB!$B$8</f>
        <v>Wales</v>
      </c>
      <c r="DK17" s="453">
        <f t="shared" ca="1" si="128"/>
        <v>5</v>
      </c>
      <c r="DL17" s="452" t="str">
        <f ca="1">GrpB!$D$8</f>
        <v>England</v>
      </c>
      <c r="DM17" s="492"/>
      <c r="DN17" s="492"/>
      <c r="DO17" s="486"/>
      <c r="DP17" s="453" t="str">
        <f t="shared" ca="1" si="129"/>
        <v/>
      </c>
      <c r="DQ17" s="453" t="str">
        <f ca="1">IF((DP17&lt;&gt;""),IF(OR($F17&lt;&gt;$G17,PrSettings!$M$4="●"),(($F17-$G17)=(DM17-DN17))*1,0),"")</f>
        <v/>
      </c>
      <c r="DR17" s="453" t="str">
        <f t="shared" ca="1" si="130"/>
        <v/>
      </c>
      <c r="DS17" s="453" t="str">
        <f ca="1">IF(DP17&lt;&gt;"",IF(ABS($F17-$G17)&gt;=PrSettings!$M$7,(ABS($F17-$G17-DM17+DN17)&lt;=1)*1,IF(AND(DP17,$F17=$G17,$F17&gt;=PrSettings!$M$6),(ABS(DM17-$F17)&lt;=1)*1,IF(AND(DP17,$F17+$G17&gt;=PrSettings!$M$8),(ABS(DM17-$F17)+ABS(DN17-$G17)&lt;=1)*1,""))),"")</f>
        <v/>
      </c>
      <c r="DT17" s="489"/>
      <c r="DV17" s="451">
        <f t="shared" ca="1" si="9"/>
        <v>18</v>
      </c>
      <c r="DW17" s="452" t="str">
        <f ca="1">GrpB!$B$8</f>
        <v>Wales</v>
      </c>
      <c r="DX17" s="453">
        <f t="shared" ca="1" si="131"/>
        <v>5</v>
      </c>
      <c r="DY17" s="452" t="str">
        <f ca="1">GrpB!$D$8</f>
        <v>England</v>
      </c>
      <c r="DZ17" s="492"/>
      <c r="EA17" s="492"/>
      <c r="EB17" s="486"/>
      <c r="EC17" s="453" t="str">
        <f t="shared" ca="1" si="132"/>
        <v/>
      </c>
      <c r="ED17" s="453" t="str">
        <f ca="1">IF((EC17&lt;&gt;""),IF(OR($F17&lt;&gt;$G17,PrSettings!$M$4="●"),(($F17-$G17)=(DZ17-EA17))*1,0),"")</f>
        <v/>
      </c>
      <c r="EE17" s="453" t="str">
        <f t="shared" ca="1" si="133"/>
        <v/>
      </c>
      <c r="EF17" s="453" t="str">
        <f ca="1">IF(EC17&lt;&gt;"",IF(ABS($F17-$G17)&gt;=PrSettings!$M$7,(ABS($F17-$G17-DZ17+EA17)&lt;=1)*1,IF(AND(EC17,$F17=$G17,$F17&gt;=PrSettings!$M$6),(ABS(DZ17-$F17)&lt;=1)*1,IF(AND(EC17,$F17+$G17&gt;=PrSettings!$M$8),(ABS(DZ17-$F17)+ABS(EA17-$G17)&lt;=1)*1,""))),"")</f>
        <v/>
      </c>
      <c r="EG17" s="489"/>
      <c r="EI17" s="451">
        <f t="shared" ca="1" si="10"/>
        <v>18</v>
      </c>
      <c r="EJ17" s="452" t="str">
        <f ca="1">GrpB!$B$8</f>
        <v>Wales</v>
      </c>
      <c r="EK17" s="453">
        <f t="shared" ca="1" si="134"/>
        <v>5</v>
      </c>
      <c r="EL17" s="452" t="str">
        <f ca="1">GrpB!$D$8</f>
        <v>England</v>
      </c>
      <c r="EM17" s="492"/>
      <c r="EN17" s="492"/>
      <c r="EO17" s="486"/>
      <c r="EP17" s="453" t="str">
        <f t="shared" ca="1" si="135"/>
        <v/>
      </c>
      <c r="EQ17" s="453" t="str">
        <f ca="1">IF((EP17&lt;&gt;""),IF(OR($F17&lt;&gt;$G17,PrSettings!$M$4="●"),(($F17-$G17)=(EM17-EN17))*1,0),"")</f>
        <v/>
      </c>
      <c r="ER17" s="453" t="str">
        <f t="shared" ca="1" si="136"/>
        <v/>
      </c>
      <c r="ES17" s="453" t="str">
        <f ca="1">IF(EP17&lt;&gt;"",IF(ABS($F17-$G17)&gt;=PrSettings!$M$7,(ABS($F17-$G17-EM17+EN17)&lt;=1)*1,IF(AND(EP17,$F17=$G17,$F17&gt;=PrSettings!$M$6),(ABS(EM17-$F17)&lt;=1)*1,IF(AND(EP17,$F17+$G17&gt;=PrSettings!$M$8),(ABS(EM17-$F17)+ABS(EN17-$G17)&lt;=1)*1,""))),"")</f>
        <v/>
      </c>
      <c r="ET17" s="489"/>
      <c r="EV17" s="451">
        <f t="shared" ca="1" si="11"/>
        <v>18</v>
      </c>
      <c r="EW17" s="452" t="str">
        <f ca="1">GrpB!$B$8</f>
        <v>Wales</v>
      </c>
      <c r="EX17" s="453">
        <f t="shared" ca="1" si="137"/>
        <v>5</v>
      </c>
      <c r="EY17" s="452" t="str">
        <f ca="1">GrpB!$D$8</f>
        <v>England</v>
      </c>
      <c r="EZ17" s="492"/>
      <c r="FA17" s="492"/>
      <c r="FB17" s="486"/>
      <c r="FC17" s="453" t="str">
        <f t="shared" ca="1" si="138"/>
        <v/>
      </c>
      <c r="FD17" s="453" t="str">
        <f ca="1">IF((FC17&lt;&gt;""),IF(OR($F17&lt;&gt;$G17,PrSettings!$M$4="●"),(($F17-$G17)=(EZ17-FA17))*1,0),"")</f>
        <v/>
      </c>
      <c r="FE17" s="453" t="str">
        <f t="shared" ca="1" si="139"/>
        <v/>
      </c>
      <c r="FF17" s="453" t="str">
        <f ca="1">IF(FC17&lt;&gt;"",IF(ABS($F17-$G17)&gt;=PrSettings!$M$7,(ABS($F17-$G17-EZ17+FA17)&lt;=1)*1,IF(AND(FC17,$F17=$G17,$F17&gt;=PrSettings!$M$6),(ABS(EZ17-$F17)&lt;=1)*1,IF(AND(FC17,$F17+$G17&gt;=PrSettings!$M$8),(ABS(EZ17-$F17)+ABS(FA17-$G17)&lt;=1)*1,""))),"")</f>
        <v/>
      </c>
      <c r="FG17" s="489"/>
      <c r="FI17" s="451">
        <f t="shared" ca="1" si="12"/>
        <v>18</v>
      </c>
      <c r="FJ17" s="452" t="str">
        <f ca="1">GrpB!$B$8</f>
        <v>Wales</v>
      </c>
      <c r="FK17" s="453">
        <f t="shared" ca="1" si="140"/>
        <v>5</v>
      </c>
      <c r="FL17" s="452" t="str">
        <f ca="1">GrpB!$D$8</f>
        <v>England</v>
      </c>
      <c r="FM17" s="492"/>
      <c r="FN17" s="492"/>
      <c r="FO17" s="486"/>
      <c r="FP17" s="453" t="str">
        <f t="shared" ca="1" si="141"/>
        <v/>
      </c>
      <c r="FQ17" s="453" t="str">
        <f ca="1">IF((FP17&lt;&gt;""),IF(OR($F17&lt;&gt;$G17,PrSettings!$M$4="●"),(($F17-$G17)=(FM17-FN17))*1,0),"")</f>
        <v/>
      </c>
      <c r="FR17" s="453" t="str">
        <f t="shared" ca="1" si="142"/>
        <v/>
      </c>
      <c r="FS17" s="453" t="str">
        <f ca="1">IF(FP17&lt;&gt;"",IF(ABS($F17-$G17)&gt;=PrSettings!$M$7,(ABS($F17-$G17-FM17+FN17)&lt;=1)*1,IF(AND(FP17,$F17=$G17,$F17&gt;=PrSettings!$M$6),(ABS(FM17-$F17)&lt;=1)*1,IF(AND(FP17,$F17+$G17&gt;=PrSettings!$M$8),(ABS(FM17-$F17)+ABS(FN17-$G17)&lt;=1)*1,""))),"")</f>
        <v/>
      </c>
      <c r="FT17" s="489"/>
      <c r="FV17" s="451">
        <f t="shared" ca="1" si="13"/>
        <v>18</v>
      </c>
      <c r="FW17" s="452" t="str">
        <f ca="1">GrpB!$B$8</f>
        <v>Wales</v>
      </c>
      <c r="FX17" s="453">
        <f t="shared" ca="1" si="143"/>
        <v>5</v>
      </c>
      <c r="FY17" s="452" t="str">
        <f ca="1">GrpB!$D$8</f>
        <v>England</v>
      </c>
      <c r="FZ17" s="492"/>
      <c r="GA17" s="492"/>
      <c r="GB17" s="486"/>
      <c r="GC17" s="453" t="str">
        <f t="shared" ca="1" si="144"/>
        <v/>
      </c>
      <c r="GD17" s="453" t="str">
        <f ca="1">IF((GC17&lt;&gt;""),IF(OR($F17&lt;&gt;$G17,PrSettings!$M$4="●"),(($F17-$G17)=(FZ17-GA17))*1,0),"")</f>
        <v/>
      </c>
      <c r="GE17" s="453" t="str">
        <f t="shared" ca="1" si="145"/>
        <v/>
      </c>
      <c r="GF17" s="453" t="str">
        <f ca="1">IF(GC17&lt;&gt;"",IF(ABS($F17-$G17)&gt;=PrSettings!$M$7,(ABS($F17-$G17-FZ17+GA17)&lt;=1)*1,IF(AND(GC17,$F17=$G17,$F17&gt;=PrSettings!$M$6),(ABS(FZ17-$F17)&lt;=1)*1,IF(AND(GC17,$F17+$G17&gt;=PrSettings!$M$8),(ABS(FZ17-$F17)+ABS(GA17-$G17)&lt;=1)*1,""))),"")</f>
        <v/>
      </c>
      <c r="GG17" s="489"/>
      <c r="GI17" s="451">
        <f t="shared" ca="1" si="14"/>
        <v>18</v>
      </c>
      <c r="GJ17" s="452" t="str">
        <f ca="1">GrpB!$B$8</f>
        <v>Wales</v>
      </c>
      <c r="GK17" s="453">
        <f t="shared" ca="1" si="146"/>
        <v>5</v>
      </c>
      <c r="GL17" s="452" t="str">
        <f ca="1">GrpB!$D$8</f>
        <v>England</v>
      </c>
      <c r="GM17" s="492"/>
      <c r="GN17" s="492"/>
      <c r="GO17" s="486"/>
      <c r="GP17" s="453" t="str">
        <f t="shared" ca="1" si="147"/>
        <v/>
      </c>
      <c r="GQ17" s="453" t="str">
        <f ca="1">IF((GP17&lt;&gt;""),IF(OR($F17&lt;&gt;$G17,PrSettings!$M$4="●"),(($F17-$G17)=(GM17-GN17))*1,0),"")</f>
        <v/>
      </c>
      <c r="GR17" s="453" t="str">
        <f t="shared" ca="1" si="148"/>
        <v/>
      </c>
      <c r="GS17" s="453" t="str">
        <f ca="1">IF(GP17&lt;&gt;"",IF(ABS($F17-$G17)&gt;=PrSettings!$M$7,(ABS($F17-$G17-GM17+GN17)&lt;=1)*1,IF(AND(GP17,$F17=$G17,$F17&gt;=PrSettings!$M$6),(ABS(GM17-$F17)&lt;=1)*1,IF(AND(GP17,$F17+$G17&gt;=PrSettings!$M$8),(ABS(GM17-$F17)+ABS(GN17-$G17)&lt;=1)*1,""))),"")</f>
        <v/>
      </c>
      <c r="GT17" s="489"/>
      <c r="GV17" s="451">
        <f t="shared" ca="1" si="15"/>
        <v>18</v>
      </c>
      <c r="GW17" s="452" t="str">
        <f ca="1">GrpB!$B$8</f>
        <v>Wales</v>
      </c>
      <c r="GX17" s="453">
        <f t="shared" ca="1" si="149"/>
        <v>5</v>
      </c>
      <c r="GY17" s="452" t="str">
        <f ca="1">GrpB!$D$8</f>
        <v>England</v>
      </c>
      <c r="GZ17" s="492"/>
      <c r="HA17" s="492"/>
      <c r="HB17" s="486"/>
      <c r="HC17" s="453" t="str">
        <f t="shared" ca="1" si="150"/>
        <v/>
      </c>
      <c r="HD17" s="453" t="str">
        <f ca="1">IF((HC17&lt;&gt;""),IF(OR($F17&lt;&gt;$G17,PrSettings!$M$4="●"),(($F17-$G17)=(GZ17-HA17))*1,0),"")</f>
        <v/>
      </c>
      <c r="HE17" s="453" t="str">
        <f t="shared" ca="1" si="151"/>
        <v/>
      </c>
      <c r="HF17" s="453" t="str">
        <f ca="1">IF(HC17&lt;&gt;"",IF(ABS($F17-$G17)&gt;=PrSettings!$M$7,(ABS($F17-$G17-GZ17+HA17)&lt;=1)*1,IF(AND(HC17,$F17=$G17,$F17&gt;=PrSettings!$M$6),(ABS(GZ17-$F17)&lt;=1)*1,IF(AND(HC17,$F17+$G17&gt;=PrSettings!$M$8),(ABS(GZ17-$F17)+ABS(HA17-$G17)&lt;=1)*1,""))),"")</f>
        <v/>
      </c>
      <c r="HG17" s="489"/>
      <c r="HI17" s="451">
        <f t="shared" ca="1" si="16"/>
        <v>18</v>
      </c>
      <c r="HJ17" s="452" t="str">
        <f ca="1">GrpB!$B$8</f>
        <v>Wales</v>
      </c>
      <c r="HK17" s="453">
        <f t="shared" ca="1" si="152"/>
        <v>5</v>
      </c>
      <c r="HL17" s="452" t="str">
        <f ca="1">GrpB!$D$8</f>
        <v>England</v>
      </c>
      <c r="HM17" s="492"/>
      <c r="HN17" s="492"/>
      <c r="HO17" s="486"/>
      <c r="HP17" s="453" t="str">
        <f t="shared" ca="1" si="153"/>
        <v/>
      </c>
      <c r="HQ17" s="453" t="str">
        <f ca="1">IF((HP17&lt;&gt;""),IF(OR($F17&lt;&gt;$G17,PrSettings!$M$4="●"),(($F17-$G17)=(HM17-HN17))*1,0),"")</f>
        <v/>
      </c>
      <c r="HR17" s="453" t="str">
        <f t="shared" ca="1" si="154"/>
        <v/>
      </c>
      <c r="HS17" s="453" t="str">
        <f ca="1">IF(HP17&lt;&gt;"",IF(ABS($F17-$G17)&gt;=PrSettings!$M$7,(ABS($F17-$G17-HM17+HN17)&lt;=1)*1,IF(AND(HP17,$F17=$G17,$F17&gt;=PrSettings!$M$6),(ABS(HM17-$F17)&lt;=1)*1,IF(AND(HP17,$F17+$G17&gt;=PrSettings!$M$8),(ABS(HM17-$F17)+ABS(HN17-$G17)&lt;=1)*1,""))),"")</f>
        <v/>
      </c>
      <c r="HT17" s="489"/>
      <c r="HV17" s="451">
        <f t="shared" ca="1" si="17"/>
        <v>18</v>
      </c>
      <c r="HW17" s="452" t="str">
        <f ca="1">GrpB!$B$8</f>
        <v>Wales</v>
      </c>
      <c r="HX17" s="453">
        <f t="shared" ca="1" si="155"/>
        <v>5</v>
      </c>
      <c r="HY17" s="452" t="str">
        <f ca="1">GrpB!$D$8</f>
        <v>England</v>
      </c>
      <c r="HZ17" s="492"/>
      <c r="IA17" s="492"/>
      <c r="IB17" s="486"/>
      <c r="IC17" s="453" t="str">
        <f t="shared" ca="1" si="156"/>
        <v/>
      </c>
      <c r="ID17" s="453" t="str">
        <f ca="1">IF((IC17&lt;&gt;""),IF(OR($F17&lt;&gt;$G17,PrSettings!$M$4="●"),(($F17-$G17)=(HZ17-IA17))*1,0),"")</f>
        <v/>
      </c>
      <c r="IE17" s="453" t="str">
        <f t="shared" ca="1" si="157"/>
        <v/>
      </c>
      <c r="IF17" s="453" t="str">
        <f ca="1">IF(IC17&lt;&gt;"",IF(ABS($F17-$G17)&gt;=PrSettings!$M$7,(ABS($F17-$G17-HZ17+IA17)&lt;=1)*1,IF(AND(IC17,$F17=$G17,$F17&gt;=PrSettings!$M$6),(ABS(HZ17-$F17)&lt;=1)*1,IF(AND(IC17,$F17+$G17&gt;=PrSettings!$M$8),(ABS(HZ17-$F17)+ABS(IA17-$G17)&lt;=1)*1,""))),"")</f>
        <v/>
      </c>
      <c r="IG17" s="489"/>
      <c r="II17" s="451">
        <f t="shared" ca="1" si="18"/>
        <v>18</v>
      </c>
      <c r="IJ17" s="452" t="str">
        <f ca="1">GrpB!$B$8</f>
        <v>Wales</v>
      </c>
      <c r="IK17" s="453">
        <f t="shared" ca="1" si="158"/>
        <v>5</v>
      </c>
      <c r="IL17" s="452" t="str">
        <f ca="1">GrpB!$D$8</f>
        <v>England</v>
      </c>
      <c r="IM17" s="492"/>
      <c r="IN17" s="492"/>
      <c r="IO17" s="486"/>
      <c r="IP17" s="453" t="str">
        <f t="shared" ca="1" si="159"/>
        <v/>
      </c>
      <c r="IQ17" s="453" t="str">
        <f ca="1">IF((IP17&lt;&gt;""),IF(OR($F17&lt;&gt;$G17,PrSettings!$M$4="●"),(($F17-$G17)=(IM17-IN17))*1,0),"")</f>
        <v/>
      </c>
      <c r="IR17" s="453" t="str">
        <f t="shared" ca="1" si="160"/>
        <v/>
      </c>
      <c r="IS17" s="453" t="str">
        <f ca="1">IF(IP17&lt;&gt;"",IF(ABS($F17-$G17)&gt;=PrSettings!$M$7,(ABS($F17-$G17-IM17+IN17)&lt;=1)*1,IF(AND(IP17,$F17=$G17,$F17&gt;=PrSettings!$M$6),(ABS(IM17-$F17)&lt;=1)*1,IF(AND(IP17,$F17+$G17&gt;=PrSettings!$M$8),(ABS(IM17-$F17)+ABS(IN17-$G17)&lt;=1)*1,""))),"")</f>
        <v/>
      </c>
      <c r="IT17" s="489"/>
      <c r="IV17" s="451">
        <f t="shared" ca="1" si="19"/>
        <v>18</v>
      </c>
      <c r="IW17" s="452" t="str">
        <f ca="1">GrpB!$B$8</f>
        <v>Wales</v>
      </c>
      <c r="IX17" s="453">
        <f t="shared" ca="1" si="161"/>
        <v>5</v>
      </c>
      <c r="IY17" s="452" t="str">
        <f ca="1">GrpB!$D$8</f>
        <v>England</v>
      </c>
      <c r="IZ17" s="492"/>
      <c r="JA17" s="492"/>
      <c r="JB17" s="486"/>
      <c r="JC17" s="453" t="str">
        <f t="shared" ca="1" si="162"/>
        <v/>
      </c>
      <c r="JD17" s="453" t="str">
        <f ca="1">IF((JC17&lt;&gt;""),IF(OR($F17&lt;&gt;$G17,PrSettings!$M$4="●"),(($F17-$G17)=(IZ17-JA17))*1,0),"")</f>
        <v/>
      </c>
      <c r="JE17" s="453" t="str">
        <f t="shared" ca="1" si="163"/>
        <v/>
      </c>
      <c r="JF17" s="453" t="str">
        <f ca="1">IF(JC17&lt;&gt;"",IF(ABS($F17-$G17)&gt;=PrSettings!$M$7,(ABS($F17-$G17-IZ17+JA17)&lt;=1)*1,IF(AND(JC17,$F17=$G17,$F17&gt;=PrSettings!$M$6),(ABS(IZ17-$F17)&lt;=1)*1,IF(AND(JC17,$F17+$G17&gt;=PrSettings!$M$8),(ABS(IZ17-$F17)+ABS(JA17-$G17)&lt;=1)*1,""))),"")</f>
        <v/>
      </c>
      <c r="JG17" s="489"/>
      <c r="JI17" s="451">
        <f t="shared" ca="1" si="20"/>
        <v>18</v>
      </c>
      <c r="JJ17" s="452" t="str">
        <f ca="1">GrpB!$B$8</f>
        <v>Wales</v>
      </c>
      <c r="JK17" s="453">
        <f t="shared" ca="1" si="164"/>
        <v>5</v>
      </c>
      <c r="JL17" s="452" t="str">
        <f ca="1">GrpB!$D$8</f>
        <v>England</v>
      </c>
      <c r="JM17" s="492"/>
      <c r="JN17" s="492"/>
      <c r="JO17" s="486"/>
      <c r="JP17" s="453" t="str">
        <f t="shared" ca="1" si="165"/>
        <v/>
      </c>
      <c r="JQ17" s="453" t="str">
        <f ca="1">IF((JP17&lt;&gt;""),IF(OR($F17&lt;&gt;$G17,PrSettings!$M$4="●"),(($F17-$G17)=(JM17-JN17))*1,0),"")</f>
        <v/>
      </c>
      <c r="JR17" s="453" t="str">
        <f t="shared" ca="1" si="166"/>
        <v/>
      </c>
      <c r="JS17" s="453" t="str">
        <f ca="1">IF(JP17&lt;&gt;"",IF(ABS($F17-$G17)&gt;=PrSettings!$M$7,(ABS($F17-$G17-JM17+JN17)&lt;=1)*1,IF(AND(JP17,$F17=$G17,$F17&gt;=PrSettings!$M$6),(ABS(JM17-$F17)&lt;=1)*1,IF(AND(JP17,$F17+$G17&gt;=PrSettings!$M$8),(ABS(JM17-$F17)+ABS(JN17-$G17)&lt;=1)*1,""))),"")</f>
        <v/>
      </c>
      <c r="JT17" s="489"/>
      <c r="JV17" s="451">
        <f t="shared" ca="1" si="21"/>
        <v>18</v>
      </c>
      <c r="JW17" s="452" t="str">
        <f ca="1">GrpB!$B$8</f>
        <v>Wales</v>
      </c>
      <c r="JX17" s="453">
        <f t="shared" ca="1" si="167"/>
        <v>5</v>
      </c>
      <c r="JY17" s="452" t="str">
        <f ca="1">GrpB!$D$8</f>
        <v>England</v>
      </c>
      <c r="JZ17" s="492"/>
      <c r="KA17" s="492"/>
      <c r="KB17" s="486"/>
      <c r="KC17" s="453" t="str">
        <f t="shared" ca="1" si="168"/>
        <v/>
      </c>
      <c r="KD17" s="453" t="str">
        <f ca="1">IF((KC17&lt;&gt;""),IF(OR($F17&lt;&gt;$G17,PrSettings!$M$4="●"),(($F17-$G17)=(JZ17-KA17))*1,0),"")</f>
        <v/>
      </c>
      <c r="KE17" s="453" t="str">
        <f t="shared" ca="1" si="169"/>
        <v/>
      </c>
      <c r="KF17" s="453" t="str">
        <f ca="1">IF(KC17&lt;&gt;"",IF(ABS($F17-$G17)&gt;=PrSettings!$M$7,(ABS($F17-$G17-JZ17+KA17)&lt;=1)*1,IF(AND(KC17,$F17=$G17,$F17&gt;=PrSettings!$M$6),(ABS(JZ17-$F17)&lt;=1)*1,IF(AND(KC17,$F17+$G17&gt;=PrSettings!$M$8),(ABS(JZ17-$F17)+ABS(KA17-$G17)&lt;=1)*1,""))),"")</f>
        <v/>
      </c>
      <c r="KG17" s="489"/>
      <c r="KI17" s="451">
        <f t="shared" ca="1" si="22"/>
        <v>18</v>
      </c>
      <c r="KJ17" s="452" t="str">
        <f ca="1">GrpB!$B$8</f>
        <v>Wales</v>
      </c>
      <c r="KK17" s="453">
        <f t="shared" ca="1" si="170"/>
        <v>5</v>
      </c>
      <c r="KL17" s="452" t="str">
        <f ca="1">GrpB!$D$8</f>
        <v>England</v>
      </c>
      <c r="KM17" s="492"/>
      <c r="KN17" s="492"/>
      <c r="KO17" s="486"/>
      <c r="KP17" s="453" t="str">
        <f t="shared" ca="1" si="171"/>
        <v/>
      </c>
      <c r="KQ17" s="453" t="str">
        <f ca="1">IF((KP17&lt;&gt;""),IF(OR($F17&lt;&gt;$G17,PrSettings!$M$4="●"),(($F17-$G17)=(KM17-KN17))*1,0),"")</f>
        <v/>
      </c>
      <c r="KR17" s="453" t="str">
        <f t="shared" ca="1" si="172"/>
        <v/>
      </c>
      <c r="KS17" s="453" t="str">
        <f ca="1">IF(KP17&lt;&gt;"",IF(ABS($F17-$G17)&gt;=PrSettings!$M$7,(ABS($F17-$G17-KM17+KN17)&lt;=1)*1,IF(AND(KP17,$F17=$G17,$F17&gt;=PrSettings!$M$6),(ABS(KM17-$F17)&lt;=1)*1,IF(AND(KP17,$F17+$G17&gt;=PrSettings!$M$8),(ABS(KM17-$F17)+ABS(KN17-$G17)&lt;=1)*1,""))),"")</f>
        <v/>
      </c>
      <c r="KT17" s="489"/>
      <c r="KV17" s="451">
        <f t="shared" ca="1" si="23"/>
        <v>18</v>
      </c>
      <c r="KW17" s="452" t="str">
        <f ca="1">GrpB!$B$8</f>
        <v>Wales</v>
      </c>
      <c r="KX17" s="453">
        <f t="shared" ca="1" si="173"/>
        <v>5</v>
      </c>
      <c r="KY17" s="452" t="str">
        <f ca="1">GrpB!$D$8</f>
        <v>England</v>
      </c>
      <c r="KZ17" s="492"/>
      <c r="LA17" s="492"/>
      <c r="LB17" s="486"/>
      <c r="LC17" s="453" t="str">
        <f t="shared" ca="1" si="174"/>
        <v/>
      </c>
      <c r="LD17" s="453" t="str">
        <f ca="1">IF((LC17&lt;&gt;""),IF(OR($F17&lt;&gt;$G17,PrSettings!$M$4="●"),(($F17-$G17)=(KZ17-LA17))*1,0),"")</f>
        <v/>
      </c>
      <c r="LE17" s="453" t="str">
        <f t="shared" ca="1" si="175"/>
        <v/>
      </c>
      <c r="LF17" s="453" t="str">
        <f ca="1">IF(LC17&lt;&gt;"",IF(ABS($F17-$G17)&gt;=PrSettings!$M$7,(ABS($F17-$G17-KZ17+LA17)&lt;=1)*1,IF(AND(LC17,$F17=$G17,$F17&gt;=PrSettings!$M$6),(ABS(KZ17-$F17)&lt;=1)*1,IF(AND(LC17,$F17+$G17&gt;=PrSettings!$M$8),(ABS(KZ17-$F17)+ABS(LA17-$G17)&lt;=1)*1,""))),"")</f>
        <v/>
      </c>
      <c r="LG17" s="489"/>
      <c r="LI17" s="451">
        <f t="shared" ca="1" si="24"/>
        <v>18</v>
      </c>
      <c r="LJ17" s="452" t="str">
        <f ca="1">GrpB!$B$8</f>
        <v>Wales</v>
      </c>
      <c r="LK17" s="453">
        <f t="shared" ca="1" si="176"/>
        <v>5</v>
      </c>
      <c r="LL17" s="452" t="str">
        <f ca="1">GrpB!$D$8</f>
        <v>England</v>
      </c>
      <c r="LM17" s="492"/>
      <c r="LN17" s="492"/>
      <c r="LO17" s="486"/>
      <c r="LP17" s="453" t="str">
        <f t="shared" ca="1" si="177"/>
        <v/>
      </c>
      <c r="LQ17" s="453" t="str">
        <f ca="1">IF((LP17&lt;&gt;""),IF(OR($F17&lt;&gt;$G17,PrSettings!$M$4="●"),(($F17-$G17)=(LM17-LN17))*1,0),"")</f>
        <v/>
      </c>
      <c r="LR17" s="453" t="str">
        <f t="shared" ca="1" si="178"/>
        <v/>
      </c>
      <c r="LS17" s="453" t="str">
        <f ca="1">IF(LP17&lt;&gt;"",IF(ABS($F17-$G17)&gt;=PrSettings!$M$7,(ABS($F17-$G17-LM17+LN17)&lt;=1)*1,IF(AND(LP17,$F17=$G17,$F17&gt;=PrSettings!$M$6),(ABS(LM17-$F17)&lt;=1)*1,IF(AND(LP17,$F17+$G17&gt;=PrSettings!$M$8),(ABS(LM17-$F17)+ABS(LN17-$G17)&lt;=1)*1,""))),"")</f>
        <v/>
      </c>
      <c r="LT17" s="489"/>
      <c r="LV17" s="451">
        <f t="shared" ca="1" si="25"/>
        <v>18</v>
      </c>
      <c r="LW17" s="452" t="str">
        <f ca="1">GrpB!$B$8</f>
        <v>Wales</v>
      </c>
      <c r="LX17" s="453">
        <f t="shared" ca="1" si="179"/>
        <v>5</v>
      </c>
      <c r="LY17" s="452" t="str">
        <f ca="1">GrpB!$D$8</f>
        <v>England</v>
      </c>
      <c r="LZ17" s="492"/>
      <c r="MA17" s="492"/>
      <c r="MB17" s="486"/>
      <c r="MC17" s="453" t="str">
        <f t="shared" ca="1" si="180"/>
        <v/>
      </c>
      <c r="MD17" s="453" t="str">
        <f ca="1">IF((MC17&lt;&gt;""),IF(OR($F17&lt;&gt;$G17,PrSettings!$M$4="●"),(($F17-$G17)=(LZ17-MA17))*1,0),"")</f>
        <v/>
      </c>
      <c r="ME17" s="453" t="str">
        <f t="shared" ca="1" si="181"/>
        <v/>
      </c>
      <c r="MF17" s="453" t="str">
        <f ca="1">IF(MC17&lt;&gt;"",IF(ABS($F17-$G17)&gt;=PrSettings!$M$7,(ABS($F17-$G17-LZ17+MA17)&lt;=1)*1,IF(AND(MC17,$F17=$G17,$F17&gt;=PrSettings!$M$6),(ABS(LZ17-$F17)&lt;=1)*1,IF(AND(MC17,$F17+$G17&gt;=PrSettings!$M$8),(ABS(LZ17-$F17)+ABS(MA17-$G17)&lt;=1)*1,""))),"")</f>
        <v/>
      </c>
      <c r="MG17" s="489"/>
    </row>
    <row r="18" spans="2:345" x14ac:dyDescent="0.25">
      <c r="B18" s="451">
        <f ca="1">INDEX(Groups!$C$7:$C$45,MATCH(C18,Groups!$D$7:$D$45,0))</f>
        <v>21</v>
      </c>
      <c r="C18" s="452" t="str">
        <f ca="1">GrpB!$B$9</f>
        <v>Iran</v>
      </c>
      <c r="D18" s="453">
        <f ca="1">INDEX(Groups!$C$7:$C$45,MATCH(E18,Groups!$D$7:$D$45,0))</f>
        <v>15</v>
      </c>
      <c r="E18" s="452" t="str">
        <f ca="1">GrpB!$D$9</f>
        <v>USA</v>
      </c>
      <c r="F18" s="454">
        <f ca="1">GrpB!$E$9</f>
        <v>0</v>
      </c>
      <c r="G18" s="455">
        <f ca="1">GrpB!$G$9</f>
        <v>1</v>
      </c>
      <c r="I18" s="451">
        <f t="shared" ca="1" si="0"/>
        <v>21</v>
      </c>
      <c r="J18" s="452" t="str">
        <f ca="1">GrpB!$B$9</f>
        <v>Iran</v>
      </c>
      <c r="K18" s="453">
        <f t="shared" ca="1" si="104"/>
        <v>15</v>
      </c>
      <c r="L18" s="452" t="str">
        <f ca="1">GrpB!$D$9</f>
        <v>USA</v>
      </c>
      <c r="M18" s="492"/>
      <c r="N18" s="492"/>
      <c r="O18" s="487"/>
      <c r="P18" s="453" t="str">
        <f t="shared" ca="1" si="105"/>
        <v/>
      </c>
      <c r="Q18" s="453" t="str">
        <f ca="1">IF((P18&lt;&gt;""),IF(OR($F18&lt;&gt;$G18,PrSettings!$M$4="●"),(($F18-$G18)=(M18-N18))*1,0),"")</f>
        <v/>
      </c>
      <c r="R18" s="453" t="str">
        <f t="shared" ca="1" si="106"/>
        <v/>
      </c>
      <c r="S18" s="453" t="str">
        <f ca="1">IF(P18&lt;&gt;"",IF(ABS($F18-$G18)&gt;=PrSettings!$M$7,(ABS($F18-$G18-M18+N18)&lt;=1)*1,IF(AND(P18,$F18=$G18,$F18&gt;=PrSettings!$M$6),(ABS(M18-$F18)&lt;=1)*1,IF(AND(P18,$F18+$G18&gt;=PrSettings!$M$8),(ABS(M18-$F18)+ABS(N18-$G18)&lt;=1)*1,""))),"")</f>
        <v/>
      </c>
      <c r="T18" s="490"/>
      <c r="V18" s="451">
        <f t="shared" ca="1" si="1"/>
        <v>21</v>
      </c>
      <c r="W18" s="452" t="str">
        <f ca="1">GrpB!$B$9</f>
        <v>Iran</v>
      </c>
      <c r="X18" s="453">
        <f t="shared" ca="1" si="107"/>
        <v>15</v>
      </c>
      <c r="Y18" s="452" t="str">
        <f ca="1">GrpB!$D$9</f>
        <v>USA</v>
      </c>
      <c r="Z18" s="492"/>
      <c r="AA18" s="492"/>
      <c r="AB18" s="487"/>
      <c r="AC18" s="453" t="str">
        <f t="shared" ca="1" si="108"/>
        <v/>
      </c>
      <c r="AD18" s="453" t="str">
        <f ca="1">IF((AC18&lt;&gt;""),IF(OR($F18&lt;&gt;$G18,PrSettings!$M$4="●"),(($F18-$G18)=(Z18-AA18))*1,0),"")</f>
        <v/>
      </c>
      <c r="AE18" s="453" t="str">
        <f t="shared" ca="1" si="109"/>
        <v/>
      </c>
      <c r="AF18" s="453" t="str">
        <f ca="1">IF(AC18&lt;&gt;"",IF(ABS($F18-$G18)&gt;=PrSettings!$M$7,(ABS($F18-$G18-Z18+AA18)&lt;=1)*1,IF(AND(AC18,$F18=$G18,$F18&gt;=PrSettings!$M$6),(ABS(Z18-$F18)&lt;=1)*1,IF(AND(AC18,$F18+$G18&gt;=PrSettings!$M$8),(ABS(Z18-$F18)+ABS(AA18-$G18)&lt;=1)*1,""))),"")</f>
        <v/>
      </c>
      <c r="AG18" s="490"/>
      <c r="AI18" s="451">
        <f t="shared" ca="1" si="2"/>
        <v>21</v>
      </c>
      <c r="AJ18" s="452" t="str">
        <f ca="1">GrpB!$B$9</f>
        <v>Iran</v>
      </c>
      <c r="AK18" s="453">
        <f t="shared" ca="1" si="110"/>
        <v>15</v>
      </c>
      <c r="AL18" s="452" t="str">
        <f ca="1">GrpB!$D$9</f>
        <v>USA</v>
      </c>
      <c r="AM18" s="492"/>
      <c r="AN18" s="492"/>
      <c r="AO18" s="487"/>
      <c r="AP18" s="453" t="str">
        <f t="shared" ca="1" si="111"/>
        <v/>
      </c>
      <c r="AQ18" s="453" t="str">
        <f ca="1">IF((AP18&lt;&gt;""),IF(OR($F18&lt;&gt;$G18,PrSettings!$M$4="●"),(($F18-$G18)=(AM18-AN18))*1,0),"")</f>
        <v/>
      </c>
      <c r="AR18" s="453" t="str">
        <f t="shared" ca="1" si="112"/>
        <v/>
      </c>
      <c r="AS18" s="453" t="str">
        <f ca="1">IF(AP18&lt;&gt;"",IF(ABS($F18-$G18)&gt;=PrSettings!$M$7,(ABS($F18-$G18-AM18+AN18)&lt;=1)*1,IF(AND(AP18,$F18=$G18,$F18&gt;=PrSettings!$M$6),(ABS(AM18-$F18)&lt;=1)*1,IF(AND(AP18,$F18+$G18&gt;=PrSettings!$M$8),(ABS(AM18-$F18)+ABS(AN18-$G18)&lt;=1)*1,""))),"")</f>
        <v/>
      </c>
      <c r="AT18" s="490"/>
      <c r="AV18" s="451">
        <f t="shared" ca="1" si="3"/>
        <v>21</v>
      </c>
      <c r="AW18" s="452" t="str">
        <f ca="1">GrpB!$B$9</f>
        <v>Iran</v>
      </c>
      <c r="AX18" s="453">
        <f t="shared" ca="1" si="113"/>
        <v>15</v>
      </c>
      <c r="AY18" s="452" t="str">
        <f ca="1">GrpB!$D$9</f>
        <v>USA</v>
      </c>
      <c r="AZ18" s="492"/>
      <c r="BA18" s="492"/>
      <c r="BB18" s="487"/>
      <c r="BC18" s="453" t="str">
        <f t="shared" ca="1" si="114"/>
        <v/>
      </c>
      <c r="BD18" s="453" t="str">
        <f ca="1">IF((BC18&lt;&gt;""),IF(OR($F18&lt;&gt;$G18,PrSettings!$M$4="●"),(($F18-$G18)=(AZ18-BA18))*1,0),"")</f>
        <v/>
      </c>
      <c r="BE18" s="453" t="str">
        <f t="shared" ca="1" si="115"/>
        <v/>
      </c>
      <c r="BF18" s="453" t="str">
        <f ca="1">IF(BC18&lt;&gt;"",IF(ABS($F18-$G18)&gt;=PrSettings!$M$7,(ABS($F18-$G18-AZ18+BA18)&lt;=1)*1,IF(AND(BC18,$F18=$G18,$F18&gt;=PrSettings!$M$6),(ABS(AZ18-$F18)&lt;=1)*1,IF(AND(BC18,$F18+$G18&gt;=PrSettings!$M$8),(ABS(AZ18-$F18)+ABS(BA18-$G18)&lt;=1)*1,""))),"")</f>
        <v/>
      </c>
      <c r="BG18" s="490"/>
      <c r="BI18" s="451">
        <f t="shared" ca="1" si="4"/>
        <v>21</v>
      </c>
      <c r="BJ18" s="452" t="str">
        <f ca="1">GrpB!$B$9</f>
        <v>Iran</v>
      </c>
      <c r="BK18" s="453">
        <f t="shared" ca="1" si="116"/>
        <v>15</v>
      </c>
      <c r="BL18" s="452" t="str">
        <f ca="1">GrpB!$D$9</f>
        <v>USA</v>
      </c>
      <c r="BM18" s="492"/>
      <c r="BN18" s="492"/>
      <c r="BO18" s="487"/>
      <c r="BP18" s="453" t="str">
        <f t="shared" ca="1" si="117"/>
        <v/>
      </c>
      <c r="BQ18" s="453" t="str">
        <f ca="1">IF((BP18&lt;&gt;""),IF(OR($F18&lt;&gt;$G18,PrSettings!$M$4="●"),(($F18-$G18)=(BM18-BN18))*1,0),"")</f>
        <v/>
      </c>
      <c r="BR18" s="453" t="str">
        <f t="shared" ca="1" si="118"/>
        <v/>
      </c>
      <c r="BS18" s="453" t="str">
        <f ca="1">IF(BP18&lt;&gt;"",IF(ABS($F18-$G18)&gt;=PrSettings!$M$7,(ABS($F18-$G18-BM18+BN18)&lt;=1)*1,IF(AND(BP18,$F18=$G18,$F18&gt;=PrSettings!$M$6),(ABS(BM18-$F18)&lt;=1)*1,IF(AND(BP18,$F18+$G18&gt;=PrSettings!$M$8),(ABS(BM18-$F18)+ABS(BN18-$G18)&lt;=1)*1,""))),"")</f>
        <v/>
      </c>
      <c r="BT18" s="490"/>
      <c r="BV18" s="451">
        <f t="shared" ca="1" si="5"/>
        <v>21</v>
      </c>
      <c r="BW18" s="452" t="str">
        <f ca="1">GrpB!$B$9</f>
        <v>Iran</v>
      </c>
      <c r="BX18" s="453">
        <f t="shared" ca="1" si="119"/>
        <v>15</v>
      </c>
      <c r="BY18" s="452" t="str">
        <f ca="1">GrpB!$D$9</f>
        <v>USA</v>
      </c>
      <c r="BZ18" s="492"/>
      <c r="CA18" s="492"/>
      <c r="CB18" s="487"/>
      <c r="CC18" s="453" t="str">
        <f t="shared" ca="1" si="120"/>
        <v/>
      </c>
      <c r="CD18" s="453" t="str">
        <f ca="1">IF((CC18&lt;&gt;""),IF(OR($F18&lt;&gt;$G18,PrSettings!$M$4="●"),(($F18-$G18)=(BZ18-CA18))*1,0),"")</f>
        <v/>
      </c>
      <c r="CE18" s="453" t="str">
        <f t="shared" ca="1" si="121"/>
        <v/>
      </c>
      <c r="CF18" s="453" t="str">
        <f ca="1">IF(CC18&lt;&gt;"",IF(ABS($F18-$G18)&gt;=PrSettings!$M$7,(ABS($F18-$G18-BZ18+CA18)&lt;=1)*1,IF(AND(CC18,$F18=$G18,$F18&gt;=PrSettings!$M$6),(ABS(BZ18-$F18)&lt;=1)*1,IF(AND(CC18,$F18+$G18&gt;=PrSettings!$M$8),(ABS(BZ18-$F18)+ABS(CA18-$G18)&lt;=1)*1,""))),"")</f>
        <v/>
      </c>
      <c r="CG18" s="490"/>
      <c r="CI18" s="451">
        <f t="shared" ca="1" si="6"/>
        <v>21</v>
      </c>
      <c r="CJ18" s="452" t="str">
        <f ca="1">GrpB!$B$9</f>
        <v>Iran</v>
      </c>
      <c r="CK18" s="453">
        <f t="shared" ca="1" si="122"/>
        <v>15</v>
      </c>
      <c r="CL18" s="452" t="str">
        <f ca="1">GrpB!$D$9</f>
        <v>USA</v>
      </c>
      <c r="CM18" s="492"/>
      <c r="CN18" s="492"/>
      <c r="CO18" s="487"/>
      <c r="CP18" s="453" t="str">
        <f t="shared" ca="1" si="123"/>
        <v/>
      </c>
      <c r="CQ18" s="453" t="str">
        <f ca="1">IF((CP18&lt;&gt;""),IF(OR($F18&lt;&gt;$G18,PrSettings!$M$4="●"),(($F18-$G18)=(CM18-CN18))*1,0),"")</f>
        <v/>
      </c>
      <c r="CR18" s="453" t="str">
        <f t="shared" ca="1" si="124"/>
        <v/>
      </c>
      <c r="CS18" s="453" t="str">
        <f ca="1">IF(CP18&lt;&gt;"",IF(ABS($F18-$G18)&gt;=PrSettings!$M$7,(ABS($F18-$G18-CM18+CN18)&lt;=1)*1,IF(AND(CP18,$F18=$G18,$F18&gt;=PrSettings!$M$6),(ABS(CM18-$F18)&lt;=1)*1,IF(AND(CP18,$F18+$G18&gt;=PrSettings!$M$8),(ABS(CM18-$F18)+ABS(CN18-$G18)&lt;=1)*1,""))),"")</f>
        <v/>
      </c>
      <c r="CT18" s="490"/>
      <c r="CV18" s="451">
        <f t="shared" ca="1" si="7"/>
        <v>21</v>
      </c>
      <c r="CW18" s="452" t="str">
        <f ca="1">GrpB!$B$9</f>
        <v>Iran</v>
      </c>
      <c r="CX18" s="453">
        <f t="shared" ca="1" si="125"/>
        <v>15</v>
      </c>
      <c r="CY18" s="452" t="str">
        <f ca="1">GrpB!$D$9</f>
        <v>USA</v>
      </c>
      <c r="CZ18" s="492"/>
      <c r="DA18" s="492"/>
      <c r="DB18" s="487"/>
      <c r="DC18" s="453" t="str">
        <f t="shared" ca="1" si="126"/>
        <v/>
      </c>
      <c r="DD18" s="453" t="str">
        <f ca="1">IF((DC18&lt;&gt;""),IF(OR($F18&lt;&gt;$G18,PrSettings!$M$4="●"),(($F18-$G18)=(CZ18-DA18))*1,0),"")</f>
        <v/>
      </c>
      <c r="DE18" s="453" t="str">
        <f t="shared" ca="1" si="127"/>
        <v/>
      </c>
      <c r="DF18" s="453" t="str">
        <f ca="1">IF(DC18&lt;&gt;"",IF(ABS($F18-$G18)&gt;=PrSettings!$M$7,(ABS($F18-$G18-CZ18+DA18)&lt;=1)*1,IF(AND(DC18,$F18=$G18,$F18&gt;=PrSettings!$M$6),(ABS(CZ18-$F18)&lt;=1)*1,IF(AND(DC18,$F18+$G18&gt;=PrSettings!$M$8),(ABS(CZ18-$F18)+ABS(DA18-$G18)&lt;=1)*1,""))),"")</f>
        <v/>
      </c>
      <c r="DG18" s="490"/>
      <c r="DI18" s="451">
        <f t="shared" ca="1" si="8"/>
        <v>21</v>
      </c>
      <c r="DJ18" s="452" t="str">
        <f ca="1">GrpB!$B$9</f>
        <v>Iran</v>
      </c>
      <c r="DK18" s="453">
        <f t="shared" ca="1" si="128"/>
        <v>15</v>
      </c>
      <c r="DL18" s="452" t="str">
        <f ca="1">GrpB!$D$9</f>
        <v>USA</v>
      </c>
      <c r="DM18" s="492"/>
      <c r="DN18" s="492"/>
      <c r="DO18" s="487"/>
      <c r="DP18" s="453" t="str">
        <f t="shared" ca="1" si="129"/>
        <v/>
      </c>
      <c r="DQ18" s="453" t="str">
        <f ca="1">IF((DP18&lt;&gt;""),IF(OR($F18&lt;&gt;$G18,PrSettings!$M$4="●"),(($F18-$G18)=(DM18-DN18))*1,0),"")</f>
        <v/>
      </c>
      <c r="DR18" s="453" t="str">
        <f t="shared" ca="1" si="130"/>
        <v/>
      </c>
      <c r="DS18" s="453" t="str">
        <f ca="1">IF(DP18&lt;&gt;"",IF(ABS($F18-$G18)&gt;=PrSettings!$M$7,(ABS($F18-$G18-DM18+DN18)&lt;=1)*1,IF(AND(DP18,$F18=$G18,$F18&gt;=PrSettings!$M$6),(ABS(DM18-$F18)&lt;=1)*1,IF(AND(DP18,$F18+$G18&gt;=PrSettings!$M$8),(ABS(DM18-$F18)+ABS(DN18-$G18)&lt;=1)*1,""))),"")</f>
        <v/>
      </c>
      <c r="DT18" s="490"/>
      <c r="DV18" s="451">
        <f t="shared" ca="1" si="9"/>
        <v>21</v>
      </c>
      <c r="DW18" s="452" t="str">
        <f ca="1">GrpB!$B$9</f>
        <v>Iran</v>
      </c>
      <c r="DX18" s="453">
        <f t="shared" ca="1" si="131"/>
        <v>15</v>
      </c>
      <c r="DY18" s="452" t="str">
        <f ca="1">GrpB!$D$9</f>
        <v>USA</v>
      </c>
      <c r="DZ18" s="492"/>
      <c r="EA18" s="492"/>
      <c r="EB18" s="487"/>
      <c r="EC18" s="453" t="str">
        <f t="shared" ca="1" si="132"/>
        <v/>
      </c>
      <c r="ED18" s="453" t="str">
        <f ca="1">IF((EC18&lt;&gt;""),IF(OR($F18&lt;&gt;$G18,PrSettings!$M$4="●"),(($F18-$G18)=(DZ18-EA18))*1,0),"")</f>
        <v/>
      </c>
      <c r="EE18" s="453" t="str">
        <f t="shared" ca="1" si="133"/>
        <v/>
      </c>
      <c r="EF18" s="453" t="str">
        <f ca="1">IF(EC18&lt;&gt;"",IF(ABS($F18-$G18)&gt;=PrSettings!$M$7,(ABS($F18-$G18-DZ18+EA18)&lt;=1)*1,IF(AND(EC18,$F18=$G18,$F18&gt;=PrSettings!$M$6),(ABS(DZ18-$F18)&lt;=1)*1,IF(AND(EC18,$F18+$G18&gt;=PrSettings!$M$8),(ABS(DZ18-$F18)+ABS(EA18-$G18)&lt;=1)*1,""))),"")</f>
        <v/>
      </c>
      <c r="EG18" s="490"/>
      <c r="EI18" s="451">
        <f t="shared" ca="1" si="10"/>
        <v>21</v>
      </c>
      <c r="EJ18" s="452" t="str">
        <f ca="1">GrpB!$B$9</f>
        <v>Iran</v>
      </c>
      <c r="EK18" s="453">
        <f t="shared" ca="1" si="134"/>
        <v>15</v>
      </c>
      <c r="EL18" s="452" t="str">
        <f ca="1">GrpB!$D$9</f>
        <v>USA</v>
      </c>
      <c r="EM18" s="492"/>
      <c r="EN18" s="492"/>
      <c r="EO18" s="487"/>
      <c r="EP18" s="453" t="str">
        <f t="shared" ca="1" si="135"/>
        <v/>
      </c>
      <c r="EQ18" s="453" t="str">
        <f ca="1">IF((EP18&lt;&gt;""),IF(OR($F18&lt;&gt;$G18,PrSettings!$M$4="●"),(($F18-$G18)=(EM18-EN18))*1,0),"")</f>
        <v/>
      </c>
      <c r="ER18" s="453" t="str">
        <f t="shared" ca="1" si="136"/>
        <v/>
      </c>
      <c r="ES18" s="453" t="str">
        <f ca="1">IF(EP18&lt;&gt;"",IF(ABS($F18-$G18)&gt;=PrSettings!$M$7,(ABS($F18-$G18-EM18+EN18)&lt;=1)*1,IF(AND(EP18,$F18=$G18,$F18&gt;=PrSettings!$M$6),(ABS(EM18-$F18)&lt;=1)*1,IF(AND(EP18,$F18+$G18&gt;=PrSettings!$M$8),(ABS(EM18-$F18)+ABS(EN18-$G18)&lt;=1)*1,""))),"")</f>
        <v/>
      </c>
      <c r="ET18" s="490"/>
      <c r="EV18" s="451">
        <f t="shared" ca="1" si="11"/>
        <v>21</v>
      </c>
      <c r="EW18" s="452" t="str">
        <f ca="1">GrpB!$B$9</f>
        <v>Iran</v>
      </c>
      <c r="EX18" s="453">
        <f t="shared" ca="1" si="137"/>
        <v>15</v>
      </c>
      <c r="EY18" s="452" t="str">
        <f ca="1">GrpB!$D$9</f>
        <v>USA</v>
      </c>
      <c r="EZ18" s="492"/>
      <c r="FA18" s="492"/>
      <c r="FB18" s="487"/>
      <c r="FC18" s="453" t="str">
        <f t="shared" ca="1" si="138"/>
        <v/>
      </c>
      <c r="FD18" s="453" t="str">
        <f ca="1">IF((FC18&lt;&gt;""),IF(OR($F18&lt;&gt;$G18,PrSettings!$M$4="●"),(($F18-$G18)=(EZ18-FA18))*1,0),"")</f>
        <v/>
      </c>
      <c r="FE18" s="453" t="str">
        <f t="shared" ca="1" si="139"/>
        <v/>
      </c>
      <c r="FF18" s="453" t="str">
        <f ca="1">IF(FC18&lt;&gt;"",IF(ABS($F18-$G18)&gt;=PrSettings!$M$7,(ABS($F18-$G18-EZ18+FA18)&lt;=1)*1,IF(AND(FC18,$F18=$G18,$F18&gt;=PrSettings!$M$6),(ABS(EZ18-$F18)&lt;=1)*1,IF(AND(FC18,$F18+$G18&gt;=PrSettings!$M$8),(ABS(EZ18-$F18)+ABS(FA18-$G18)&lt;=1)*1,""))),"")</f>
        <v/>
      </c>
      <c r="FG18" s="490"/>
      <c r="FI18" s="451">
        <f t="shared" ca="1" si="12"/>
        <v>21</v>
      </c>
      <c r="FJ18" s="452" t="str">
        <f ca="1">GrpB!$B$9</f>
        <v>Iran</v>
      </c>
      <c r="FK18" s="453">
        <f t="shared" ca="1" si="140"/>
        <v>15</v>
      </c>
      <c r="FL18" s="452" t="str">
        <f ca="1">GrpB!$D$9</f>
        <v>USA</v>
      </c>
      <c r="FM18" s="492"/>
      <c r="FN18" s="492"/>
      <c r="FO18" s="487"/>
      <c r="FP18" s="453" t="str">
        <f t="shared" ca="1" si="141"/>
        <v/>
      </c>
      <c r="FQ18" s="453" t="str">
        <f ca="1">IF((FP18&lt;&gt;""),IF(OR($F18&lt;&gt;$G18,PrSettings!$M$4="●"),(($F18-$G18)=(FM18-FN18))*1,0),"")</f>
        <v/>
      </c>
      <c r="FR18" s="453" t="str">
        <f t="shared" ca="1" si="142"/>
        <v/>
      </c>
      <c r="FS18" s="453" t="str">
        <f ca="1">IF(FP18&lt;&gt;"",IF(ABS($F18-$G18)&gt;=PrSettings!$M$7,(ABS($F18-$G18-FM18+FN18)&lt;=1)*1,IF(AND(FP18,$F18=$G18,$F18&gt;=PrSettings!$M$6),(ABS(FM18-$F18)&lt;=1)*1,IF(AND(FP18,$F18+$G18&gt;=PrSettings!$M$8),(ABS(FM18-$F18)+ABS(FN18-$G18)&lt;=1)*1,""))),"")</f>
        <v/>
      </c>
      <c r="FT18" s="490"/>
      <c r="FV18" s="451">
        <f t="shared" ca="1" si="13"/>
        <v>21</v>
      </c>
      <c r="FW18" s="452" t="str">
        <f ca="1">GrpB!$B$9</f>
        <v>Iran</v>
      </c>
      <c r="FX18" s="453">
        <f t="shared" ca="1" si="143"/>
        <v>15</v>
      </c>
      <c r="FY18" s="452" t="str">
        <f ca="1">GrpB!$D$9</f>
        <v>USA</v>
      </c>
      <c r="FZ18" s="492"/>
      <c r="GA18" s="492"/>
      <c r="GB18" s="487"/>
      <c r="GC18" s="453" t="str">
        <f t="shared" ca="1" si="144"/>
        <v/>
      </c>
      <c r="GD18" s="453" t="str">
        <f ca="1">IF((GC18&lt;&gt;""),IF(OR($F18&lt;&gt;$G18,PrSettings!$M$4="●"),(($F18-$G18)=(FZ18-GA18))*1,0),"")</f>
        <v/>
      </c>
      <c r="GE18" s="453" t="str">
        <f t="shared" ca="1" si="145"/>
        <v/>
      </c>
      <c r="GF18" s="453" t="str">
        <f ca="1">IF(GC18&lt;&gt;"",IF(ABS($F18-$G18)&gt;=PrSettings!$M$7,(ABS($F18-$G18-FZ18+GA18)&lt;=1)*1,IF(AND(GC18,$F18=$G18,$F18&gt;=PrSettings!$M$6),(ABS(FZ18-$F18)&lt;=1)*1,IF(AND(GC18,$F18+$G18&gt;=PrSettings!$M$8),(ABS(FZ18-$F18)+ABS(GA18-$G18)&lt;=1)*1,""))),"")</f>
        <v/>
      </c>
      <c r="GG18" s="490"/>
      <c r="GI18" s="451">
        <f t="shared" ca="1" si="14"/>
        <v>21</v>
      </c>
      <c r="GJ18" s="452" t="str">
        <f ca="1">GrpB!$B$9</f>
        <v>Iran</v>
      </c>
      <c r="GK18" s="453">
        <f t="shared" ca="1" si="146"/>
        <v>15</v>
      </c>
      <c r="GL18" s="452" t="str">
        <f ca="1">GrpB!$D$9</f>
        <v>USA</v>
      </c>
      <c r="GM18" s="492"/>
      <c r="GN18" s="492"/>
      <c r="GO18" s="487"/>
      <c r="GP18" s="453" t="str">
        <f t="shared" ca="1" si="147"/>
        <v/>
      </c>
      <c r="GQ18" s="453" t="str">
        <f ca="1">IF((GP18&lt;&gt;""),IF(OR($F18&lt;&gt;$G18,PrSettings!$M$4="●"),(($F18-$G18)=(GM18-GN18))*1,0),"")</f>
        <v/>
      </c>
      <c r="GR18" s="453" t="str">
        <f t="shared" ca="1" si="148"/>
        <v/>
      </c>
      <c r="GS18" s="453" t="str">
        <f ca="1">IF(GP18&lt;&gt;"",IF(ABS($F18-$G18)&gt;=PrSettings!$M$7,(ABS($F18-$G18-GM18+GN18)&lt;=1)*1,IF(AND(GP18,$F18=$G18,$F18&gt;=PrSettings!$M$6),(ABS(GM18-$F18)&lt;=1)*1,IF(AND(GP18,$F18+$G18&gt;=PrSettings!$M$8),(ABS(GM18-$F18)+ABS(GN18-$G18)&lt;=1)*1,""))),"")</f>
        <v/>
      </c>
      <c r="GT18" s="490"/>
      <c r="GV18" s="451">
        <f t="shared" ca="1" si="15"/>
        <v>21</v>
      </c>
      <c r="GW18" s="452" t="str">
        <f ca="1">GrpB!$B$9</f>
        <v>Iran</v>
      </c>
      <c r="GX18" s="453">
        <f t="shared" ca="1" si="149"/>
        <v>15</v>
      </c>
      <c r="GY18" s="452" t="str">
        <f ca="1">GrpB!$D$9</f>
        <v>USA</v>
      </c>
      <c r="GZ18" s="492"/>
      <c r="HA18" s="492"/>
      <c r="HB18" s="487"/>
      <c r="HC18" s="453" t="str">
        <f t="shared" ca="1" si="150"/>
        <v/>
      </c>
      <c r="HD18" s="453" t="str">
        <f ca="1">IF((HC18&lt;&gt;""),IF(OR($F18&lt;&gt;$G18,PrSettings!$M$4="●"),(($F18-$G18)=(GZ18-HA18))*1,0),"")</f>
        <v/>
      </c>
      <c r="HE18" s="453" t="str">
        <f t="shared" ca="1" si="151"/>
        <v/>
      </c>
      <c r="HF18" s="453" t="str">
        <f ca="1">IF(HC18&lt;&gt;"",IF(ABS($F18-$G18)&gt;=PrSettings!$M$7,(ABS($F18-$G18-GZ18+HA18)&lt;=1)*1,IF(AND(HC18,$F18=$G18,$F18&gt;=PrSettings!$M$6),(ABS(GZ18-$F18)&lt;=1)*1,IF(AND(HC18,$F18+$G18&gt;=PrSettings!$M$8),(ABS(GZ18-$F18)+ABS(HA18-$G18)&lt;=1)*1,""))),"")</f>
        <v/>
      </c>
      <c r="HG18" s="490"/>
      <c r="HI18" s="451">
        <f t="shared" ca="1" si="16"/>
        <v>21</v>
      </c>
      <c r="HJ18" s="452" t="str">
        <f ca="1">GrpB!$B$9</f>
        <v>Iran</v>
      </c>
      <c r="HK18" s="453">
        <f t="shared" ca="1" si="152"/>
        <v>15</v>
      </c>
      <c r="HL18" s="452" t="str">
        <f ca="1">GrpB!$D$9</f>
        <v>USA</v>
      </c>
      <c r="HM18" s="492"/>
      <c r="HN18" s="492"/>
      <c r="HO18" s="487"/>
      <c r="HP18" s="453" t="str">
        <f t="shared" ca="1" si="153"/>
        <v/>
      </c>
      <c r="HQ18" s="453" t="str">
        <f ca="1">IF((HP18&lt;&gt;""),IF(OR($F18&lt;&gt;$G18,PrSettings!$M$4="●"),(($F18-$G18)=(HM18-HN18))*1,0),"")</f>
        <v/>
      </c>
      <c r="HR18" s="453" t="str">
        <f t="shared" ca="1" si="154"/>
        <v/>
      </c>
      <c r="HS18" s="453" t="str">
        <f ca="1">IF(HP18&lt;&gt;"",IF(ABS($F18-$G18)&gt;=PrSettings!$M$7,(ABS($F18-$G18-HM18+HN18)&lt;=1)*1,IF(AND(HP18,$F18=$G18,$F18&gt;=PrSettings!$M$6),(ABS(HM18-$F18)&lt;=1)*1,IF(AND(HP18,$F18+$G18&gt;=PrSettings!$M$8),(ABS(HM18-$F18)+ABS(HN18-$G18)&lt;=1)*1,""))),"")</f>
        <v/>
      </c>
      <c r="HT18" s="490"/>
      <c r="HV18" s="451">
        <f t="shared" ca="1" si="17"/>
        <v>21</v>
      </c>
      <c r="HW18" s="452" t="str">
        <f ca="1">GrpB!$B$9</f>
        <v>Iran</v>
      </c>
      <c r="HX18" s="453">
        <f t="shared" ca="1" si="155"/>
        <v>15</v>
      </c>
      <c r="HY18" s="452" t="str">
        <f ca="1">GrpB!$D$9</f>
        <v>USA</v>
      </c>
      <c r="HZ18" s="492"/>
      <c r="IA18" s="492"/>
      <c r="IB18" s="487"/>
      <c r="IC18" s="453" t="str">
        <f t="shared" ca="1" si="156"/>
        <v/>
      </c>
      <c r="ID18" s="453" t="str">
        <f ca="1">IF((IC18&lt;&gt;""),IF(OR($F18&lt;&gt;$G18,PrSettings!$M$4="●"),(($F18-$G18)=(HZ18-IA18))*1,0),"")</f>
        <v/>
      </c>
      <c r="IE18" s="453" t="str">
        <f t="shared" ca="1" si="157"/>
        <v/>
      </c>
      <c r="IF18" s="453" t="str">
        <f ca="1">IF(IC18&lt;&gt;"",IF(ABS($F18-$G18)&gt;=PrSettings!$M$7,(ABS($F18-$G18-HZ18+IA18)&lt;=1)*1,IF(AND(IC18,$F18=$G18,$F18&gt;=PrSettings!$M$6),(ABS(HZ18-$F18)&lt;=1)*1,IF(AND(IC18,$F18+$G18&gt;=PrSettings!$M$8),(ABS(HZ18-$F18)+ABS(IA18-$G18)&lt;=1)*1,""))),"")</f>
        <v/>
      </c>
      <c r="IG18" s="490"/>
      <c r="II18" s="451">
        <f t="shared" ca="1" si="18"/>
        <v>21</v>
      </c>
      <c r="IJ18" s="452" t="str">
        <f ca="1">GrpB!$B$9</f>
        <v>Iran</v>
      </c>
      <c r="IK18" s="453">
        <f t="shared" ca="1" si="158"/>
        <v>15</v>
      </c>
      <c r="IL18" s="452" t="str">
        <f ca="1">GrpB!$D$9</f>
        <v>USA</v>
      </c>
      <c r="IM18" s="492"/>
      <c r="IN18" s="492"/>
      <c r="IO18" s="487"/>
      <c r="IP18" s="453" t="str">
        <f t="shared" ca="1" si="159"/>
        <v/>
      </c>
      <c r="IQ18" s="453" t="str">
        <f ca="1">IF((IP18&lt;&gt;""),IF(OR($F18&lt;&gt;$G18,PrSettings!$M$4="●"),(($F18-$G18)=(IM18-IN18))*1,0),"")</f>
        <v/>
      </c>
      <c r="IR18" s="453" t="str">
        <f t="shared" ca="1" si="160"/>
        <v/>
      </c>
      <c r="IS18" s="453" t="str">
        <f ca="1">IF(IP18&lt;&gt;"",IF(ABS($F18-$G18)&gt;=PrSettings!$M$7,(ABS($F18-$G18-IM18+IN18)&lt;=1)*1,IF(AND(IP18,$F18=$G18,$F18&gt;=PrSettings!$M$6),(ABS(IM18-$F18)&lt;=1)*1,IF(AND(IP18,$F18+$G18&gt;=PrSettings!$M$8),(ABS(IM18-$F18)+ABS(IN18-$G18)&lt;=1)*1,""))),"")</f>
        <v/>
      </c>
      <c r="IT18" s="490"/>
      <c r="IV18" s="451">
        <f t="shared" ca="1" si="19"/>
        <v>21</v>
      </c>
      <c r="IW18" s="452" t="str">
        <f ca="1">GrpB!$B$9</f>
        <v>Iran</v>
      </c>
      <c r="IX18" s="453">
        <f t="shared" ca="1" si="161"/>
        <v>15</v>
      </c>
      <c r="IY18" s="452" t="str">
        <f ca="1">GrpB!$D$9</f>
        <v>USA</v>
      </c>
      <c r="IZ18" s="492"/>
      <c r="JA18" s="492"/>
      <c r="JB18" s="487"/>
      <c r="JC18" s="453" t="str">
        <f t="shared" ca="1" si="162"/>
        <v/>
      </c>
      <c r="JD18" s="453" t="str">
        <f ca="1">IF((JC18&lt;&gt;""),IF(OR($F18&lt;&gt;$G18,PrSettings!$M$4="●"),(($F18-$G18)=(IZ18-JA18))*1,0),"")</f>
        <v/>
      </c>
      <c r="JE18" s="453" t="str">
        <f t="shared" ca="1" si="163"/>
        <v/>
      </c>
      <c r="JF18" s="453" t="str">
        <f ca="1">IF(JC18&lt;&gt;"",IF(ABS($F18-$G18)&gt;=PrSettings!$M$7,(ABS($F18-$G18-IZ18+JA18)&lt;=1)*1,IF(AND(JC18,$F18=$G18,$F18&gt;=PrSettings!$M$6),(ABS(IZ18-$F18)&lt;=1)*1,IF(AND(JC18,$F18+$G18&gt;=PrSettings!$M$8),(ABS(IZ18-$F18)+ABS(JA18-$G18)&lt;=1)*1,""))),"")</f>
        <v/>
      </c>
      <c r="JG18" s="490"/>
      <c r="JI18" s="451">
        <f t="shared" ca="1" si="20"/>
        <v>21</v>
      </c>
      <c r="JJ18" s="452" t="str">
        <f ca="1">GrpB!$B$9</f>
        <v>Iran</v>
      </c>
      <c r="JK18" s="453">
        <f t="shared" ca="1" si="164"/>
        <v>15</v>
      </c>
      <c r="JL18" s="452" t="str">
        <f ca="1">GrpB!$D$9</f>
        <v>USA</v>
      </c>
      <c r="JM18" s="492"/>
      <c r="JN18" s="492"/>
      <c r="JO18" s="487"/>
      <c r="JP18" s="453" t="str">
        <f t="shared" ca="1" si="165"/>
        <v/>
      </c>
      <c r="JQ18" s="453" t="str">
        <f ca="1">IF((JP18&lt;&gt;""),IF(OR($F18&lt;&gt;$G18,PrSettings!$M$4="●"),(($F18-$G18)=(JM18-JN18))*1,0),"")</f>
        <v/>
      </c>
      <c r="JR18" s="453" t="str">
        <f t="shared" ca="1" si="166"/>
        <v/>
      </c>
      <c r="JS18" s="453" t="str">
        <f ca="1">IF(JP18&lt;&gt;"",IF(ABS($F18-$G18)&gt;=PrSettings!$M$7,(ABS($F18-$G18-JM18+JN18)&lt;=1)*1,IF(AND(JP18,$F18=$G18,$F18&gt;=PrSettings!$M$6),(ABS(JM18-$F18)&lt;=1)*1,IF(AND(JP18,$F18+$G18&gt;=PrSettings!$M$8),(ABS(JM18-$F18)+ABS(JN18-$G18)&lt;=1)*1,""))),"")</f>
        <v/>
      </c>
      <c r="JT18" s="490"/>
      <c r="JV18" s="451">
        <f t="shared" ca="1" si="21"/>
        <v>21</v>
      </c>
      <c r="JW18" s="452" t="str">
        <f ca="1">GrpB!$B$9</f>
        <v>Iran</v>
      </c>
      <c r="JX18" s="453">
        <f t="shared" ca="1" si="167"/>
        <v>15</v>
      </c>
      <c r="JY18" s="452" t="str">
        <f ca="1">GrpB!$D$9</f>
        <v>USA</v>
      </c>
      <c r="JZ18" s="492"/>
      <c r="KA18" s="492"/>
      <c r="KB18" s="487"/>
      <c r="KC18" s="453" t="str">
        <f t="shared" ca="1" si="168"/>
        <v/>
      </c>
      <c r="KD18" s="453" t="str">
        <f ca="1">IF((KC18&lt;&gt;""),IF(OR($F18&lt;&gt;$G18,PrSettings!$M$4="●"),(($F18-$G18)=(JZ18-KA18))*1,0),"")</f>
        <v/>
      </c>
      <c r="KE18" s="453" t="str">
        <f t="shared" ca="1" si="169"/>
        <v/>
      </c>
      <c r="KF18" s="453" t="str">
        <f ca="1">IF(KC18&lt;&gt;"",IF(ABS($F18-$G18)&gt;=PrSettings!$M$7,(ABS($F18-$G18-JZ18+KA18)&lt;=1)*1,IF(AND(KC18,$F18=$G18,$F18&gt;=PrSettings!$M$6),(ABS(JZ18-$F18)&lt;=1)*1,IF(AND(KC18,$F18+$G18&gt;=PrSettings!$M$8),(ABS(JZ18-$F18)+ABS(KA18-$G18)&lt;=1)*1,""))),"")</f>
        <v/>
      </c>
      <c r="KG18" s="490"/>
      <c r="KI18" s="451">
        <f t="shared" ca="1" si="22"/>
        <v>21</v>
      </c>
      <c r="KJ18" s="452" t="str">
        <f ca="1">GrpB!$B$9</f>
        <v>Iran</v>
      </c>
      <c r="KK18" s="453">
        <f t="shared" ca="1" si="170"/>
        <v>15</v>
      </c>
      <c r="KL18" s="452" t="str">
        <f ca="1">GrpB!$D$9</f>
        <v>USA</v>
      </c>
      <c r="KM18" s="492"/>
      <c r="KN18" s="492"/>
      <c r="KO18" s="487"/>
      <c r="KP18" s="453" t="str">
        <f t="shared" ca="1" si="171"/>
        <v/>
      </c>
      <c r="KQ18" s="453" t="str">
        <f ca="1">IF((KP18&lt;&gt;""),IF(OR($F18&lt;&gt;$G18,PrSettings!$M$4="●"),(($F18-$G18)=(KM18-KN18))*1,0),"")</f>
        <v/>
      </c>
      <c r="KR18" s="453" t="str">
        <f t="shared" ca="1" si="172"/>
        <v/>
      </c>
      <c r="KS18" s="453" t="str">
        <f ca="1">IF(KP18&lt;&gt;"",IF(ABS($F18-$G18)&gt;=PrSettings!$M$7,(ABS($F18-$G18-KM18+KN18)&lt;=1)*1,IF(AND(KP18,$F18=$G18,$F18&gt;=PrSettings!$M$6),(ABS(KM18-$F18)&lt;=1)*1,IF(AND(KP18,$F18+$G18&gt;=PrSettings!$M$8),(ABS(KM18-$F18)+ABS(KN18-$G18)&lt;=1)*1,""))),"")</f>
        <v/>
      </c>
      <c r="KT18" s="490"/>
      <c r="KV18" s="451">
        <f t="shared" ca="1" si="23"/>
        <v>21</v>
      </c>
      <c r="KW18" s="452" t="str">
        <f ca="1">GrpB!$B$9</f>
        <v>Iran</v>
      </c>
      <c r="KX18" s="453">
        <f t="shared" ca="1" si="173"/>
        <v>15</v>
      </c>
      <c r="KY18" s="452" t="str">
        <f ca="1">GrpB!$D$9</f>
        <v>USA</v>
      </c>
      <c r="KZ18" s="492"/>
      <c r="LA18" s="492"/>
      <c r="LB18" s="487"/>
      <c r="LC18" s="453" t="str">
        <f t="shared" ca="1" si="174"/>
        <v/>
      </c>
      <c r="LD18" s="453" t="str">
        <f ca="1">IF((LC18&lt;&gt;""),IF(OR($F18&lt;&gt;$G18,PrSettings!$M$4="●"),(($F18-$G18)=(KZ18-LA18))*1,0),"")</f>
        <v/>
      </c>
      <c r="LE18" s="453" t="str">
        <f t="shared" ca="1" si="175"/>
        <v/>
      </c>
      <c r="LF18" s="453" t="str">
        <f ca="1">IF(LC18&lt;&gt;"",IF(ABS($F18-$G18)&gt;=PrSettings!$M$7,(ABS($F18-$G18-KZ18+LA18)&lt;=1)*1,IF(AND(LC18,$F18=$G18,$F18&gt;=PrSettings!$M$6),(ABS(KZ18-$F18)&lt;=1)*1,IF(AND(LC18,$F18+$G18&gt;=PrSettings!$M$8),(ABS(KZ18-$F18)+ABS(LA18-$G18)&lt;=1)*1,""))),"")</f>
        <v/>
      </c>
      <c r="LG18" s="490"/>
      <c r="LI18" s="451">
        <f t="shared" ca="1" si="24"/>
        <v>21</v>
      </c>
      <c r="LJ18" s="452" t="str">
        <f ca="1">GrpB!$B$9</f>
        <v>Iran</v>
      </c>
      <c r="LK18" s="453">
        <f t="shared" ca="1" si="176"/>
        <v>15</v>
      </c>
      <c r="LL18" s="452" t="str">
        <f ca="1">GrpB!$D$9</f>
        <v>USA</v>
      </c>
      <c r="LM18" s="492"/>
      <c r="LN18" s="492"/>
      <c r="LO18" s="487"/>
      <c r="LP18" s="453" t="str">
        <f t="shared" ca="1" si="177"/>
        <v/>
      </c>
      <c r="LQ18" s="453" t="str">
        <f ca="1">IF((LP18&lt;&gt;""),IF(OR($F18&lt;&gt;$G18,PrSettings!$M$4="●"),(($F18-$G18)=(LM18-LN18))*1,0),"")</f>
        <v/>
      </c>
      <c r="LR18" s="453" t="str">
        <f t="shared" ca="1" si="178"/>
        <v/>
      </c>
      <c r="LS18" s="453" t="str">
        <f ca="1">IF(LP18&lt;&gt;"",IF(ABS($F18-$G18)&gt;=PrSettings!$M$7,(ABS($F18-$G18-LM18+LN18)&lt;=1)*1,IF(AND(LP18,$F18=$G18,$F18&gt;=PrSettings!$M$6),(ABS(LM18-$F18)&lt;=1)*1,IF(AND(LP18,$F18+$G18&gt;=PrSettings!$M$8),(ABS(LM18-$F18)+ABS(LN18-$G18)&lt;=1)*1,""))),"")</f>
        <v/>
      </c>
      <c r="LT18" s="490"/>
      <c r="LV18" s="451">
        <f t="shared" ca="1" si="25"/>
        <v>21</v>
      </c>
      <c r="LW18" s="452" t="str">
        <f ca="1">GrpB!$B$9</f>
        <v>Iran</v>
      </c>
      <c r="LX18" s="453">
        <f t="shared" ca="1" si="179"/>
        <v>15</v>
      </c>
      <c r="LY18" s="452" t="str">
        <f ca="1">GrpB!$D$9</f>
        <v>USA</v>
      </c>
      <c r="LZ18" s="492"/>
      <c r="MA18" s="492"/>
      <c r="MB18" s="487"/>
      <c r="MC18" s="453" t="str">
        <f t="shared" ca="1" si="180"/>
        <v/>
      </c>
      <c r="MD18" s="453" t="str">
        <f ca="1">IF((MC18&lt;&gt;""),IF(OR($F18&lt;&gt;$G18,PrSettings!$M$4="●"),(($F18-$G18)=(LZ18-MA18))*1,0),"")</f>
        <v/>
      </c>
      <c r="ME18" s="453" t="str">
        <f t="shared" ca="1" si="181"/>
        <v/>
      </c>
      <c r="MF18" s="453" t="str">
        <f ca="1">IF(MC18&lt;&gt;"",IF(ABS($F18-$G18)&gt;=PrSettings!$M$7,(ABS($F18-$G18-LZ18+MA18)&lt;=1)*1,IF(AND(MC18,$F18=$G18,$F18&gt;=PrSettings!$M$6),(ABS(LZ18-$F18)&lt;=1)*1,IF(AND(MC18,$F18+$G18&gt;=PrSettings!$M$8),(ABS(LZ18-$F18)+ABS(MA18-$G18)&lt;=1)*1,""))),"")</f>
        <v/>
      </c>
      <c r="MG18" s="490"/>
    </row>
    <row r="19" spans="2:345" ht="24" customHeight="1" x14ac:dyDescent="0.25">
      <c r="B19" s="462" t="str">
        <f>Language!$E$124&amp;" C"</f>
        <v>Gruppe C</v>
      </c>
      <c r="C19" s="463"/>
      <c r="D19" s="468"/>
      <c r="E19" s="465"/>
      <c r="F19" s="469"/>
      <c r="G19" s="470"/>
      <c r="I19" s="462" t="str">
        <f t="shared" si="0"/>
        <v>Gruppe C</v>
      </c>
      <c r="J19" s="464"/>
      <c r="K19" s="468"/>
      <c r="L19" s="465"/>
      <c r="M19" s="496"/>
      <c r="N19" s="497"/>
      <c r="O19" s="466"/>
      <c r="P19" s="478"/>
      <c r="Q19" s="465"/>
      <c r="R19" s="465"/>
      <c r="S19" s="465"/>
      <c r="T19" s="479"/>
      <c r="V19" s="462" t="str">
        <f t="shared" si="1"/>
        <v>Gruppe C</v>
      </c>
      <c r="W19" s="464"/>
      <c r="X19" s="468"/>
      <c r="Y19" s="465"/>
      <c r="Z19" s="496"/>
      <c r="AA19" s="497"/>
      <c r="AB19" s="466"/>
      <c r="AC19" s="478"/>
      <c r="AD19" s="465"/>
      <c r="AE19" s="465"/>
      <c r="AF19" s="465"/>
      <c r="AG19" s="479"/>
      <c r="AI19" s="462" t="str">
        <f t="shared" si="2"/>
        <v>Gruppe C</v>
      </c>
      <c r="AJ19" s="464"/>
      <c r="AK19" s="468"/>
      <c r="AL19" s="465"/>
      <c r="AM19" s="496"/>
      <c r="AN19" s="497"/>
      <c r="AO19" s="466"/>
      <c r="AP19" s="478"/>
      <c r="AQ19" s="465"/>
      <c r="AR19" s="465"/>
      <c r="AS19" s="465"/>
      <c r="AT19" s="479"/>
      <c r="AV19" s="462" t="str">
        <f t="shared" si="3"/>
        <v>Gruppe C</v>
      </c>
      <c r="AW19" s="464"/>
      <c r="AX19" s="468"/>
      <c r="AY19" s="465"/>
      <c r="AZ19" s="496"/>
      <c r="BA19" s="497"/>
      <c r="BB19" s="466"/>
      <c r="BC19" s="478"/>
      <c r="BD19" s="465"/>
      <c r="BE19" s="465"/>
      <c r="BF19" s="465"/>
      <c r="BG19" s="479"/>
      <c r="BI19" s="462" t="str">
        <f t="shared" si="4"/>
        <v>Gruppe C</v>
      </c>
      <c r="BJ19" s="464"/>
      <c r="BK19" s="468"/>
      <c r="BL19" s="465"/>
      <c r="BM19" s="496"/>
      <c r="BN19" s="497"/>
      <c r="BO19" s="466"/>
      <c r="BP19" s="478"/>
      <c r="BQ19" s="465"/>
      <c r="BR19" s="465"/>
      <c r="BS19" s="465"/>
      <c r="BT19" s="479"/>
      <c r="BV19" s="462" t="str">
        <f t="shared" si="5"/>
        <v>Gruppe C</v>
      </c>
      <c r="BW19" s="464"/>
      <c r="BX19" s="468"/>
      <c r="BY19" s="465"/>
      <c r="BZ19" s="496"/>
      <c r="CA19" s="497"/>
      <c r="CB19" s="466"/>
      <c r="CC19" s="478"/>
      <c r="CD19" s="465"/>
      <c r="CE19" s="465"/>
      <c r="CF19" s="465"/>
      <c r="CG19" s="479"/>
      <c r="CI19" s="462" t="str">
        <f t="shared" si="6"/>
        <v>Gruppe C</v>
      </c>
      <c r="CJ19" s="464"/>
      <c r="CK19" s="468"/>
      <c r="CL19" s="465"/>
      <c r="CM19" s="496"/>
      <c r="CN19" s="497"/>
      <c r="CO19" s="466"/>
      <c r="CP19" s="478"/>
      <c r="CQ19" s="465"/>
      <c r="CR19" s="465"/>
      <c r="CS19" s="465"/>
      <c r="CT19" s="479"/>
      <c r="CV19" s="462" t="str">
        <f t="shared" si="7"/>
        <v>Gruppe C</v>
      </c>
      <c r="CW19" s="464"/>
      <c r="CX19" s="468"/>
      <c r="CY19" s="465"/>
      <c r="CZ19" s="496"/>
      <c r="DA19" s="497"/>
      <c r="DB19" s="466"/>
      <c r="DC19" s="478"/>
      <c r="DD19" s="465"/>
      <c r="DE19" s="465"/>
      <c r="DF19" s="465"/>
      <c r="DG19" s="479"/>
      <c r="DI19" s="462" t="str">
        <f t="shared" si="8"/>
        <v>Gruppe C</v>
      </c>
      <c r="DJ19" s="464"/>
      <c r="DK19" s="468"/>
      <c r="DL19" s="465"/>
      <c r="DM19" s="496"/>
      <c r="DN19" s="497"/>
      <c r="DO19" s="466"/>
      <c r="DP19" s="478"/>
      <c r="DQ19" s="465"/>
      <c r="DR19" s="465"/>
      <c r="DS19" s="465"/>
      <c r="DT19" s="479"/>
      <c r="DV19" s="462" t="str">
        <f t="shared" si="9"/>
        <v>Gruppe C</v>
      </c>
      <c r="DW19" s="464"/>
      <c r="DX19" s="468"/>
      <c r="DY19" s="465"/>
      <c r="DZ19" s="496"/>
      <c r="EA19" s="497"/>
      <c r="EB19" s="466"/>
      <c r="EC19" s="478"/>
      <c r="ED19" s="465"/>
      <c r="EE19" s="465"/>
      <c r="EF19" s="465"/>
      <c r="EG19" s="479"/>
      <c r="EI19" s="462" t="str">
        <f t="shared" si="10"/>
        <v>Gruppe C</v>
      </c>
      <c r="EJ19" s="464"/>
      <c r="EK19" s="468"/>
      <c r="EL19" s="465"/>
      <c r="EM19" s="496"/>
      <c r="EN19" s="497"/>
      <c r="EO19" s="466"/>
      <c r="EP19" s="478"/>
      <c r="EQ19" s="465"/>
      <c r="ER19" s="465"/>
      <c r="ES19" s="465"/>
      <c r="ET19" s="479"/>
      <c r="EV19" s="462" t="str">
        <f t="shared" si="11"/>
        <v>Gruppe C</v>
      </c>
      <c r="EW19" s="464"/>
      <c r="EX19" s="468"/>
      <c r="EY19" s="465"/>
      <c r="EZ19" s="496"/>
      <c r="FA19" s="497"/>
      <c r="FB19" s="466"/>
      <c r="FC19" s="478"/>
      <c r="FD19" s="465"/>
      <c r="FE19" s="465"/>
      <c r="FF19" s="465"/>
      <c r="FG19" s="479"/>
      <c r="FI19" s="462" t="str">
        <f t="shared" si="12"/>
        <v>Gruppe C</v>
      </c>
      <c r="FJ19" s="464"/>
      <c r="FK19" s="468"/>
      <c r="FL19" s="465"/>
      <c r="FM19" s="496"/>
      <c r="FN19" s="497"/>
      <c r="FO19" s="466"/>
      <c r="FP19" s="478"/>
      <c r="FQ19" s="465"/>
      <c r="FR19" s="465"/>
      <c r="FS19" s="465"/>
      <c r="FT19" s="479"/>
      <c r="FV19" s="462" t="str">
        <f t="shared" si="13"/>
        <v>Gruppe C</v>
      </c>
      <c r="FW19" s="464"/>
      <c r="FX19" s="468"/>
      <c r="FY19" s="465"/>
      <c r="FZ19" s="496"/>
      <c r="GA19" s="497"/>
      <c r="GB19" s="466"/>
      <c r="GC19" s="478"/>
      <c r="GD19" s="465"/>
      <c r="GE19" s="465"/>
      <c r="GF19" s="465"/>
      <c r="GG19" s="479"/>
      <c r="GI19" s="462" t="str">
        <f t="shared" si="14"/>
        <v>Gruppe C</v>
      </c>
      <c r="GJ19" s="464"/>
      <c r="GK19" s="468"/>
      <c r="GL19" s="465"/>
      <c r="GM19" s="496"/>
      <c r="GN19" s="497"/>
      <c r="GO19" s="466"/>
      <c r="GP19" s="478"/>
      <c r="GQ19" s="465"/>
      <c r="GR19" s="465"/>
      <c r="GS19" s="465"/>
      <c r="GT19" s="479"/>
      <c r="GV19" s="462" t="str">
        <f t="shared" si="15"/>
        <v>Gruppe C</v>
      </c>
      <c r="GW19" s="464"/>
      <c r="GX19" s="468"/>
      <c r="GY19" s="465"/>
      <c r="GZ19" s="496"/>
      <c r="HA19" s="497"/>
      <c r="HB19" s="466"/>
      <c r="HC19" s="478"/>
      <c r="HD19" s="465"/>
      <c r="HE19" s="465"/>
      <c r="HF19" s="465"/>
      <c r="HG19" s="479"/>
      <c r="HI19" s="462" t="str">
        <f t="shared" si="16"/>
        <v>Gruppe C</v>
      </c>
      <c r="HJ19" s="464"/>
      <c r="HK19" s="468"/>
      <c r="HL19" s="465"/>
      <c r="HM19" s="496"/>
      <c r="HN19" s="497"/>
      <c r="HO19" s="466"/>
      <c r="HP19" s="478"/>
      <c r="HQ19" s="465"/>
      <c r="HR19" s="465"/>
      <c r="HS19" s="465"/>
      <c r="HT19" s="479"/>
      <c r="HV19" s="462" t="str">
        <f t="shared" si="17"/>
        <v>Gruppe C</v>
      </c>
      <c r="HW19" s="464"/>
      <c r="HX19" s="468"/>
      <c r="HY19" s="465"/>
      <c r="HZ19" s="496"/>
      <c r="IA19" s="497"/>
      <c r="IB19" s="466"/>
      <c r="IC19" s="478"/>
      <c r="ID19" s="465"/>
      <c r="IE19" s="465"/>
      <c r="IF19" s="465"/>
      <c r="IG19" s="479"/>
      <c r="II19" s="462" t="str">
        <f t="shared" si="18"/>
        <v>Gruppe C</v>
      </c>
      <c r="IJ19" s="464"/>
      <c r="IK19" s="468"/>
      <c r="IL19" s="465"/>
      <c r="IM19" s="496"/>
      <c r="IN19" s="497"/>
      <c r="IO19" s="466"/>
      <c r="IP19" s="478"/>
      <c r="IQ19" s="465"/>
      <c r="IR19" s="465"/>
      <c r="IS19" s="465"/>
      <c r="IT19" s="479"/>
      <c r="IV19" s="462" t="str">
        <f t="shared" si="19"/>
        <v>Gruppe C</v>
      </c>
      <c r="IW19" s="464"/>
      <c r="IX19" s="468"/>
      <c r="IY19" s="465"/>
      <c r="IZ19" s="496"/>
      <c r="JA19" s="497"/>
      <c r="JB19" s="466"/>
      <c r="JC19" s="478"/>
      <c r="JD19" s="465"/>
      <c r="JE19" s="465"/>
      <c r="JF19" s="465"/>
      <c r="JG19" s="479"/>
      <c r="JI19" s="462" t="str">
        <f t="shared" si="20"/>
        <v>Gruppe C</v>
      </c>
      <c r="JJ19" s="464"/>
      <c r="JK19" s="468"/>
      <c r="JL19" s="465"/>
      <c r="JM19" s="496"/>
      <c r="JN19" s="497"/>
      <c r="JO19" s="466"/>
      <c r="JP19" s="478"/>
      <c r="JQ19" s="465"/>
      <c r="JR19" s="465"/>
      <c r="JS19" s="465"/>
      <c r="JT19" s="479"/>
      <c r="JV19" s="462" t="str">
        <f t="shared" si="21"/>
        <v>Gruppe C</v>
      </c>
      <c r="JW19" s="464"/>
      <c r="JX19" s="468"/>
      <c r="JY19" s="465"/>
      <c r="JZ19" s="496"/>
      <c r="KA19" s="497"/>
      <c r="KB19" s="466"/>
      <c r="KC19" s="478"/>
      <c r="KD19" s="465"/>
      <c r="KE19" s="465"/>
      <c r="KF19" s="465"/>
      <c r="KG19" s="479"/>
      <c r="KI19" s="462" t="str">
        <f t="shared" si="22"/>
        <v>Gruppe C</v>
      </c>
      <c r="KJ19" s="464"/>
      <c r="KK19" s="468"/>
      <c r="KL19" s="465"/>
      <c r="KM19" s="496"/>
      <c r="KN19" s="497"/>
      <c r="KO19" s="466"/>
      <c r="KP19" s="478"/>
      <c r="KQ19" s="465"/>
      <c r="KR19" s="465"/>
      <c r="KS19" s="465"/>
      <c r="KT19" s="479"/>
      <c r="KV19" s="462" t="str">
        <f t="shared" si="23"/>
        <v>Gruppe C</v>
      </c>
      <c r="KW19" s="464"/>
      <c r="KX19" s="468"/>
      <c r="KY19" s="465"/>
      <c r="KZ19" s="496"/>
      <c r="LA19" s="497"/>
      <c r="LB19" s="466"/>
      <c r="LC19" s="478"/>
      <c r="LD19" s="465"/>
      <c r="LE19" s="465"/>
      <c r="LF19" s="465"/>
      <c r="LG19" s="479"/>
      <c r="LI19" s="462" t="str">
        <f t="shared" si="24"/>
        <v>Gruppe C</v>
      </c>
      <c r="LJ19" s="464"/>
      <c r="LK19" s="468"/>
      <c r="LL19" s="465"/>
      <c r="LM19" s="496"/>
      <c r="LN19" s="497"/>
      <c r="LO19" s="466"/>
      <c r="LP19" s="478"/>
      <c r="LQ19" s="465"/>
      <c r="LR19" s="465"/>
      <c r="LS19" s="465"/>
      <c r="LT19" s="479"/>
      <c r="LV19" s="462" t="str">
        <f t="shared" si="25"/>
        <v>Gruppe C</v>
      </c>
      <c r="LW19" s="464"/>
      <c r="LX19" s="468"/>
      <c r="LY19" s="465"/>
      <c r="LZ19" s="496"/>
      <c r="MA19" s="497"/>
      <c r="MB19" s="466"/>
      <c r="MC19" s="478"/>
      <c r="MD19" s="465"/>
      <c r="ME19" s="465"/>
      <c r="MF19" s="465"/>
      <c r="MG19" s="479"/>
    </row>
    <row r="20" spans="2:345" x14ac:dyDescent="0.25">
      <c r="B20" s="451">
        <f ca="1">INDEX(Groups!$C$7:$C$45,MATCH(C20,Groups!$D$7:$D$45,0))</f>
        <v>4</v>
      </c>
      <c r="C20" s="452" t="str">
        <f ca="1">GrpC!$B$4</f>
        <v>Argentinien</v>
      </c>
      <c r="D20" s="453">
        <f ca="1">INDEX(Groups!$C$7:$C$45,MATCH(E20,Groups!$D$7:$D$45,0))</f>
        <v>49</v>
      </c>
      <c r="E20" s="452" t="str">
        <f ca="1">GrpC!$D$4</f>
        <v>Saudi-Arabien</v>
      </c>
      <c r="F20" s="454">
        <f ca="1">GrpC!$E$4</f>
        <v>1</v>
      </c>
      <c r="G20" s="455">
        <f ca="1">GrpC!$G$4</f>
        <v>2</v>
      </c>
      <c r="I20" s="451">
        <f t="shared" ca="1" si="0"/>
        <v>4</v>
      </c>
      <c r="J20" s="452" t="str">
        <f ca="1">GrpC!$B$4</f>
        <v>Argentinien</v>
      </c>
      <c r="K20" s="453">
        <f t="shared" ref="K20:K25" ca="1" si="182">$D20</f>
        <v>49</v>
      </c>
      <c r="L20" s="452" t="str">
        <f ca="1">GrpC!$D$4</f>
        <v>Saudi-Arabien</v>
      </c>
      <c r="M20" s="492"/>
      <c r="N20" s="492"/>
      <c r="O20" s="485"/>
      <c r="P20" s="453" t="str">
        <f t="shared" ref="P20:P25" ca="1" si="183">IF(($F20&lt;&gt;"")*($G20&lt;&gt;"")*(M20&lt;&gt;"")*(N20&lt;&gt;""),($F20&gt;$G20)*(M20&gt;N20)+($F20=$G20)*(M20=N20)+($F20&lt;$G20)*(M20&lt;N20),"")</f>
        <v/>
      </c>
      <c r="Q20" s="453" t="str">
        <f ca="1">IF((P20&lt;&gt;""),IF(OR($F20&lt;&gt;$G20,PrSettings!$M$4="●"),(($F20-$G20)=(M20-N20))*1,0),"")</f>
        <v/>
      </c>
      <c r="R20" s="453" t="str">
        <f t="shared" ref="R20:R25" ca="1" si="184">IF((P20&lt;&gt;""),($F20=M20)*($G20=N20),"")</f>
        <v/>
      </c>
      <c r="S20" s="453" t="str">
        <f ca="1">IF(P20&lt;&gt;"",IF(ABS($F20-$G20)&gt;=PrSettings!$M$7,(ABS($F20-$G20-M20+N20)&lt;=1)*1,IF(AND(P20,$F20=$G20,$F20&gt;=PrSettings!$M$6),(ABS(M20-$F20)&lt;=1)*1,IF(AND(P20,$F20+$G20&gt;=PrSettings!$M$8),(ABS(M20-$F20)+ABS(N20-$G20)&lt;=1)*1,""))),"")</f>
        <v/>
      </c>
      <c r="T20" s="488"/>
      <c r="V20" s="451">
        <f t="shared" ca="1" si="1"/>
        <v>4</v>
      </c>
      <c r="W20" s="452" t="str">
        <f ca="1">GrpC!$B$4</f>
        <v>Argentinien</v>
      </c>
      <c r="X20" s="453">
        <f t="shared" ref="X20:X25" ca="1" si="185">$D20</f>
        <v>49</v>
      </c>
      <c r="Y20" s="452" t="str">
        <f ca="1">GrpC!$D$4</f>
        <v>Saudi-Arabien</v>
      </c>
      <c r="Z20" s="492"/>
      <c r="AA20" s="492"/>
      <c r="AB20" s="485"/>
      <c r="AC20" s="453" t="str">
        <f t="shared" ref="AC20:AC25" ca="1" si="186">IF(($F20&lt;&gt;"")*($G20&lt;&gt;"")*(Z20&lt;&gt;"")*(AA20&lt;&gt;""),($F20&gt;$G20)*(Z20&gt;AA20)+($F20=$G20)*(Z20=AA20)+($F20&lt;$G20)*(Z20&lt;AA20),"")</f>
        <v/>
      </c>
      <c r="AD20" s="453" t="str">
        <f ca="1">IF((AC20&lt;&gt;""),IF(OR($F20&lt;&gt;$G20,PrSettings!$M$4="●"),(($F20-$G20)=(Z20-AA20))*1,0),"")</f>
        <v/>
      </c>
      <c r="AE20" s="453" t="str">
        <f t="shared" ref="AE20:AE25" ca="1" si="187">IF((AC20&lt;&gt;""),($F20=Z20)*($G20=AA20),"")</f>
        <v/>
      </c>
      <c r="AF20" s="453" t="str">
        <f ca="1">IF(AC20&lt;&gt;"",IF(ABS($F20-$G20)&gt;=PrSettings!$M$7,(ABS($F20-$G20-Z20+AA20)&lt;=1)*1,IF(AND(AC20,$F20=$G20,$F20&gt;=PrSettings!$M$6),(ABS(Z20-$F20)&lt;=1)*1,IF(AND(AC20,$F20+$G20&gt;=PrSettings!$M$8),(ABS(Z20-$F20)+ABS(AA20-$G20)&lt;=1)*1,""))),"")</f>
        <v/>
      </c>
      <c r="AG20" s="488"/>
      <c r="AI20" s="451">
        <f t="shared" ca="1" si="2"/>
        <v>4</v>
      </c>
      <c r="AJ20" s="452" t="str">
        <f ca="1">GrpC!$B$4</f>
        <v>Argentinien</v>
      </c>
      <c r="AK20" s="453">
        <f t="shared" ref="AK20:AK25" ca="1" si="188">$D20</f>
        <v>49</v>
      </c>
      <c r="AL20" s="452" t="str">
        <f ca="1">GrpC!$D$4</f>
        <v>Saudi-Arabien</v>
      </c>
      <c r="AM20" s="492"/>
      <c r="AN20" s="492"/>
      <c r="AO20" s="485"/>
      <c r="AP20" s="453" t="str">
        <f t="shared" ref="AP20:AP25" ca="1" si="189">IF(($F20&lt;&gt;"")*($G20&lt;&gt;"")*(AM20&lt;&gt;"")*(AN20&lt;&gt;""),($F20&gt;$G20)*(AM20&gt;AN20)+($F20=$G20)*(AM20=AN20)+($F20&lt;$G20)*(AM20&lt;AN20),"")</f>
        <v/>
      </c>
      <c r="AQ20" s="453" t="str">
        <f ca="1">IF((AP20&lt;&gt;""),IF(OR($F20&lt;&gt;$G20,PrSettings!$M$4="●"),(($F20-$G20)=(AM20-AN20))*1,0),"")</f>
        <v/>
      </c>
      <c r="AR20" s="453" t="str">
        <f t="shared" ref="AR20:AR25" ca="1" si="190">IF((AP20&lt;&gt;""),($F20=AM20)*($G20=AN20),"")</f>
        <v/>
      </c>
      <c r="AS20" s="453" t="str">
        <f ca="1">IF(AP20&lt;&gt;"",IF(ABS($F20-$G20)&gt;=PrSettings!$M$7,(ABS($F20-$G20-AM20+AN20)&lt;=1)*1,IF(AND(AP20,$F20=$G20,$F20&gt;=PrSettings!$M$6),(ABS(AM20-$F20)&lt;=1)*1,IF(AND(AP20,$F20+$G20&gt;=PrSettings!$M$8),(ABS(AM20-$F20)+ABS(AN20-$G20)&lt;=1)*1,""))),"")</f>
        <v/>
      </c>
      <c r="AT20" s="488"/>
      <c r="AV20" s="451">
        <f t="shared" ca="1" si="3"/>
        <v>4</v>
      </c>
      <c r="AW20" s="452" t="str">
        <f ca="1">GrpC!$B$4</f>
        <v>Argentinien</v>
      </c>
      <c r="AX20" s="453">
        <f t="shared" ref="AX20:AX25" ca="1" si="191">$D20</f>
        <v>49</v>
      </c>
      <c r="AY20" s="452" t="str">
        <f ca="1">GrpC!$D$4</f>
        <v>Saudi-Arabien</v>
      </c>
      <c r="AZ20" s="492"/>
      <c r="BA20" s="492"/>
      <c r="BB20" s="485"/>
      <c r="BC20" s="453" t="str">
        <f t="shared" ref="BC20:BC25" ca="1" si="192">IF(($F20&lt;&gt;"")*($G20&lt;&gt;"")*(AZ20&lt;&gt;"")*(BA20&lt;&gt;""),($F20&gt;$G20)*(AZ20&gt;BA20)+($F20=$G20)*(AZ20=BA20)+($F20&lt;$G20)*(AZ20&lt;BA20),"")</f>
        <v/>
      </c>
      <c r="BD20" s="453" t="str">
        <f ca="1">IF((BC20&lt;&gt;""),IF(OR($F20&lt;&gt;$G20,PrSettings!$M$4="●"),(($F20-$G20)=(AZ20-BA20))*1,0),"")</f>
        <v/>
      </c>
      <c r="BE20" s="453" t="str">
        <f t="shared" ref="BE20:BE25" ca="1" si="193">IF((BC20&lt;&gt;""),($F20=AZ20)*($G20=BA20),"")</f>
        <v/>
      </c>
      <c r="BF20" s="453" t="str">
        <f ca="1">IF(BC20&lt;&gt;"",IF(ABS($F20-$G20)&gt;=PrSettings!$M$7,(ABS($F20-$G20-AZ20+BA20)&lt;=1)*1,IF(AND(BC20,$F20=$G20,$F20&gt;=PrSettings!$M$6),(ABS(AZ20-$F20)&lt;=1)*1,IF(AND(BC20,$F20+$G20&gt;=PrSettings!$M$8),(ABS(AZ20-$F20)+ABS(BA20-$G20)&lt;=1)*1,""))),"")</f>
        <v/>
      </c>
      <c r="BG20" s="488"/>
      <c r="BI20" s="451">
        <f t="shared" ca="1" si="4"/>
        <v>4</v>
      </c>
      <c r="BJ20" s="452" t="str">
        <f ca="1">GrpC!$B$4</f>
        <v>Argentinien</v>
      </c>
      <c r="BK20" s="453">
        <f t="shared" ref="BK20:BK25" ca="1" si="194">$D20</f>
        <v>49</v>
      </c>
      <c r="BL20" s="452" t="str">
        <f ca="1">GrpC!$D$4</f>
        <v>Saudi-Arabien</v>
      </c>
      <c r="BM20" s="492"/>
      <c r="BN20" s="492"/>
      <c r="BO20" s="485"/>
      <c r="BP20" s="453" t="str">
        <f t="shared" ref="BP20:BP25" ca="1" si="195">IF(($F20&lt;&gt;"")*($G20&lt;&gt;"")*(BM20&lt;&gt;"")*(BN20&lt;&gt;""),($F20&gt;$G20)*(BM20&gt;BN20)+($F20=$G20)*(BM20=BN20)+($F20&lt;$G20)*(BM20&lt;BN20),"")</f>
        <v/>
      </c>
      <c r="BQ20" s="453" t="str">
        <f ca="1">IF((BP20&lt;&gt;""),IF(OR($F20&lt;&gt;$G20,PrSettings!$M$4="●"),(($F20-$G20)=(BM20-BN20))*1,0),"")</f>
        <v/>
      </c>
      <c r="BR20" s="453" t="str">
        <f t="shared" ref="BR20:BR25" ca="1" si="196">IF((BP20&lt;&gt;""),($F20=BM20)*($G20=BN20),"")</f>
        <v/>
      </c>
      <c r="BS20" s="453" t="str">
        <f ca="1">IF(BP20&lt;&gt;"",IF(ABS($F20-$G20)&gt;=PrSettings!$M$7,(ABS($F20-$G20-BM20+BN20)&lt;=1)*1,IF(AND(BP20,$F20=$G20,$F20&gt;=PrSettings!$M$6),(ABS(BM20-$F20)&lt;=1)*1,IF(AND(BP20,$F20+$G20&gt;=PrSettings!$M$8),(ABS(BM20-$F20)+ABS(BN20-$G20)&lt;=1)*1,""))),"")</f>
        <v/>
      </c>
      <c r="BT20" s="488"/>
      <c r="BV20" s="451">
        <f t="shared" ca="1" si="5"/>
        <v>4</v>
      </c>
      <c r="BW20" s="452" t="str">
        <f ca="1">GrpC!$B$4</f>
        <v>Argentinien</v>
      </c>
      <c r="BX20" s="453">
        <f t="shared" ref="BX20:BX25" ca="1" si="197">$D20</f>
        <v>49</v>
      </c>
      <c r="BY20" s="452" t="str">
        <f ca="1">GrpC!$D$4</f>
        <v>Saudi-Arabien</v>
      </c>
      <c r="BZ20" s="492"/>
      <c r="CA20" s="492"/>
      <c r="CB20" s="485"/>
      <c r="CC20" s="453" t="str">
        <f t="shared" ref="CC20:CC25" ca="1" si="198">IF(($F20&lt;&gt;"")*($G20&lt;&gt;"")*(BZ20&lt;&gt;"")*(CA20&lt;&gt;""),($F20&gt;$G20)*(BZ20&gt;CA20)+($F20=$G20)*(BZ20=CA20)+($F20&lt;$G20)*(BZ20&lt;CA20),"")</f>
        <v/>
      </c>
      <c r="CD20" s="453" t="str">
        <f ca="1">IF((CC20&lt;&gt;""),IF(OR($F20&lt;&gt;$G20,PrSettings!$M$4="●"),(($F20-$G20)=(BZ20-CA20))*1,0),"")</f>
        <v/>
      </c>
      <c r="CE20" s="453" t="str">
        <f t="shared" ref="CE20:CE25" ca="1" si="199">IF((CC20&lt;&gt;""),($F20=BZ20)*($G20=CA20),"")</f>
        <v/>
      </c>
      <c r="CF20" s="453" t="str">
        <f ca="1">IF(CC20&lt;&gt;"",IF(ABS($F20-$G20)&gt;=PrSettings!$M$7,(ABS($F20-$G20-BZ20+CA20)&lt;=1)*1,IF(AND(CC20,$F20=$G20,$F20&gt;=PrSettings!$M$6),(ABS(BZ20-$F20)&lt;=1)*1,IF(AND(CC20,$F20+$G20&gt;=PrSettings!$M$8),(ABS(BZ20-$F20)+ABS(CA20-$G20)&lt;=1)*1,""))),"")</f>
        <v/>
      </c>
      <c r="CG20" s="488"/>
      <c r="CI20" s="451">
        <f t="shared" ca="1" si="6"/>
        <v>4</v>
      </c>
      <c r="CJ20" s="452" t="str">
        <f ca="1">GrpC!$B$4</f>
        <v>Argentinien</v>
      </c>
      <c r="CK20" s="453">
        <f t="shared" ref="CK20:CK25" ca="1" si="200">$D20</f>
        <v>49</v>
      </c>
      <c r="CL20" s="452" t="str">
        <f ca="1">GrpC!$D$4</f>
        <v>Saudi-Arabien</v>
      </c>
      <c r="CM20" s="492"/>
      <c r="CN20" s="492"/>
      <c r="CO20" s="485"/>
      <c r="CP20" s="453" t="str">
        <f t="shared" ref="CP20:CP25" ca="1" si="201">IF(($F20&lt;&gt;"")*($G20&lt;&gt;"")*(CM20&lt;&gt;"")*(CN20&lt;&gt;""),($F20&gt;$G20)*(CM20&gt;CN20)+($F20=$G20)*(CM20=CN20)+($F20&lt;$G20)*(CM20&lt;CN20),"")</f>
        <v/>
      </c>
      <c r="CQ20" s="453" t="str">
        <f ca="1">IF((CP20&lt;&gt;""),IF(OR($F20&lt;&gt;$G20,PrSettings!$M$4="●"),(($F20-$G20)=(CM20-CN20))*1,0),"")</f>
        <v/>
      </c>
      <c r="CR20" s="453" t="str">
        <f t="shared" ref="CR20:CR25" ca="1" si="202">IF((CP20&lt;&gt;""),($F20=CM20)*($G20=CN20),"")</f>
        <v/>
      </c>
      <c r="CS20" s="453" t="str">
        <f ca="1">IF(CP20&lt;&gt;"",IF(ABS($F20-$G20)&gt;=PrSettings!$M$7,(ABS($F20-$G20-CM20+CN20)&lt;=1)*1,IF(AND(CP20,$F20=$G20,$F20&gt;=PrSettings!$M$6),(ABS(CM20-$F20)&lt;=1)*1,IF(AND(CP20,$F20+$G20&gt;=PrSettings!$M$8),(ABS(CM20-$F20)+ABS(CN20-$G20)&lt;=1)*1,""))),"")</f>
        <v/>
      </c>
      <c r="CT20" s="488"/>
      <c r="CV20" s="451">
        <f t="shared" ca="1" si="7"/>
        <v>4</v>
      </c>
      <c r="CW20" s="452" t="str">
        <f ca="1">GrpC!$B$4</f>
        <v>Argentinien</v>
      </c>
      <c r="CX20" s="453">
        <f t="shared" ref="CX20:CX25" ca="1" si="203">$D20</f>
        <v>49</v>
      </c>
      <c r="CY20" s="452" t="str">
        <f ca="1">GrpC!$D$4</f>
        <v>Saudi-Arabien</v>
      </c>
      <c r="CZ20" s="492"/>
      <c r="DA20" s="492"/>
      <c r="DB20" s="485"/>
      <c r="DC20" s="453" t="str">
        <f t="shared" ref="DC20:DC25" ca="1" si="204">IF(($F20&lt;&gt;"")*($G20&lt;&gt;"")*(CZ20&lt;&gt;"")*(DA20&lt;&gt;""),($F20&gt;$G20)*(CZ20&gt;DA20)+($F20=$G20)*(CZ20=DA20)+($F20&lt;$G20)*(CZ20&lt;DA20),"")</f>
        <v/>
      </c>
      <c r="DD20" s="453" t="str">
        <f ca="1">IF((DC20&lt;&gt;""),IF(OR($F20&lt;&gt;$G20,PrSettings!$M$4="●"),(($F20-$G20)=(CZ20-DA20))*1,0),"")</f>
        <v/>
      </c>
      <c r="DE20" s="453" t="str">
        <f t="shared" ref="DE20:DE25" ca="1" si="205">IF((DC20&lt;&gt;""),($F20=CZ20)*($G20=DA20),"")</f>
        <v/>
      </c>
      <c r="DF20" s="453" t="str">
        <f ca="1">IF(DC20&lt;&gt;"",IF(ABS($F20-$G20)&gt;=PrSettings!$M$7,(ABS($F20-$G20-CZ20+DA20)&lt;=1)*1,IF(AND(DC20,$F20=$G20,$F20&gt;=PrSettings!$M$6),(ABS(CZ20-$F20)&lt;=1)*1,IF(AND(DC20,$F20+$G20&gt;=PrSettings!$M$8),(ABS(CZ20-$F20)+ABS(DA20-$G20)&lt;=1)*1,""))),"")</f>
        <v/>
      </c>
      <c r="DG20" s="488"/>
      <c r="DI20" s="451">
        <f t="shared" ca="1" si="8"/>
        <v>4</v>
      </c>
      <c r="DJ20" s="452" t="str">
        <f ca="1">GrpC!$B$4</f>
        <v>Argentinien</v>
      </c>
      <c r="DK20" s="453">
        <f t="shared" ref="DK20:DK25" ca="1" si="206">$D20</f>
        <v>49</v>
      </c>
      <c r="DL20" s="452" t="str">
        <f ca="1">GrpC!$D$4</f>
        <v>Saudi-Arabien</v>
      </c>
      <c r="DM20" s="492"/>
      <c r="DN20" s="492"/>
      <c r="DO20" s="485"/>
      <c r="DP20" s="453" t="str">
        <f t="shared" ref="DP20:DP25" ca="1" si="207">IF(($F20&lt;&gt;"")*($G20&lt;&gt;"")*(DM20&lt;&gt;"")*(DN20&lt;&gt;""),($F20&gt;$G20)*(DM20&gt;DN20)+($F20=$G20)*(DM20=DN20)+($F20&lt;$G20)*(DM20&lt;DN20),"")</f>
        <v/>
      </c>
      <c r="DQ20" s="453" t="str">
        <f ca="1">IF((DP20&lt;&gt;""),IF(OR($F20&lt;&gt;$G20,PrSettings!$M$4="●"),(($F20-$G20)=(DM20-DN20))*1,0),"")</f>
        <v/>
      </c>
      <c r="DR20" s="453" t="str">
        <f t="shared" ref="DR20:DR25" ca="1" si="208">IF((DP20&lt;&gt;""),($F20=DM20)*($G20=DN20),"")</f>
        <v/>
      </c>
      <c r="DS20" s="453" t="str">
        <f ca="1">IF(DP20&lt;&gt;"",IF(ABS($F20-$G20)&gt;=PrSettings!$M$7,(ABS($F20-$G20-DM20+DN20)&lt;=1)*1,IF(AND(DP20,$F20=$G20,$F20&gt;=PrSettings!$M$6),(ABS(DM20-$F20)&lt;=1)*1,IF(AND(DP20,$F20+$G20&gt;=PrSettings!$M$8),(ABS(DM20-$F20)+ABS(DN20-$G20)&lt;=1)*1,""))),"")</f>
        <v/>
      </c>
      <c r="DT20" s="488"/>
      <c r="DV20" s="451">
        <f t="shared" ca="1" si="9"/>
        <v>4</v>
      </c>
      <c r="DW20" s="452" t="str">
        <f ca="1">GrpC!$B$4</f>
        <v>Argentinien</v>
      </c>
      <c r="DX20" s="453">
        <f t="shared" ref="DX20:DX25" ca="1" si="209">$D20</f>
        <v>49</v>
      </c>
      <c r="DY20" s="452" t="str">
        <f ca="1">GrpC!$D$4</f>
        <v>Saudi-Arabien</v>
      </c>
      <c r="DZ20" s="492"/>
      <c r="EA20" s="492"/>
      <c r="EB20" s="485"/>
      <c r="EC20" s="453" t="str">
        <f t="shared" ref="EC20:EC25" ca="1" si="210">IF(($F20&lt;&gt;"")*($G20&lt;&gt;"")*(DZ20&lt;&gt;"")*(EA20&lt;&gt;""),($F20&gt;$G20)*(DZ20&gt;EA20)+($F20=$G20)*(DZ20=EA20)+($F20&lt;$G20)*(DZ20&lt;EA20),"")</f>
        <v/>
      </c>
      <c r="ED20" s="453" t="str">
        <f ca="1">IF((EC20&lt;&gt;""),IF(OR($F20&lt;&gt;$G20,PrSettings!$M$4="●"),(($F20-$G20)=(DZ20-EA20))*1,0),"")</f>
        <v/>
      </c>
      <c r="EE20" s="453" t="str">
        <f t="shared" ref="EE20:EE25" ca="1" si="211">IF((EC20&lt;&gt;""),($F20=DZ20)*($G20=EA20),"")</f>
        <v/>
      </c>
      <c r="EF20" s="453" t="str">
        <f ca="1">IF(EC20&lt;&gt;"",IF(ABS($F20-$G20)&gt;=PrSettings!$M$7,(ABS($F20-$G20-DZ20+EA20)&lt;=1)*1,IF(AND(EC20,$F20=$G20,$F20&gt;=PrSettings!$M$6),(ABS(DZ20-$F20)&lt;=1)*1,IF(AND(EC20,$F20+$G20&gt;=PrSettings!$M$8),(ABS(DZ20-$F20)+ABS(EA20-$G20)&lt;=1)*1,""))),"")</f>
        <v/>
      </c>
      <c r="EG20" s="488"/>
      <c r="EI20" s="451">
        <f t="shared" ca="1" si="10"/>
        <v>4</v>
      </c>
      <c r="EJ20" s="452" t="str">
        <f ca="1">GrpC!$B$4</f>
        <v>Argentinien</v>
      </c>
      <c r="EK20" s="453">
        <f t="shared" ref="EK20:EK25" ca="1" si="212">$D20</f>
        <v>49</v>
      </c>
      <c r="EL20" s="452" t="str">
        <f ca="1">GrpC!$D$4</f>
        <v>Saudi-Arabien</v>
      </c>
      <c r="EM20" s="492"/>
      <c r="EN20" s="492"/>
      <c r="EO20" s="485"/>
      <c r="EP20" s="453" t="str">
        <f t="shared" ref="EP20:EP25" ca="1" si="213">IF(($F20&lt;&gt;"")*($G20&lt;&gt;"")*(EM20&lt;&gt;"")*(EN20&lt;&gt;""),($F20&gt;$G20)*(EM20&gt;EN20)+($F20=$G20)*(EM20=EN20)+($F20&lt;$G20)*(EM20&lt;EN20),"")</f>
        <v/>
      </c>
      <c r="EQ20" s="453" t="str">
        <f ca="1">IF((EP20&lt;&gt;""),IF(OR($F20&lt;&gt;$G20,PrSettings!$M$4="●"),(($F20-$G20)=(EM20-EN20))*1,0),"")</f>
        <v/>
      </c>
      <c r="ER20" s="453" t="str">
        <f t="shared" ref="ER20:ER25" ca="1" si="214">IF((EP20&lt;&gt;""),($F20=EM20)*($G20=EN20),"")</f>
        <v/>
      </c>
      <c r="ES20" s="453" t="str">
        <f ca="1">IF(EP20&lt;&gt;"",IF(ABS($F20-$G20)&gt;=PrSettings!$M$7,(ABS($F20-$G20-EM20+EN20)&lt;=1)*1,IF(AND(EP20,$F20=$G20,$F20&gt;=PrSettings!$M$6),(ABS(EM20-$F20)&lt;=1)*1,IF(AND(EP20,$F20+$G20&gt;=PrSettings!$M$8),(ABS(EM20-$F20)+ABS(EN20-$G20)&lt;=1)*1,""))),"")</f>
        <v/>
      </c>
      <c r="ET20" s="488"/>
      <c r="EV20" s="451">
        <f t="shared" ca="1" si="11"/>
        <v>4</v>
      </c>
      <c r="EW20" s="452" t="str">
        <f ca="1">GrpC!$B$4</f>
        <v>Argentinien</v>
      </c>
      <c r="EX20" s="453">
        <f t="shared" ref="EX20:EX25" ca="1" si="215">$D20</f>
        <v>49</v>
      </c>
      <c r="EY20" s="452" t="str">
        <f ca="1">GrpC!$D$4</f>
        <v>Saudi-Arabien</v>
      </c>
      <c r="EZ20" s="492"/>
      <c r="FA20" s="492"/>
      <c r="FB20" s="485"/>
      <c r="FC20" s="453" t="str">
        <f t="shared" ref="FC20:FC25" ca="1" si="216">IF(($F20&lt;&gt;"")*($G20&lt;&gt;"")*(EZ20&lt;&gt;"")*(FA20&lt;&gt;""),($F20&gt;$G20)*(EZ20&gt;FA20)+($F20=$G20)*(EZ20=FA20)+($F20&lt;$G20)*(EZ20&lt;FA20),"")</f>
        <v/>
      </c>
      <c r="FD20" s="453" t="str">
        <f ca="1">IF((FC20&lt;&gt;""),IF(OR($F20&lt;&gt;$G20,PrSettings!$M$4="●"),(($F20-$G20)=(EZ20-FA20))*1,0),"")</f>
        <v/>
      </c>
      <c r="FE20" s="453" t="str">
        <f t="shared" ref="FE20:FE25" ca="1" si="217">IF((FC20&lt;&gt;""),($F20=EZ20)*($G20=FA20),"")</f>
        <v/>
      </c>
      <c r="FF20" s="453" t="str">
        <f ca="1">IF(FC20&lt;&gt;"",IF(ABS($F20-$G20)&gt;=PrSettings!$M$7,(ABS($F20-$G20-EZ20+FA20)&lt;=1)*1,IF(AND(FC20,$F20=$G20,$F20&gt;=PrSettings!$M$6),(ABS(EZ20-$F20)&lt;=1)*1,IF(AND(FC20,$F20+$G20&gt;=PrSettings!$M$8),(ABS(EZ20-$F20)+ABS(FA20-$G20)&lt;=1)*1,""))),"")</f>
        <v/>
      </c>
      <c r="FG20" s="488"/>
      <c r="FI20" s="451">
        <f t="shared" ca="1" si="12"/>
        <v>4</v>
      </c>
      <c r="FJ20" s="452" t="str">
        <f ca="1">GrpC!$B$4</f>
        <v>Argentinien</v>
      </c>
      <c r="FK20" s="453">
        <f t="shared" ref="FK20:FK25" ca="1" si="218">$D20</f>
        <v>49</v>
      </c>
      <c r="FL20" s="452" t="str">
        <f ca="1">GrpC!$D$4</f>
        <v>Saudi-Arabien</v>
      </c>
      <c r="FM20" s="492"/>
      <c r="FN20" s="492"/>
      <c r="FO20" s="485"/>
      <c r="FP20" s="453" t="str">
        <f t="shared" ref="FP20:FP25" ca="1" si="219">IF(($F20&lt;&gt;"")*($G20&lt;&gt;"")*(FM20&lt;&gt;"")*(FN20&lt;&gt;""),($F20&gt;$G20)*(FM20&gt;FN20)+($F20=$G20)*(FM20=FN20)+($F20&lt;$G20)*(FM20&lt;FN20),"")</f>
        <v/>
      </c>
      <c r="FQ20" s="453" t="str">
        <f ca="1">IF((FP20&lt;&gt;""),IF(OR($F20&lt;&gt;$G20,PrSettings!$M$4="●"),(($F20-$G20)=(FM20-FN20))*1,0),"")</f>
        <v/>
      </c>
      <c r="FR20" s="453" t="str">
        <f t="shared" ref="FR20:FR25" ca="1" si="220">IF((FP20&lt;&gt;""),($F20=FM20)*($G20=FN20),"")</f>
        <v/>
      </c>
      <c r="FS20" s="453" t="str">
        <f ca="1">IF(FP20&lt;&gt;"",IF(ABS($F20-$G20)&gt;=PrSettings!$M$7,(ABS($F20-$G20-FM20+FN20)&lt;=1)*1,IF(AND(FP20,$F20=$G20,$F20&gt;=PrSettings!$M$6),(ABS(FM20-$F20)&lt;=1)*1,IF(AND(FP20,$F20+$G20&gt;=PrSettings!$M$8),(ABS(FM20-$F20)+ABS(FN20-$G20)&lt;=1)*1,""))),"")</f>
        <v/>
      </c>
      <c r="FT20" s="488"/>
      <c r="FV20" s="451">
        <f t="shared" ca="1" si="13"/>
        <v>4</v>
      </c>
      <c r="FW20" s="452" t="str">
        <f ca="1">GrpC!$B$4</f>
        <v>Argentinien</v>
      </c>
      <c r="FX20" s="453">
        <f t="shared" ref="FX20:FX25" ca="1" si="221">$D20</f>
        <v>49</v>
      </c>
      <c r="FY20" s="452" t="str">
        <f ca="1">GrpC!$D$4</f>
        <v>Saudi-Arabien</v>
      </c>
      <c r="FZ20" s="492"/>
      <c r="GA20" s="492"/>
      <c r="GB20" s="485"/>
      <c r="GC20" s="453" t="str">
        <f t="shared" ref="GC20:GC25" ca="1" si="222">IF(($F20&lt;&gt;"")*($G20&lt;&gt;"")*(FZ20&lt;&gt;"")*(GA20&lt;&gt;""),($F20&gt;$G20)*(FZ20&gt;GA20)+($F20=$G20)*(FZ20=GA20)+($F20&lt;$G20)*(FZ20&lt;GA20),"")</f>
        <v/>
      </c>
      <c r="GD20" s="453" t="str">
        <f ca="1">IF((GC20&lt;&gt;""),IF(OR($F20&lt;&gt;$G20,PrSettings!$M$4="●"),(($F20-$G20)=(FZ20-GA20))*1,0),"")</f>
        <v/>
      </c>
      <c r="GE20" s="453" t="str">
        <f t="shared" ref="GE20:GE25" ca="1" si="223">IF((GC20&lt;&gt;""),($F20=FZ20)*($G20=GA20),"")</f>
        <v/>
      </c>
      <c r="GF20" s="453" t="str">
        <f ca="1">IF(GC20&lt;&gt;"",IF(ABS($F20-$G20)&gt;=PrSettings!$M$7,(ABS($F20-$G20-FZ20+GA20)&lt;=1)*1,IF(AND(GC20,$F20=$G20,$F20&gt;=PrSettings!$M$6),(ABS(FZ20-$F20)&lt;=1)*1,IF(AND(GC20,$F20+$G20&gt;=PrSettings!$M$8),(ABS(FZ20-$F20)+ABS(GA20-$G20)&lt;=1)*1,""))),"")</f>
        <v/>
      </c>
      <c r="GG20" s="488"/>
      <c r="GI20" s="451">
        <f t="shared" ca="1" si="14"/>
        <v>4</v>
      </c>
      <c r="GJ20" s="452" t="str">
        <f ca="1">GrpC!$B$4</f>
        <v>Argentinien</v>
      </c>
      <c r="GK20" s="453">
        <f t="shared" ref="GK20:GK25" ca="1" si="224">$D20</f>
        <v>49</v>
      </c>
      <c r="GL20" s="452" t="str">
        <f ca="1">GrpC!$D$4</f>
        <v>Saudi-Arabien</v>
      </c>
      <c r="GM20" s="492"/>
      <c r="GN20" s="492"/>
      <c r="GO20" s="485"/>
      <c r="GP20" s="453" t="str">
        <f t="shared" ref="GP20:GP25" ca="1" si="225">IF(($F20&lt;&gt;"")*($G20&lt;&gt;"")*(GM20&lt;&gt;"")*(GN20&lt;&gt;""),($F20&gt;$G20)*(GM20&gt;GN20)+($F20=$G20)*(GM20=GN20)+($F20&lt;$G20)*(GM20&lt;GN20),"")</f>
        <v/>
      </c>
      <c r="GQ20" s="453" t="str">
        <f ca="1">IF((GP20&lt;&gt;""),IF(OR($F20&lt;&gt;$G20,PrSettings!$M$4="●"),(($F20-$G20)=(GM20-GN20))*1,0),"")</f>
        <v/>
      </c>
      <c r="GR20" s="453" t="str">
        <f t="shared" ref="GR20:GR25" ca="1" si="226">IF((GP20&lt;&gt;""),($F20=GM20)*($G20=GN20),"")</f>
        <v/>
      </c>
      <c r="GS20" s="453" t="str">
        <f ca="1">IF(GP20&lt;&gt;"",IF(ABS($F20-$G20)&gt;=PrSettings!$M$7,(ABS($F20-$G20-GM20+GN20)&lt;=1)*1,IF(AND(GP20,$F20=$G20,$F20&gt;=PrSettings!$M$6),(ABS(GM20-$F20)&lt;=1)*1,IF(AND(GP20,$F20+$G20&gt;=PrSettings!$M$8),(ABS(GM20-$F20)+ABS(GN20-$G20)&lt;=1)*1,""))),"")</f>
        <v/>
      </c>
      <c r="GT20" s="488"/>
      <c r="GV20" s="451">
        <f t="shared" ca="1" si="15"/>
        <v>4</v>
      </c>
      <c r="GW20" s="452" t="str">
        <f ca="1">GrpC!$B$4</f>
        <v>Argentinien</v>
      </c>
      <c r="GX20" s="453">
        <f t="shared" ref="GX20:GX25" ca="1" si="227">$D20</f>
        <v>49</v>
      </c>
      <c r="GY20" s="452" t="str">
        <f ca="1">GrpC!$D$4</f>
        <v>Saudi-Arabien</v>
      </c>
      <c r="GZ20" s="492"/>
      <c r="HA20" s="492"/>
      <c r="HB20" s="485"/>
      <c r="HC20" s="453" t="str">
        <f t="shared" ref="HC20:HC25" ca="1" si="228">IF(($F20&lt;&gt;"")*($G20&lt;&gt;"")*(GZ20&lt;&gt;"")*(HA20&lt;&gt;""),($F20&gt;$G20)*(GZ20&gt;HA20)+($F20=$G20)*(GZ20=HA20)+($F20&lt;$G20)*(GZ20&lt;HA20),"")</f>
        <v/>
      </c>
      <c r="HD20" s="453" t="str">
        <f ca="1">IF((HC20&lt;&gt;""),IF(OR($F20&lt;&gt;$G20,PrSettings!$M$4="●"),(($F20-$G20)=(GZ20-HA20))*1,0),"")</f>
        <v/>
      </c>
      <c r="HE20" s="453" t="str">
        <f t="shared" ref="HE20:HE25" ca="1" si="229">IF((HC20&lt;&gt;""),($F20=GZ20)*($G20=HA20),"")</f>
        <v/>
      </c>
      <c r="HF20" s="453" t="str">
        <f ca="1">IF(HC20&lt;&gt;"",IF(ABS($F20-$G20)&gt;=PrSettings!$M$7,(ABS($F20-$G20-GZ20+HA20)&lt;=1)*1,IF(AND(HC20,$F20=$G20,$F20&gt;=PrSettings!$M$6),(ABS(GZ20-$F20)&lt;=1)*1,IF(AND(HC20,$F20+$G20&gt;=PrSettings!$M$8),(ABS(GZ20-$F20)+ABS(HA20-$G20)&lt;=1)*1,""))),"")</f>
        <v/>
      </c>
      <c r="HG20" s="488"/>
      <c r="HI20" s="451">
        <f t="shared" ca="1" si="16"/>
        <v>4</v>
      </c>
      <c r="HJ20" s="452" t="str">
        <f ca="1">GrpC!$B$4</f>
        <v>Argentinien</v>
      </c>
      <c r="HK20" s="453">
        <f t="shared" ref="HK20:HK25" ca="1" si="230">$D20</f>
        <v>49</v>
      </c>
      <c r="HL20" s="452" t="str">
        <f ca="1">GrpC!$D$4</f>
        <v>Saudi-Arabien</v>
      </c>
      <c r="HM20" s="492"/>
      <c r="HN20" s="492"/>
      <c r="HO20" s="485"/>
      <c r="HP20" s="453" t="str">
        <f t="shared" ref="HP20:HP25" ca="1" si="231">IF(($F20&lt;&gt;"")*($G20&lt;&gt;"")*(HM20&lt;&gt;"")*(HN20&lt;&gt;""),($F20&gt;$G20)*(HM20&gt;HN20)+($F20=$G20)*(HM20=HN20)+($F20&lt;$G20)*(HM20&lt;HN20),"")</f>
        <v/>
      </c>
      <c r="HQ20" s="453" t="str">
        <f ca="1">IF((HP20&lt;&gt;""),IF(OR($F20&lt;&gt;$G20,PrSettings!$M$4="●"),(($F20-$G20)=(HM20-HN20))*1,0),"")</f>
        <v/>
      </c>
      <c r="HR20" s="453" t="str">
        <f t="shared" ref="HR20:HR25" ca="1" si="232">IF((HP20&lt;&gt;""),($F20=HM20)*($G20=HN20),"")</f>
        <v/>
      </c>
      <c r="HS20" s="453" t="str">
        <f ca="1">IF(HP20&lt;&gt;"",IF(ABS($F20-$G20)&gt;=PrSettings!$M$7,(ABS($F20-$G20-HM20+HN20)&lt;=1)*1,IF(AND(HP20,$F20=$G20,$F20&gt;=PrSettings!$M$6),(ABS(HM20-$F20)&lt;=1)*1,IF(AND(HP20,$F20+$G20&gt;=PrSettings!$M$8),(ABS(HM20-$F20)+ABS(HN20-$G20)&lt;=1)*1,""))),"")</f>
        <v/>
      </c>
      <c r="HT20" s="488"/>
      <c r="HV20" s="451">
        <f t="shared" ca="1" si="17"/>
        <v>4</v>
      </c>
      <c r="HW20" s="452" t="str">
        <f ca="1">GrpC!$B$4</f>
        <v>Argentinien</v>
      </c>
      <c r="HX20" s="453">
        <f t="shared" ref="HX20:HX25" ca="1" si="233">$D20</f>
        <v>49</v>
      </c>
      <c r="HY20" s="452" t="str">
        <f ca="1">GrpC!$D$4</f>
        <v>Saudi-Arabien</v>
      </c>
      <c r="HZ20" s="492"/>
      <c r="IA20" s="492"/>
      <c r="IB20" s="485"/>
      <c r="IC20" s="453" t="str">
        <f t="shared" ref="IC20:IC25" ca="1" si="234">IF(($F20&lt;&gt;"")*($G20&lt;&gt;"")*(HZ20&lt;&gt;"")*(IA20&lt;&gt;""),($F20&gt;$G20)*(HZ20&gt;IA20)+($F20=$G20)*(HZ20=IA20)+($F20&lt;$G20)*(HZ20&lt;IA20),"")</f>
        <v/>
      </c>
      <c r="ID20" s="453" t="str">
        <f ca="1">IF((IC20&lt;&gt;""),IF(OR($F20&lt;&gt;$G20,PrSettings!$M$4="●"),(($F20-$G20)=(HZ20-IA20))*1,0),"")</f>
        <v/>
      </c>
      <c r="IE20" s="453" t="str">
        <f t="shared" ref="IE20:IE25" ca="1" si="235">IF((IC20&lt;&gt;""),($F20=HZ20)*($G20=IA20),"")</f>
        <v/>
      </c>
      <c r="IF20" s="453" t="str">
        <f ca="1">IF(IC20&lt;&gt;"",IF(ABS($F20-$G20)&gt;=PrSettings!$M$7,(ABS($F20-$G20-HZ20+IA20)&lt;=1)*1,IF(AND(IC20,$F20=$G20,$F20&gt;=PrSettings!$M$6),(ABS(HZ20-$F20)&lt;=1)*1,IF(AND(IC20,$F20+$G20&gt;=PrSettings!$M$8),(ABS(HZ20-$F20)+ABS(IA20-$G20)&lt;=1)*1,""))),"")</f>
        <v/>
      </c>
      <c r="IG20" s="488"/>
      <c r="II20" s="451">
        <f t="shared" ca="1" si="18"/>
        <v>4</v>
      </c>
      <c r="IJ20" s="452" t="str">
        <f ca="1">GrpC!$B$4</f>
        <v>Argentinien</v>
      </c>
      <c r="IK20" s="453">
        <f t="shared" ref="IK20:IK25" ca="1" si="236">$D20</f>
        <v>49</v>
      </c>
      <c r="IL20" s="452" t="str">
        <f ca="1">GrpC!$D$4</f>
        <v>Saudi-Arabien</v>
      </c>
      <c r="IM20" s="492"/>
      <c r="IN20" s="492"/>
      <c r="IO20" s="485"/>
      <c r="IP20" s="453" t="str">
        <f t="shared" ref="IP20:IP25" ca="1" si="237">IF(($F20&lt;&gt;"")*($G20&lt;&gt;"")*(IM20&lt;&gt;"")*(IN20&lt;&gt;""),($F20&gt;$G20)*(IM20&gt;IN20)+($F20=$G20)*(IM20=IN20)+($F20&lt;$G20)*(IM20&lt;IN20),"")</f>
        <v/>
      </c>
      <c r="IQ20" s="453" t="str">
        <f ca="1">IF((IP20&lt;&gt;""),IF(OR($F20&lt;&gt;$G20,PrSettings!$M$4="●"),(($F20-$G20)=(IM20-IN20))*1,0),"")</f>
        <v/>
      </c>
      <c r="IR20" s="453" t="str">
        <f t="shared" ref="IR20:IR25" ca="1" si="238">IF((IP20&lt;&gt;""),($F20=IM20)*($G20=IN20),"")</f>
        <v/>
      </c>
      <c r="IS20" s="453" t="str">
        <f ca="1">IF(IP20&lt;&gt;"",IF(ABS($F20-$G20)&gt;=PrSettings!$M$7,(ABS($F20-$G20-IM20+IN20)&lt;=1)*1,IF(AND(IP20,$F20=$G20,$F20&gt;=PrSettings!$M$6),(ABS(IM20-$F20)&lt;=1)*1,IF(AND(IP20,$F20+$G20&gt;=PrSettings!$M$8),(ABS(IM20-$F20)+ABS(IN20-$G20)&lt;=1)*1,""))),"")</f>
        <v/>
      </c>
      <c r="IT20" s="488"/>
      <c r="IV20" s="451">
        <f t="shared" ca="1" si="19"/>
        <v>4</v>
      </c>
      <c r="IW20" s="452" t="str">
        <f ca="1">GrpC!$B$4</f>
        <v>Argentinien</v>
      </c>
      <c r="IX20" s="453">
        <f t="shared" ref="IX20:IX25" ca="1" si="239">$D20</f>
        <v>49</v>
      </c>
      <c r="IY20" s="452" t="str">
        <f ca="1">GrpC!$D$4</f>
        <v>Saudi-Arabien</v>
      </c>
      <c r="IZ20" s="492"/>
      <c r="JA20" s="492"/>
      <c r="JB20" s="485"/>
      <c r="JC20" s="453" t="str">
        <f t="shared" ref="JC20:JC25" ca="1" si="240">IF(($F20&lt;&gt;"")*($G20&lt;&gt;"")*(IZ20&lt;&gt;"")*(JA20&lt;&gt;""),($F20&gt;$G20)*(IZ20&gt;JA20)+($F20=$G20)*(IZ20=JA20)+($F20&lt;$G20)*(IZ20&lt;JA20),"")</f>
        <v/>
      </c>
      <c r="JD20" s="453" t="str">
        <f ca="1">IF((JC20&lt;&gt;""),IF(OR($F20&lt;&gt;$G20,PrSettings!$M$4="●"),(($F20-$G20)=(IZ20-JA20))*1,0),"")</f>
        <v/>
      </c>
      <c r="JE20" s="453" t="str">
        <f t="shared" ref="JE20:JE25" ca="1" si="241">IF((JC20&lt;&gt;""),($F20=IZ20)*($G20=JA20),"")</f>
        <v/>
      </c>
      <c r="JF20" s="453" t="str">
        <f ca="1">IF(JC20&lt;&gt;"",IF(ABS($F20-$G20)&gt;=PrSettings!$M$7,(ABS($F20-$G20-IZ20+JA20)&lt;=1)*1,IF(AND(JC20,$F20=$G20,$F20&gt;=PrSettings!$M$6),(ABS(IZ20-$F20)&lt;=1)*1,IF(AND(JC20,$F20+$G20&gt;=PrSettings!$M$8),(ABS(IZ20-$F20)+ABS(JA20-$G20)&lt;=1)*1,""))),"")</f>
        <v/>
      </c>
      <c r="JG20" s="488"/>
      <c r="JI20" s="451">
        <f t="shared" ca="1" si="20"/>
        <v>4</v>
      </c>
      <c r="JJ20" s="452" t="str">
        <f ca="1">GrpC!$B$4</f>
        <v>Argentinien</v>
      </c>
      <c r="JK20" s="453">
        <f t="shared" ref="JK20:JK25" ca="1" si="242">$D20</f>
        <v>49</v>
      </c>
      <c r="JL20" s="452" t="str">
        <f ca="1">GrpC!$D$4</f>
        <v>Saudi-Arabien</v>
      </c>
      <c r="JM20" s="492"/>
      <c r="JN20" s="492"/>
      <c r="JO20" s="485"/>
      <c r="JP20" s="453" t="str">
        <f t="shared" ref="JP20:JP25" ca="1" si="243">IF(($F20&lt;&gt;"")*($G20&lt;&gt;"")*(JM20&lt;&gt;"")*(JN20&lt;&gt;""),($F20&gt;$G20)*(JM20&gt;JN20)+($F20=$G20)*(JM20=JN20)+($F20&lt;$G20)*(JM20&lt;JN20),"")</f>
        <v/>
      </c>
      <c r="JQ20" s="453" t="str">
        <f ca="1">IF((JP20&lt;&gt;""),IF(OR($F20&lt;&gt;$G20,PrSettings!$M$4="●"),(($F20-$G20)=(JM20-JN20))*1,0),"")</f>
        <v/>
      </c>
      <c r="JR20" s="453" t="str">
        <f t="shared" ref="JR20:JR25" ca="1" si="244">IF((JP20&lt;&gt;""),($F20=JM20)*($G20=JN20),"")</f>
        <v/>
      </c>
      <c r="JS20" s="453" t="str">
        <f ca="1">IF(JP20&lt;&gt;"",IF(ABS($F20-$G20)&gt;=PrSettings!$M$7,(ABS($F20-$G20-JM20+JN20)&lt;=1)*1,IF(AND(JP20,$F20=$G20,$F20&gt;=PrSettings!$M$6),(ABS(JM20-$F20)&lt;=1)*1,IF(AND(JP20,$F20+$G20&gt;=PrSettings!$M$8),(ABS(JM20-$F20)+ABS(JN20-$G20)&lt;=1)*1,""))),"")</f>
        <v/>
      </c>
      <c r="JT20" s="488"/>
      <c r="JV20" s="451">
        <f t="shared" ca="1" si="21"/>
        <v>4</v>
      </c>
      <c r="JW20" s="452" t="str">
        <f ca="1">GrpC!$B$4</f>
        <v>Argentinien</v>
      </c>
      <c r="JX20" s="453">
        <f t="shared" ref="JX20:JX25" ca="1" si="245">$D20</f>
        <v>49</v>
      </c>
      <c r="JY20" s="452" t="str">
        <f ca="1">GrpC!$D$4</f>
        <v>Saudi-Arabien</v>
      </c>
      <c r="JZ20" s="492"/>
      <c r="KA20" s="492"/>
      <c r="KB20" s="485"/>
      <c r="KC20" s="453" t="str">
        <f t="shared" ref="KC20:KC25" ca="1" si="246">IF(($F20&lt;&gt;"")*($G20&lt;&gt;"")*(JZ20&lt;&gt;"")*(KA20&lt;&gt;""),($F20&gt;$G20)*(JZ20&gt;KA20)+($F20=$G20)*(JZ20=KA20)+($F20&lt;$G20)*(JZ20&lt;KA20),"")</f>
        <v/>
      </c>
      <c r="KD20" s="453" t="str">
        <f ca="1">IF((KC20&lt;&gt;""),IF(OR($F20&lt;&gt;$G20,PrSettings!$M$4="●"),(($F20-$G20)=(JZ20-KA20))*1,0),"")</f>
        <v/>
      </c>
      <c r="KE20" s="453" t="str">
        <f t="shared" ref="KE20:KE25" ca="1" si="247">IF((KC20&lt;&gt;""),($F20=JZ20)*($G20=KA20),"")</f>
        <v/>
      </c>
      <c r="KF20" s="453" t="str">
        <f ca="1">IF(KC20&lt;&gt;"",IF(ABS($F20-$G20)&gt;=PrSettings!$M$7,(ABS($F20-$G20-JZ20+KA20)&lt;=1)*1,IF(AND(KC20,$F20=$G20,$F20&gt;=PrSettings!$M$6),(ABS(JZ20-$F20)&lt;=1)*1,IF(AND(KC20,$F20+$G20&gt;=PrSettings!$M$8),(ABS(JZ20-$F20)+ABS(KA20-$G20)&lt;=1)*1,""))),"")</f>
        <v/>
      </c>
      <c r="KG20" s="488"/>
      <c r="KI20" s="451">
        <f t="shared" ca="1" si="22"/>
        <v>4</v>
      </c>
      <c r="KJ20" s="452" t="str">
        <f ca="1">GrpC!$B$4</f>
        <v>Argentinien</v>
      </c>
      <c r="KK20" s="453">
        <f t="shared" ref="KK20:KK25" ca="1" si="248">$D20</f>
        <v>49</v>
      </c>
      <c r="KL20" s="452" t="str">
        <f ca="1">GrpC!$D$4</f>
        <v>Saudi-Arabien</v>
      </c>
      <c r="KM20" s="492"/>
      <c r="KN20" s="492"/>
      <c r="KO20" s="485"/>
      <c r="KP20" s="453" t="str">
        <f t="shared" ref="KP20:KP25" ca="1" si="249">IF(($F20&lt;&gt;"")*($G20&lt;&gt;"")*(KM20&lt;&gt;"")*(KN20&lt;&gt;""),($F20&gt;$G20)*(KM20&gt;KN20)+($F20=$G20)*(KM20=KN20)+($F20&lt;$G20)*(KM20&lt;KN20),"")</f>
        <v/>
      </c>
      <c r="KQ20" s="453" t="str">
        <f ca="1">IF((KP20&lt;&gt;""),IF(OR($F20&lt;&gt;$G20,PrSettings!$M$4="●"),(($F20-$G20)=(KM20-KN20))*1,0),"")</f>
        <v/>
      </c>
      <c r="KR20" s="453" t="str">
        <f t="shared" ref="KR20:KR25" ca="1" si="250">IF((KP20&lt;&gt;""),($F20=KM20)*($G20=KN20),"")</f>
        <v/>
      </c>
      <c r="KS20" s="453" t="str">
        <f ca="1">IF(KP20&lt;&gt;"",IF(ABS($F20-$G20)&gt;=PrSettings!$M$7,(ABS($F20-$G20-KM20+KN20)&lt;=1)*1,IF(AND(KP20,$F20=$G20,$F20&gt;=PrSettings!$M$6),(ABS(KM20-$F20)&lt;=1)*1,IF(AND(KP20,$F20+$G20&gt;=PrSettings!$M$8),(ABS(KM20-$F20)+ABS(KN20-$G20)&lt;=1)*1,""))),"")</f>
        <v/>
      </c>
      <c r="KT20" s="488"/>
      <c r="KV20" s="451">
        <f t="shared" ca="1" si="23"/>
        <v>4</v>
      </c>
      <c r="KW20" s="452" t="str">
        <f ca="1">GrpC!$B$4</f>
        <v>Argentinien</v>
      </c>
      <c r="KX20" s="453">
        <f t="shared" ref="KX20:KX25" ca="1" si="251">$D20</f>
        <v>49</v>
      </c>
      <c r="KY20" s="452" t="str">
        <f ca="1">GrpC!$D$4</f>
        <v>Saudi-Arabien</v>
      </c>
      <c r="KZ20" s="492"/>
      <c r="LA20" s="492"/>
      <c r="LB20" s="485"/>
      <c r="LC20" s="453" t="str">
        <f t="shared" ref="LC20:LC25" ca="1" si="252">IF(($F20&lt;&gt;"")*($G20&lt;&gt;"")*(KZ20&lt;&gt;"")*(LA20&lt;&gt;""),($F20&gt;$G20)*(KZ20&gt;LA20)+($F20=$G20)*(KZ20=LA20)+($F20&lt;$G20)*(KZ20&lt;LA20),"")</f>
        <v/>
      </c>
      <c r="LD20" s="453" t="str">
        <f ca="1">IF((LC20&lt;&gt;""),IF(OR($F20&lt;&gt;$G20,PrSettings!$M$4="●"),(($F20-$G20)=(KZ20-LA20))*1,0),"")</f>
        <v/>
      </c>
      <c r="LE20" s="453" t="str">
        <f t="shared" ref="LE20:LE25" ca="1" si="253">IF((LC20&lt;&gt;""),($F20=KZ20)*($G20=LA20),"")</f>
        <v/>
      </c>
      <c r="LF20" s="453" t="str">
        <f ca="1">IF(LC20&lt;&gt;"",IF(ABS($F20-$G20)&gt;=PrSettings!$M$7,(ABS($F20-$G20-KZ20+LA20)&lt;=1)*1,IF(AND(LC20,$F20=$G20,$F20&gt;=PrSettings!$M$6),(ABS(KZ20-$F20)&lt;=1)*1,IF(AND(LC20,$F20+$G20&gt;=PrSettings!$M$8),(ABS(KZ20-$F20)+ABS(LA20-$G20)&lt;=1)*1,""))),"")</f>
        <v/>
      </c>
      <c r="LG20" s="488"/>
      <c r="LI20" s="451">
        <f t="shared" ca="1" si="24"/>
        <v>4</v>
      </c>
      <c r="LJ20" s="452" t="str">
        <f ca="1">GrpC!$B$4</f>
        <v>Argentinien</v>
      </c>
      <c r="LK20" s="453">
        <f t="shared" ref="LK20:LK25" ca="1" si="254">$D20</f>
        <v>49</v>
      </c>
      <c r="LL20" s="452" t="str">
        <f ca="1">GrpC!$D$4</f>
        <v>Saudi-Arabien</v>
      </c>
      <c r="LM20" s="492"/>
      <c r="LN20" s="492"/>
      <c r="LO20" s="485"/>
      <c r="LP20" s="453" t="str">
        <f t="shared" ref="LP20:LP25" ca="1" si="255">IF(($F20&lt;&gt;"")*($G20&lt;&gt;"")*(LM20&lt;&gt;"")*(LN20&lt;&gt;""),($F20&gt;$G20)*(LM20&gt;LN20)+($F20=$G20)*(LM20=LN20)+($F20&lt;$G20)*(LM20&lt;LN20),"")</f>
        <v/>
      </c>
      <c r="LQ20" s="453" t="str">
        <f ca="1">IF((LP20&lt;&gt;""),IF(OR($F20&lt;&gt;$G20,PrSettings!$M$4="●"),(($F20-$G20)=(LM20-LN20))*1,0),"")</f>
        <v/>
      </c>
      <c r="LR20" s="453" t="str">
        <f t="shared" ref="LR20:LR25" ca="1" si="256">IF((LP20&lt;&gt;""),($F20=LM20)*($G20=LN20),"")</f>
        <v/>
      </c>
      <c r="LS20" s="453" t="str">
        <f ca="1">IF(LP20&lt;&gt;"",IF(ABS($F20-$G20)&gt;=PrSettings!$M$7,(ABS($F20-$G20-LM20+LN20)&lt;=1)*1,IF(AND(LP20,$F20=$G20,$F20&gt;=PrSettings!$M$6),(ABS(LM20-$F20)&lt;=1)*1,IF(AND(LP20,$F20+$G20&gt;=PrSettings!$M$8),(ABS(LM20-$F20)+ABS(LN20-$G20)&lt;=1)*1,""))),"")</f>
        <v/>
      </c>
      <c r="LT20" s="488"/>
      <c r="LV20" s="451">
        <f t="shared" ca="1" si="25"/>
        <v>4</v>
      </c>
      <c r="LW20" s="452" t="str">
        <f ca="1">GrpC!$B$4</f>
        <v>Argentinien</v>
      </c>
      <c r="LX20" s="453">
        <f t="shared" ref="LX20:LX25" ca="1" si="257">$D20</f>
        <v>49</v>
      </c>
      <c r="LY20" s="452" t="str">
        <f ca="1">GrpC!$D$4</f>
        <v>Saudi-Arabien</v>
      </c>
      <c r="LZ20" s="492"/>
      <c r="MA20" s="492"/>
      <c r="MB20" s="485"/>
      <c r="MC20" s="453" t="str">
        <f t="shared" ref="MC20:MC25" ca="1" si="258">IF(($F20&lt;&gt;"")*($G20&lt;&gt;"")*(LZ20&lt;&gt;"")*(MA20&lt;&gt;""),($F20&gt;$G20)*(LZ20&gt;MA20)+($F20=$G20)*(LZ20=MA20)+($F20&lt;$G20)*(LZ20&lt;MA20),"")</f>
        <v/>
      </c>
      <c r="MD20" s="453" t="str">
        <f ca="1">IF((MC20&lt;&gt;""),IF(OR($F20&lt;&gt;$G20,PrSettings!$M$4="●"),(($F20-$G20)=(LZ20-MA20))*1,0),"")</f>
        <v/>
      </c>
      <c r="ME20" s="453" t="str">
        <f t="shared" ref="ME20:ME25" ca="1" si="259">IF((MC20&lt;&gt;""),($F20=LZ20)*($G20=MA20),"")</f>
        <v/>
      </c>
      <c r="MF20" s="453" t="str">
        <f ca="1">IF(MC20&lt;&gt;"",IF(ABS($F20-$G20)&gt;=PrSettings!$M$7,(ABS($F20-$G20-LZ20+MA20)&lt;=1)*1,IF(AND(MC20,$F20=$G20,$F20&gt;=PrSettings!$M$6),(ABS(LZ20-$F20)&lt;=1)*1,IF(AND(MC20,$F20+$G20&gt;=PrSettings!$M$8),(ABS(LZ20-$F20)+ABS(MA20-$G20)&lt;=1)*1,""))),"")</f>
        <v/>
      </c>
      <c r="MG20" s="488"/>
    </row>
    <row r="21" spans="2:345" x14ac:dyDescent="0.25">
      <c r="B21" s="451">
        <f ca="1">INDEX(Groups!$C$7:$C$45,MATCH(C21,Groups!$D$7:$D$45,0))</f>
        <v>9</v>
      </c>
      <c r="C21" s="452" t="str">
        <f ca="1">GrpC!$B$5</f>
        <v>Mexiko</v>
      </c>
      <c r="D21" s="453">
        <f ca="1">INDEX(Groups!$C$7:$C$45,MATCH(E21,Groups!$D$7:$D$45,0))</f>
        <v>26</v>
      </c>
      <c r="E21" s="452" t="str">
        <f ca="1">GrpC!$D$5</f>
        <v>Polen</v>
      </c>
      <c r="F21" s="454">
        <f ca="1">GrpC!$E$5</f>
        <v>0</v>
      </c>
      <c r="G21" s="455">
        <f ca="1">GrpC!$G$5</f>
        <v>0</v>
      </c>
      <c r="I21" s="451">
        <f t="shared" ca="1" si="0"/>
        <v>9</v>
      </c>
      <c r="J21" s="452" t="str">
        <f ca="1">GrpC!$B$5</f>
        <v>Mexiko</v>
      </c>
      <c r="K21" s="453">
        <f t="shared" ca="1" si="182"/>
        <v>26</v>
      </c>
      <c r="L21" s="452" t="str">
        <f ca="1">GrpC!$D$5</f>
        <v>Polen</v>
      </c>
      <c r="M21" s="492"/>
      <c r="N21" s="492"/>
      <c r="O21" s="486"/>
      <c r="P21" s="453" t="str">
        <f t="shared" ca="1" si="183"/>
        <v/>
      </c>
      <c r="Q21" s="453" t="str">
        <f ca="1">IF((P21&lt;&gt;""),IF(OR($F21&lt;&gt;$G21,PrSettings!$M$4="●"),(($F21-$G21)=(M21-N21))*1,0),"")</f>
        <v/>
      </c>
      <c r="R21" s="453" t="str">
        <f t="shared" ca="1" si="184"/>
        <v/>
      </c>
      <c r="S21" s="453" t="str">
        <f ca="1">IF(P21&lt;&gt;"",IF(ABS($F21-$G21)&gt;=PrSettings!$M$7,(ABS($F21-$G21-M21+N21)&lt;=1)*1,IF(AND(P21,$F21=$G21,$F21&gt;=PrSettings!$M$6),(ABS(M21-$F21)&lt;=1)*1,IF(AND(P21,$F21+$G21&gt;=PrSettings!$M$8),(ABS(M21-$F21)+ABS(N21-$G21)&lt;=1)*1,""))),"")</f>
        <v/>
      </c>
      <c r="T21" s="489"/>
      <c r="V21" s="451">
        <f t="shared" ca="1" si="1"/>
        <v>9</v>
      </c>
      <c r="W21" s="452" t="str">
        <f ca="1">GrpC!$B$5</f>
        <v>Mexiko</v>
      </c>
      <c r="X21" s="453">
        <f t="shared" ca="1" si="185"/>
        <v>26</v>
      </c>
      <c r="Y21" s="452" t="str">
        <f ca="1">GrpC!$D$5</f>
        <v>Polen</v>
      </c>
      <c r="Z21" s="492"/>
      <c r="AA21" s="492"/>
      <c r="AB21" s="486"/>
      <c r="AC21" s="453" t="str">
        <f t="shared" ca="1" si="186"/>
        <v/>
      </c>
      <c r="AD21" s="453" t="str">
        <f ca="1">IF((AC21&lt;&gt;""),IF(OR($F21&lt;&gt;$G21,PrSettings!$M$4="●"),(($F21-$G21)=(Z21-AA21))*1,0),"")</f>
        <v/>
      </c>
      <c r="AE21" s="453" t="str">
        <f t="shared" ca="1" si="187"/>
        <v/>
      </c>
      <c r="AF21" s="453" t="str">
        <f ca="1">IF(AC21&lt;&gt;"",IF(ABS($F21-$G21)&gt;=PrSettings!$M$7,(ABS($F21-$G21-Z21+AA21)&lt;=1)*1,IF(AND(AC21,$F21=$G21,$F21&gt;=PrSettings!$M$6),(ABS(Z21-$F21)&lt;=1)*1,IF(AND(AC21,$F21+$G21&gt;=PrSettings!$M$8),(ABS(Z21-$F21)+ABS(AA21-$G21)&lt;=1)*1,""))),"")</f>
        <v/>
      </c>
      <c r="AG21" s="489"/>
      <c r="AI21" s="451">
        <f t="shared" ca="1" si="2"/>
        <v>9</v>
      </c>
      <c r="AJ21" s="452" t="str">
        <f ca="1">GrpC!$B$5</f>
        <v>Mexiko</v>
      </c>
      <c r="AK21" s="453">
        <f t="shared" ca="1" si="188"/>
        <v>26</v>
      </c>
      <c r="AL21" s="452" t="str">
        <f ca="1">GrpC!$D$5</f>
        <v>Polen</v>
      </c>
      <c r="AM21" s="492"/>
      <c r="AN21" s="492"/>
      <c r="AO21" s="486"/>
      <c r="AP21" s="453" t="str">
        <f t="shared" ca="1" si="189"/>
        <v/>
      </c>
      <c r="AQ21" s="453" t="str">
        <f ca="1">IF((AP21&lt;&gt;""),IF(OR($F21&lt;&gt;$G21,PrSettings!$M$4="●"),(($F21-$G21)=(AM21-AN21))*1,0),"")</f>
        <v/>
      </c>
      <c r="AR21" s="453" t="str">
        <f t="shared" ca="1" si="190"/>
        <v/>
      </c>
      <c r="AS21" s="453" t="str">
        <f ca="1">IF(AP21&lt;&gt;"",IF(ABS($F21-$G21)&gt;=PrSettings!$M$7,(ABS($F21-$G21-AM21+AN21)&lt;=1)*1,IF(AND(AP21,$F21=$G21,$F21&gt;=PrSettings!$M$6),(ABS(AM21-$F21)&lt;=1)*1,IF(AND(AP21,$F21+$G21&gt;=PrSettings!$M$8),(ABS(AM21-$F21)+ABS(AN21-$G21)&lt;=1)*1,""))),"")</f>
        <v/>
      </c>
      <c r="AT21" s="489"/>
      <c r="AV21" s="451">
        <f t="shared" ca="1" si="3"/>
        <v>9</v>
      </c>
      <c r="AW21" s="452" t="str">
        <f ca="1">GrpC!$B$5</f>
        <v>Mexiko</v>
      </c>
      <c r="AX21" s="453">
        <f t="shared" ca="1" si="191"/>
        <v>26</v>
      </c>
      <c r="AY21" s="452" t="str">
        <f ca="1">GrpC!$D$5</f>
        <v>Polen</v>
      </c>
      <c r="AZ21" s="492"/>
      <c r="BA21" s="492"/>
      <c r="BB21" s="486"/>
      <c r="BC21" s="453" t="str">
        <f t="shared" ca="1" si="192"/>
        <v/>
      </c>
      <c r="BD21" s="453" t="str">
        <f ca="1">IF((BC21&lt;&gt;""),IF(OR($F21&lt;&gt;$G21,PrSettings!$M$4="●"),(($F21-$G21)=(AZ21-BA21))*1,0),"")</f>
        <v/>
      </c>
      <c r="BE21" s="453" t="str">
        <f t="shared" ca="1" si="193"/>
        <v/>
      </c>
      <c r="BF21" s="453" t="str">
        <f ca="1">IF(BC21&lt;&gt;"",IF(ABS($F21-$G21)&gt;=PrSettings!$M$7,(ABS($F21-$G21-AZ21+BA21)&lt;=1)*1,IF(AND(BC21,$F21=$G21,$F21&gt;=PrSettings!$M$6),(ABS(AZ21-$F21)&lt;=1)*1,IF(AND(BC21,$F21+$G21&gt;=PrSettings!$M$8),(ABS(AZ21-$F21)+ABS(BA21-$G21)&lt;=1)*1,""))),"")</f>
        <v/>
      </c>
      <c r="BG21" s="489"/>
      <c r="BI21" s="451">
        <f t="shared" ca="1" si="4"/>
        <v>9</v>
      </c>
      <c r="BJ21" s="452" t="str">
        <f ca="1">GrpC!$B$5</f>
        <v>Mexiko</v>
      </c>
      <c r="BK21" s="453">
        <f t="shared" ca="1" si="194"/>
        <v>26</v>
      </c>
      <c r="BL21" s="452" t="str">
        <f ca="1">GrpC!$D$5</f>
        <v>Polen</v>
      </c>
      <c r="BM21" s="492"/>
      <c r="BN21" s="492"/>
      <c r="BO21" s="486"/>
      <c r="BP21" s="453" t="str">
        <f t="shared" ca="1" si="195"/>
        <v/>
      </c>
      <c r="BQ21" s="453" t="str">
        <f ca="1">IF((BP21&lt;&gt;""),IF(OR($F21&lt;&gt;$G21,PrSettings!$M$4="●"),(($F21-$G21)=(BM21-BN21))*1,0),"")</f>
        <v/>
      </c>
      <c r="BR21" s="453" t="str">
        <f t="shared" ca="1" si="196"/>
        <v/>
      </c>
      <c r="BS21" s="453" t="str">
        <f ca="1">IF(BP21&lt;&gt;"",IF(ABS($F21-$G21)&gt;=PrSettings!$M$7,(ABS($F21-$G21-BM21+BN21)&lt;=1)*1,IF(AND(BP21,$F21=$G21,$F21&gt;=PrSettings!$M$6),(ABS(BM21-$F21)&lt;=1)*1,IF(AND(BP21,$F21+$G21&gt;=PrSettings!$M$8),(ABS(BM21-$F21)+ABS(BN21-$G21)&lt;=1)*1,""))),"")</f>
        <v/>
      </c>
      <c r="BT21" s="489"/>
      <c r="BV21" s="451">
        <f t="shared" ca="1" si="5"/>
        <v>9</v>
      </c>
      <c r="BW21" s="452" t="str">
        <f ca="1">GrpC!$B$5</f>
        <v>Mexiko</v>
      </c>
      <c r="BX21" s="453">
        <f t="shared" ca="1" si="197"/>
        <v>26</v>
      </c>
      <c r="BY21" s="452" t="str">
        <f ca="1">GrpC!$D$5</f>
        <v>Polen</v>
      </c>
      <c r="BZ21" s="492"/>
      <c r="CA21" s="492"/>
      <c r="CB21" s="486"/>
      <c r="CC21" s="453" t="str">
        <f t="shared" ca="1" si="198"/>
        <v/>
      </c>
      <c r="CD21" s="453" t="str">
        <f ca="1">IF((CC21&lt;&gt;""),IF(OR($F21&lt;&gt;$G21,PrSettings!$M$4="●"),(($F21-$G21)=(BZ21-CA21))*1,0),"")</f>
        <v/>
      </c>
      <c r="CE21" s="453" t="str">
        <f t="shared" ca="1" si="199"/>
        <v/>
      </c>
      <c r="CF21" s="453" t="str">
        <f ca="1">IF(CC21&lt;&gt;"",IF(ABS($F21-$G21)&gt;=PrSettings!$M$7,(ABS($F21-$G21-BZ21+CA21)&lt;=1)*1,IF(AND(CC21,$F21=$G21,$F21&gt;=PrSettings!$M$6),(ABS(BZ21-$F21)&lt;=1)*1,IF(AND(CC21,$F21+$G21&gt;=PrSettings!$M$8),(ABS(BZ21-$F21)+ABS(CA21-$G21)&lt;=1)*1,""))),"")</f>
        <v/>
      </c>
      <c r="CG21" s="489"/>
      <c r="CI21" s="451">
        <f t="shared" ca="1" si="6"/>
        <v>9</v>
      </c>
      <c r="CJ21" s="452" t="str">
        <f ca="1">GrpC!$B$5</f>
        <v>Mexiko</v>
      </c>
      <c r="CK21" s="453">
        <f t="shared" ca="1" si="200"/>
        <v>26</v>
      </c>
      <c r="CL21" s="452" t="str">
        <f ca="1">GrpC!$D$5</f>
        <v>Polen</v>
      </c>
      <c r="CM21" s="492"/>
      <c r="CN21" s="492"/>
      <c r="CO21" s="486"/>
      <c r="CP21" s="453" t="str">
        <f t="shared" ca="1" si="201"/>
        <v/>
      </c>
      <c r="CQ21" s="453" t="str">
        <f ca="1">IF((CP21&lt;&gt;""),IF(OR($F21&lt;&gt;$G21,PrSettings!$M$4="●"),(($F21-$G21)=(CM21-CN21))*1,0),"")</f>
        <v/>
      </c>
      <c r="CR21" s="453" t="str">
        <f t="shared" ca="1" si="202"/>
        <v/>
      </c>
      <c r="CS21" s="453" t="str">
        <f ca="1">IF(CP21&lt;&gt;"",IF(ABS($F21-$G21)&gt;=PrSettings!$M$7,(ABS($F21-$G21-CM21+CN21)&lt;=1)*1,IF(AND(CP21,$F21=$G21,$F21&gt;=PrSettings!$M$6),(ABS(CM21-$F21)&lt;=1)*1,IF(AND(CP21,$F21+$G21&gt;=PrSettings!$M$8),(ABS(CM21-$F21)+ABS(CN21-$G21)&lt;=1)*1,""))),"")</f>
        <v/>
      </c>
      <c r="CT21" s="489"/>
      <c r="CV21" s="451">
        <f t="shared" ca="1" si="7"/>
        <v>9</v>
      </c>
      <c r="CW21" s="452" t="str">
        <f ca="1">GrpC!$B$5</f>
        <v>Mexiko</v>
      </c>
      <c r="CX21" s="453">
        <f t="shared" ca="1" si="203"/>
        <v>26</v>
      </c>
      <c r="CY21" s="452" t="str">
        <f ca="1">GrpC!$D$5</f>
        <v>Polen</v>
      </c>
      <c r="CZ21" s="492"/>
      <c r="DA21" s="492"/>
      <c r="DB21" s="486"/>
      <c r="DC21" s="453" t="str">
        <f t="shared" ca="1" si="204"/>
        <v/>
      </c>
      <c r="DD21" s="453" t="str">
        <f ca="1">IF((DC21&lt;&gt;""),IF(OR($F21&lt;&gt;$G21,PrSettings!$M$4="●"),(($F21-$G21)=(CZ21-DA21))*1,0),"")</f>
        <v/>
      </c>
      <c r="DE21" s="453" t="str">
        <f t="shared" ca="1" si="205"/>
        <v/>
      </c>
      <c r="DF21" s="453" t="str">
        <f ca="1">IF(DC21&lt;&gt;"",IF(ABS($F21-$G21)&gt;=PrSettings!$M$7,(ABS($F21-$G21-CZ21+DA21)&lt;=1)*1,IF(AND(DC21,$F21=$G21,$F21&gt;=PrSettings!$M$6),(ABS(CZ21-$F21)&lt;=1)*1,IF(AND(DC21,$F21+$G21&gt;=PrSettings!$M$8),(ABS(CZ21-$F21)+ABS(DA21-$G21)&lt;=1)*1,""))),"")</f>
        <v/>
      </c>
      <c r="DG21" s="489"/>
      <c r="DI21" s="451">
        <f t="shared" ca="1" si="8"/>
        <v>9</v>
      </c>
      <c r="DJ21" s="452" t="str">
        <f ca="1">GrpC!$B$5</f>
        <v>Mexiko</v>
      </c>
      <c r="DK21" s="453">
        <f t="shared" ca="1" si="206"/>
        <v>26</v>
      </c>
      <c r="DL21" s="452" t="str">
        <f ca="1">GrpC!$D$5</f>
        <v>Polen</v>
      </c>
      <c r="DM21" s="492"/>
      <c r="DN21" s="492"/>
      <c r="DO21" s="486"/>
      <c r="DP21" s="453" t="str">
        <f t="shared" ca="1" si="207"/>
        <v/>
      </c>
      <c r="DQ21" s="453" t="str">
        <f ca="1">IF((DP21&lt;&gt;""),IF(OR($F21&lt;&gt;$G21,PrSettings!$M$4="●"),(($F21-$G21)=(DM21-DN21))*1,0),"")</f>
        <v/>
      </c>
      <c r="DR21" s="453" t="str">
        <f t="shared" ca="1" si="208"/>
        <v/>
      </c>
      <c r="DS21" s="453" t="str">
        <f ca="1">IF(DP21&lt;&gt;"",IF(ABS($F21-$G21)&gt;=PrSettings!$M$7,(ABS($F21-$G21-DM21+DN21)&lt;=1)*1,IF(AND(DP21,$F21=$G21,$F21&gt;=PrSettings!$M$6),(ABS(DM21-$F21)&lt;=1)*1,IF(AND(DP21,$F21+$G21&gt;=PrSettings!$M$8),(ABS(DM21-$F21)+ABS(DN21-$G21)&lt;=1)*1,""))),"")</f>
        <v/>
      </c>
      <c r="DT21" s="489"/>
      <c r="DV21" s="451">
        <f t="shared" ca="1" si="9"/>
        <v>9</v>
      </c>
      <c r="DW21" s="452" t="str">
        <f ca="1">GrpC!$B$5</f>
        <v>Mexiko</v>
      </c>
      <c r="DX21" s="453">
        <f t="shared" ca="1" si="209"/>
        <v>26</v>
      </c>
      <c r="DY21" s="452" t="str">
        <f ca="1">GrpC!$D$5</f>
        <v>Polen</v>
      </c>
      <c r="DZ21" s="492"/>
      <c r="EA21" s="492"/>
      <c r="EB21" s="486"/>
      <c r="EC21" s="453" t="str">
        <f t="shared" ca="1" si="210"/>
        <v/>
      </c>
      <c r="ED21" s="453" t="str">
        <f ca="1">IF((EC21&lt;&gt;""),IF(OR($F21&lt;&gt;$G21,PrSettings!$M$4="●"),(($F21-$G21)=(DZ21-EA21))*1,0),"")</f>
        <v/>
      </c>
      <c r="EE21" s="453" t="str">
        <f t="shared" ca="1" si="211"/>
        <v/>
      </c>
      <c r="EF21" s="453" t="str">
        <f ca="1">IF(EC21&lt;&gt;"",IF(ABS($F21-$G21)&gt;=PrSettings!$M$7,(ABS($F21-$G21-DZ21+EA21)&lt;=1)*1,IF(AND(EC21,$F21=$G21,$F21&gt;=PrSettings!$M$6),(ABS(DZ21-$F21)&lt;=1)*1,IF(AND(EC21,$F21+$G21&gt;=PrSettings!$M$8),(ABS(DZ21-$F21)+ABS(EA21-$G21)&lt;=1)*1,""))),"")</f>
        <v/>
      </c>
      <c r="EG21" s="489"/>
      <c r="EI21" s="451">
        <f t="shared" ca="1" si="10"/>
        <v>9</v>
      </c>
      <c r="EJ21" s="452" t="str">
        <f ca="1">GrpC!$B$5</f>
        <v>Mexiko</v>
      </c>
      <c r="EK21" s="453">
        <f t="shared" ca="1" si="212"/>
        <v>26</v>
      </c>
      <c r="EL21" s="452" t="str">
        <f ca="1">GrpC!$D$5</f>
        <v>Polen</v>
      </c>
      <c r="EM21" s="492"/>
      <c r="EN21" s="492"/>
      <c r="EO21" s="486"/>
      <c r="EP21" s="453" t="str">
        <f t="shared" ca="1" si="213"/>
        <v/>
      </c>
      <c r="EQ21" s="453" t="str">
        <f ca="1">IF((EP21&lt;&gt;""),IF(OR($F21&lt;&gt;$G21,PrSettings!$M$4="●"),(($F21-$G21)=(EM21-EN21))*1,0),"")</f>
        <v/>
      </c>
      <c r="ER21" s="453" t="str">
        <f t="shared" ca="1" si="214"/>
        <v/>
      </c>
      <c r="ES21" s="453" t="str">
        <f ca="1">IF(EP21&lt;&gt;"",IF(ABS($F21-$G21)&gt;=PrSettings!$M$7,(ABS($F21-$G21-EM21+EN21)&lt;=1)*1,IF(AND(EP21,$F21=$G21,$F21&gt;=PrSettings!$M$6),(ABS(EM21-$F21)&lt;=1)*1,IF(AND(EP21,$F21+$G21&gt;=PrSettings!$M$8),(ABS(EM21-$F21)+ABS(EN21-$G21)&lt;=1)*1,""))),"")</f>
        <v/>
      </c>
      <c r="ET21" s="489"/>
      <c r="EV21" s="451">
        <f t="shared" ca="1" si="11"/>
        <v>9</v>
      </c>
      <c r="EW21" s="452" t="str">
        <f ca="1">GrpC!$B$5</f>
        <v>Mexiko</v>
      </c>
      <c r="EX21" s="453">
        <f t="shared" ca="1" si="215"/>
        <v>26</v>
      </c>
      <c r="EY21" s="452" t="str">
        <f ca="1">GrpC!$D$5</f>
        <v>Polen</v>
      </c>
      <c r="EZ21" s="492"/>
      <c r="FA21" s="492"/>
      <c r="FB21" s="486"/>
      <c r="FC21" s="453" t="str">
        <f t="shared" ca="1" si="216"/>
        <v/>
      </c>
      <c r="FD21" s="453" t="str">
        <f ca="1">IF((FC21&lt;&gt;""),IF(OR($F21&lt;&gt;$G21,PrSettings!$M$4="●"),(($F21-$G21)=(EZ21-FA21))*1,0),"")</f>
        <v/>
      </c>
      <c r="FE21" s="453" t="str">
        <f t="shared" ca="1" si="217"/>
        <v/>
      </c>
      <c r="FF21" s="453" t="str">
        <f ca="1">IF(FC21&lt;&gt;"",IF(ABS($F21-$G21)&gt;=PrSettings!$M$7,(ABS($F21-$G21-EZ21+FA21)&lt;=1)*1,IF(AND(FC21,$F21=$G21,$F21&gt;=PrSettings!$M$6),(ABS(EZ21-$F21)&lt;=1)*1,IF(AND(FC21,$F21+$G21&gt;=PrSettings!$M$8),(ABS(EZ21-$F21)+ABS(FA21-$G21)&lt;=1)*1,""))),"")</f>
        <v/>
      </c>
      <c r="FG21" s="489"/>
      <c r="FI21" s="451">
        <f t="shared" ca="1" si="12"/>
        <v>9</v>
      </c>
      <c r="FJ21" s="452" t="str">
        <f ca="1">GrpC!$B$5</f>
        <v>Mexiko</v>
      </c>
      <c r="FK21" s="453">
        <f t="shared" ca="1" si="218"/>
        <v>26</v>
      </c>
      <c r="FL21" s="452" t="str">
        <f ca="1">GrpC!$D$5</f>
        <v>Polen</v>
      </c>
      <c r="FM21" s="492"/>
      <c r="FN21" s="492"/>
      <c r="FO21" s="486"/>
      <c r="FP21" s="453" t="str">
        <f t="shared" ca="1" si="219"/>
        <v/>
      </c>
      <c r="FQ21" s="453" t="str">
        <f ca="1">IF((FP21&lt;&gt;""),IF(OR($F21&lt;&gt;$G21,PrSettings!$M$4="●"),(($F21-$G21)=(FM21-FN21))*1,0),"")</f>
        <v/>
      </c>
      <c r="FR21" s="453" t="str">
        <f t="shared" ca="1" si="220"/>
        <v/>
      </c>
      <c r="FS21" s="453" t="str">
        <f ca="1">IF(FP21&lt;&gt;"",IF(ABS($F21-$G21)&gt;=PrSettings!$M$7,(ABS($F21-$G21-FM21+FN21)&lt;=1)*1,IF(AND(FP21,$F21=$G21,$F21&gt;=PrSettings!$M$6),(ABS(FM21-$F21)&lt;=1)*1,IF(AND(FP21,$F21+$G21&gt;=PrSettings!$M$8),(ABS(FM21-$F21)+ABS(FN21-$G21)&lt;=1)*1,""))),"")</f>
        <v/>
      </c>
      <c r="FT21" s="489"/>
      <c r="FV21" s="451">
        <f t="shared" ca="1" si="13"/>
        <v>9</v>
      </c>
      <c r="FW21" s="452" t="str">
        <f ca="1">GrpC!$B$5</f>
        <v>Mexiko</v>
      </c>
      <c r="FX21" s="453">
        <f t="shared" ca="1" si="221"/>
        <v>26</v>
      </c>
      <c r="FY21" s="452" t="str">
        <f ca="1">GrpC!$D$5</f>
        <v>Polen</v>
      </c>
      <c r="FZ21" s="492"/>
      <c r="GA21" s="492"/>
      <c r="GB21" s="486"/>
      <c r="GC21" s="453" t="str">
        <f t="shared" ca="1" si="222"/>
        <v/>
      </c>
      <c r="GD21" s="453" t="str">
        <f ca="1">IF((GC21&lt;&gt;""),IF(OR($F21&lt;&gt;$G21,PrSettings!$M$4="●"),(($F21-$G21)=(FZ21-GA21))*1,0),"")</f>
        <v/>
      </c>
      <c r="GE21" s="453" t="str">
        <f t="shared" ca="1" si="223"/>
        <v/>
      </c>
      <c r="GF21" s="453" t="str">
        <f ca="1">IF(GC21&lt;&gt;"",IF(ABS($F21-$G21)&gt;=PrSettings!$M$7,(ABS($F21-$G21-FZ21+GA21)&lt;=1)*1,IF(AND(GC21,$F21=$G21,$F21&gt;=PrSettings!$M$6),(ABS(FZ21-$F21)&lt;=1)*1,IF(AND(GC21,$F21+$G21&gt;=PrSettings!$M$8),(ABS(FZ21-$F21)+ABS(GA21-$G21)&lt;=1)*1,""))),"")</f>
        <v/>
      </c>
      <c r="GG21" s="489"/>
      <c r="GI21" s="451">
        <f t="shared" ca="1" si="14"/>
        <v>9</v>
      </c>
      <c r="GJ21" s="452" t="str">
        <f ca="1">GrpC!$B$5</f>
        <v>Mexiko</v>
      </c>
      <c r="GK21" s="453">
        <f t="shared" ca="1" si="224"/>
        <v>26</v>
      </c>
      <c r="GL21" s="452" t="str">
        <f ca="1">GrpC!$D$5</f>
        <v>Polen</v>
      </c>
      <c r="GM21" s="492"/>
      <c r="GN21" s="492"/>
      <c r="GO21" s="486"/>
      <c r="GP21" s="453" t="str">
        <f t="shared" ca="1" si="225"/>
        <v/>
      </c>
      <c r="GQ21" s="453" t="str">
        <f ca="1">IF((GP21&lt;&gt;""),IF(OR($F21&lt;&gt;$G21,PrSettings!$M$4="●"),(($F21-$G21)=(GM21-GN21))*1,0),"")</f>
        <v/>
      </c>
      <c r="GR21" s="453" t="str">
        <f t="shared" ca="1" si="226"/>
        <v/>
      </c>
      <c r="GS21" s="453" t="str">
        <f ca="1">IF(GP21&lt;&gt;"",IF(ABS($F21-$G21)&gt;=PrSettings!$M$7,(ABS($F21-$G21-GM21+GN21)&lt;=1)*1,IF(AND(GP21,$F21=$G21,$F21&gt;=PrSettings!$M$6),(ABS(GM21-$F21)&lt;=1)*1,IF(AND(GP21,$F21+$G21&gt;=PrSettings!$M$8),(ABS(GM21-$F21)+ABS(GN21-$G21)&lt;=1)*1,""))),"")</f>
        <v/>
      </c>
      <c r="GT21" s="489"/>
      <c r="GV21" s="451">
        <f t="shared" ca="1" si="15"/>
        <v>9</v>
      </c>
      <c r="GW21" s="452" t="str">
        <f ca="1">GrpC!$B$5</f>
        <v>Mexiko</v>
      </c>
      <c r="GX21" s="453">
        <f t="shared" ca="1" si="227"/>
        <v>26</v>
      </c>
      <c r="GY21" s="452" t="str">
        <f ca="1">GrpC!$D$5</f>
        <v>Polen</v>
      </c>
      <c r="GZ21" s="492"/>
      <c r="HA21" s="492"/>
      <c r="HB21" s="486"/>
      <c r="HC21" s="453" t="str">
        <f t="shared" ca="1" si="228"/>
        <v/>
      </c>
      <c r="HD21" s="453" t="str">
        <f ca="1">IF((HC21&lt;&gt;""),IF(OR($F21&lt;&gt;$G21,PrSettings!$M$4="●"),(($F21-$G21)=(GZ21-HA21))*1,0),"")</f>
        <v/>
      </c>
      <c r="HE21" s="453" t="str">
        <f t="shared" ca="1" si="229"/>
        <v/>
      </c>
      <c r="HF21" s="453" t="str">
        <f ca="1">IF(HC21&lt;&gt;"",IF(ABS($F21-$G21)&gt;=PrSettings!$M$7,(ABS($F21-$G21-GZ21+HA21)&lt;=1)*1,IF(AND(HC21,$F21=$G21,$F21&gt;=PrSettings!$M$6),(ABS(GZ21-$F21)&lt;=1)*1,IF(AND(HC21,$F21+$G21&gt;=PrSettings!$M$8),(ABS(GZ21-$F21)+ABS(HA21-$G21)&lt;=1)*1,""))),"")</f>
        <v/>
      </c>
      <c r="HG21" s="489"/>
      <c r="HI21" s="451">
        <f t="shared" ca="1" si="16"/>
        <v>9</v>
      </c>
      <c r="HJ21" s="452" t="str">
        <f ca="1">GrpC!$B$5</f>
        <v>Mexiko</v>
      </c>
      <c r="HK21" s="453">
        <f t="shared" ca="1" si="230"/>
        <v>26</v>
      </c>
      <c r="HL21" s="452" t="str">
        <f ca="1">GrpC!$D$5</f>
        <v>Polen</v>
      </c>
      <c r="HM21" s="492"/>
      <c r="HN21" s="492"/>
      <c r="HO21" s="486"/>
      <c r="HP21" s="453" t="str">
        <f t="shared" ca="1" si="231"/>
        <v/>
      </c>
      <c r="HQ21" s="453" t="str">
        <f ca="1">IF((HP21&lt;&gt;""),IF(OR($F21&lt;&gt;$G21,PrSettings!$M$4="●"),(($F21-$G21)=(HM21-HN21))*1,0),"")</f>
        <v/>
      </c>
      <c r="HR21" s="453" t="str">
        <f t="shared" ca="1" si="232"/>
        <v/>
      </c>
      <c r="HS21" s="453" t="str">
        <f ca="1">IF(HP21&lt;&gt;"",IF(ABS($F21-$G21)&gt;=PrSettings!$M$7,(ABS($F21-$G21-HM21+HN21)&lt;=1)*1,IF(AND(HP21,$F21=$G21,$F21&gt;=PrSettings!$M$6),(ABS(HM21-$F21)&lt;=1)*1,IF(AND(HP21,$F21+$G21&gt;=PrSettings!$M$8),(ABS(HM21-$F21)+ABS(HN21-$G21)&lt;=1)*1,""))),"")</f>
        <v/>
      </c>
      <c r="HT21" s="489"/>
      <c r="HV21" s="451">
        <f t="shared" ca="1" si="17"/>
        <v>9</v>
      </c>
      <c r="HW21" s="452" t="str">
        <f ca="1">GrpC!$B$5</f>
        <v>Mexiko</v>
      </c>
      <c r="HX21" s="453">
        <f t="shared" ca="1" si="233"/>
        <v>26</v>
      </c>
      <c r="HY21" s="452" t="str">
        <f ca="1">GrpC!$D$5</f>
        <v>Polen</v>
      </c>
      <c r="HZ21" s="492"/>
      <c r="IA21" s="492"/>
      <c r="IB21" s="486"/>
      <c r="IC21" s="453" t="str">
        <f t="shared" ca="1" si="234"/>
        <v/>
      </c>
      <c r="ID21" s="453" t="str">
        <f ca="1">IF((IC21&lt;&gt;""),IF(OR($F21&lt;&gt;$G21,PrSettings!$M$4="●"),(($F21-$G21)=(HZ21-IA21))*1,0),"")</f>
        <v/>
      </c>
      <c r="IE21" s="453" t="str">
        <f t="shared" ca="1" si="235"/>
        <v/>
      </c>
      <c r="IF21" s="453" t="str">
        <f ca="1">IF(IC21&lt;&gt;"",IF(ABS($F21-$G21)&gt;=PrSettings!$M$7,(ABS($F21-$G21-HZ21+IA21)&lt;=1)*1,IF(AND(IC21,$F21=$G21,$F21&gt;=PrSettings!$M$6),(ABS(HZ21-$F21)&lt;=1)*1,IF(AND(IC21,$F21+$G21&gt;=PrSettings!$M$8),(ABS(HZ21-$F21)+ABS(IA21-$G21)&lt;=1)*1,""))),"")</f>
        <v/>
      </c>
      <c r="IG21" s="489"/>
      <c r="II21" s="451">
        <f t="shared" ca="1" si="18"/>
        <v>9</v>
      </c>
      <c r="IJ21" s="452" t="str">
        <f ca="1">GrpC!$B$5</f>
        <v>Mexiko</v>
      </c>
      <c r="IK21" s="453">
        <f t="shared" ca="1" si="236"/>
        <v>26</v>
      </c>
      <c r="IL21" s="452" t="str">
        <f ca="1">GrpC!$D$5</f>
        <v>Polen</v>
      </c>
      <c r="IM21" s="492"/>
      <c r="IN21" s="492"/>
      <c r="IO21" s="486"/>
      <c r="IP21" s="453" t="str">
        <f t="shared" ca="1" si="237"/>
        <v/>
      </c>
      <c r="IQ21" s="453" t="str">
        <f ca="1">IF((IP21&lt;&gt;""),IF(OR($F21&lt;&gt;$G21,PrSettings!$M$4="●"),(($F21-$G21)=(IM21-IN21))*1,0),"")</f>
        <v/>
      </c>
      <c r="IR21" s="453" t="str">
        <f t="shared" ca="1" si="238"/>
        <v/>
      </c>
      <c r="IS21" s="453" t="str">
        <f ca="1">IF(IP21&lt;&gt;"",IF(ABS($F21-$G21)&gt;=PrSettings!$M$7,(ABS($F21-$G21-IM21+IN21)&lt;=1)*1,IF(AND(IP21,$F21=$G21,$F21&gt;=PrSettings!$M$6),(ABS(IM21-$F21)&lt;=1)*1,IF(AND(IP21,$F21+$G21&gt;=PrSettings!$M$8),(ABS(IM21-$F21)+ABS(IN21-$G21)&lt;=1)*1,""))),"")</f>
        <v/>
      </c>
      <c r="IT21" s="489"/>
      <c r="IV21" s="451">
        <f t="shared" ca="1" si="19"/>
        <v>9</v>
      </c>
      <c r="IW21" s="452" t="str">
        <f ca="1">GrpC!$B$5</f>
        <v>Mexiko</v>
      </c>
      <c r="IX21" s="453">
        <f t="shared" ca="1" si="239"/>
        <v>26</v>
      </c>
      <c r="IY21" s="452" t="str">
        <f ca="1">GrpC!$D$5</f>
        <v>Polen</v>
      </c>
      <c r="IZ21" s="492"/>
      <c r="JA21" s="492"/>
      <c r="JB21" s="486"/>
      <c r="JC21" s="453" t="str">
        <f t="shared" ca="1" si="240"/>
        <v/>
      </c>
      <c r="JD21" s="453" t="str">
        <f ca="1">IF((JC21&lt;&gt;""),IF(OR($F21&lt;&gt;$G21,PrSettings!$M$4="●"),(($F21-$G21)=(IZ21-JA21))*1,0),"")</f>
        <v/>
      </c>
      <c r="JE21" s="453" t="str">
        <f t="shared" ca="1" si="241"/>
        <v/>
      </c>
      <c r="JF21" s="453" t="str">
        <f ca="1">IF(JC21&lt;&gt;"",IF(ABS($F21-$G21)&gt;=PrSettings!$M$7,(ABS($F21-$G21-IZ21+JA21)&lt;=1)*1,IF(AND(JC21,$F21=$G21,$F21&gt;=PrSettings!$M$6),(ABS(IZ21-$F21)&lt;=1)*1,IF(AND(JC21,$F21+$G21&gt;=PrSettings!$M$8),(ABS(IZ21-$F21)+ABS(JA21-$G21)&lt;=1)*1,""))),"")</f>
        <v/>
      </c>
      <c r="JG21" s="489"/>
      <c r="JI21" s="451">
        <f t="shared" ca="1" si="20"/>
        <v>9</v>
      </c>
      <c r="JJ21" s="452" t="str">
        <f ca="1">GrpC!$B$5</f>
        <v>Mexiko</v>
      </c>
      <c r="JK21" s="453">
        <f t="shared" ca="1" si="242"/>
        <v>26</v>
      </c>
      <c r="JL21" s="452" t="str">
        <f ca="1">GrpC!$D$5</f>
        <v>Polen</v>
      </c>
      <c r="JM21" s="492"/>
      <c r="JN21" s="492"/>
      <c r="JO21" s="486"/>
      <c r="JP21" s="453" t="str">
        <f t="shared" ca="1" si="243"/>
        <v/>
      </c>
      <c r="JQ21" s="453" t="str">
        <f ca="1">IF((JP21&lt;&gt;""),IF(OR($F21&lt;&gt;$G21,PrSettings!$M$4="●"),(($F21-$G21)=(JM21-JN21))*1,0),"")</f>
        <v/>
      </c>
      <c r="JR21" s="453" t="str">
        <f t="shared" ca="1" si="244"/>
        <v/>
      </c>
      <c r="JS21" s="453" t="str">
        <f ca="1">IF(JP21&lt;&gt;"",IF(ABS($F21-$G21)&gt;=PrSettings!$M$7,(ABS($F21-$G21-JM21+JN21)&lt;=1)*1,IF(AND(JP21,$F21=$G21,$F21&gt;=PrSettings!$M$6),(ABS(JM21-$F21)&lt;=1)*1,IF(AND(JP21,$F21+$G21&gt;=PrSettings!$M$8),(ABS(JM21-$F21)+ABS(JN21-$G21)&lt;=1)*1,""))),"")</f>
        <v/>
      </c>
      <c r="JT21" s="489"/>
      <c r="JV21" s="451">
        <f t="shared" ca="1" si="21"/>
        <v>9</v>
      </c>
      <c r="JW21" s="452" t="str">
        <f ca="1">GrpC!$B$5</f>
        <v>Mexiko</v>
      </c>
      <c r="JX21" s="453">
        <f t="shared" ca="1" si="245"/>
        <v>26</v>
      </c>
      <c r="JY21" s="452" t="str">
        <f ca="1">GrpC!$D$5</f>
        <v>Polen</v>
      </c>
      <c r="JZ21" s="492"/>
      <c r="KA21" s="492"/>
      <c r="KB21" s="486"/>
      <c r="KC21" s="453" t="str">
        <f t="shared" ca="1" si="246"/>
        <v/>
      </c>
      <c r="KD21" s="453" t="str">
        <f ca="1">IF((KC21&lt;&gt;""),IF(OR($F21&lt;&gt;$G21,PrSettings!$M$4="●"),(($F21-$G21)=(JZ21-KA21))*1,0),"")</f>
        <v/>
      </c>
      <c r="KE21" s="453" t="str">
        <f t="shared" ca="1" si="247"/>
        <v/>
      </c>
      <c r="KF21" s="453" t="str">
        <f ca="1">IF(KC21&lt;&gt;"",IF(ABS($F21-$G21)&gt;=PrSettings!$M$7,(ABS($F21-$G21-JZ21+KA21)&lt;=1)*1,IF(AND(KC21,$F21=$G21,$F21&gt;=PrSettings!$M$6),(ABS(JZ21-$F21)&lt;=1)*1,IF(AND(KC21,$F21+$G21&gt;=PrSettings!$M$8),(ABS(JZ21-$F21)+ABS(KA21-$G21)&lt;=1)*1,""))),"")</f>
        <v/>
      </c>
      <c r="KG21" s="489"/>
      <c r="KI21" s="451">
        <f t="shared" ca="1" si="22"/>
        <v>9</v>
      </c>
      <c r="KJ21" s="452" t="str">
        <f ca="1">GrpC!$B$5</f>
        <v>Mexiko</v>
      </c>
      <c r="KK21" s="453">
        <f t="shared" ca="1" si="248"/>
        <v>26</v>
      </c>
      <c r="KL21" s="452" t="str">
        <f ca="1">GrpC!$D$5</f>
        <v>Polen</v>
      </c>
      <c r="KM21" s="492"/>
      <c r="KN21" s="492"/>
      <c r="KO21" s="486"/>
      <c r="KP21" s="453" t="str">
        <f t="shared" ca="1" si="249"/>
        <v/>
      </c>
      <c r="KQ21" s="453" t="str">
        <f ca="1">IF((KP21&lt;&gt;""),IF(OR($F21&lt;&gt;$G21,PrSettings!$M$4="●"),(($F21-$G21)=(KM21-KN21))*1,0),"")</f>
        <v/>
      </c>
      <c r="KR21" s="453" t="str">
        <f t="shared" ca="1" si="250"/>
        <v/>
      </c>
      <c r="KS21" s="453" t="str">
        <f ca="1">IF(KP21&lt;&gt;"",IF(ABS($F21-$G21)&gt;=PrSettings!$M$7,(ABS($F21-$G21-KM21+KN21)&lt;=1)*1,IF(AND(KP21,$F21=$G21,$F21&gt;=PrSettings!$M$6),(ABS(KM21-$F21)&lt;=1)*1,IF(AND(KP21,$F21+$G21&gt;=PrSettings!$M$8),(ABS(KM21-$F21)+ABS(KN21-$G21)&lt;=1)*1,""))),"")</f>
        <v/>
      </c>
      <c r="KT21" s="489"/>
      <c r="KV21" s="451">
        <f t="shared" ca="1" si="23"/>
        <v>9</v>
      </c>
      <c r="KW21" s="452" t="str">
        <f ca="1">GrpC!$B$5</f>
        <v>Mexiko</v>
      </c>
      <c r="KX21" s="453">
        <f t="shared" ca="1" si="251"/>
        <v>26</v>
      </c>
      <c r="KY21" s="452" t="str">
        <f ca="1">GrpC!$D$5</f>
        <v>Polen</v>
      </c>
      <c r="KZ21" s="492"/>
      <c r="LA21" s="492"/>
      <c r="LB21" s="486"/>
      <c r="LC21" s="453" t="str">
        <f t="shared" ca="1" si="252"/>
        <v/>
      </c>
      <c r="LD21" s="453" t="str">
        <f ca="1">IF((LC21&lt;&gt;""),IF(OR($F21&lt;&gt;$G21,PrSettings!$M$4="●"),(($F21-$G21)=(KZ21-LA21))*1,0),"")</f>
        <v/>
      </c>
      <c r="LE21" s="453" t="str">
        <f t="shared" ca="1" si="253"/>
        <v/>
      </c>
      <c r="LF21" s="453" t="str">
        <f ca="1">IF(LC21&lt;&gt;"",IF(ABS($F21-$G21)&gt;=PrSettings!$M$7,(ABS($F21-$G21-KZ21+LA21)&lt;=1)*1,IF(AND(LC21,$F21=$G21,$F21&gt;=PrSettings!$M$6),(ABS(KZ21-$F21)&lt;=1)*1,IF(AND(LC21,$F21+$G21&gt;=PrSettings!$M$8),(ABS(KZ21-$F21)+ABS(LA21-$G21)&lt;=1)*1,""))),"")</f>
        <v/>
      </c>
      <c r="LG21" s="489"/>
      <c r="LI21" s="451">
        <f t="shared" ca="1" si="24"/>
        <v>9</v>
      </c>
      <c r="LJ21" s="452" t="str">
        <f ca="1">GrpC!$B$5</f>
        <v>Mexiko</v>
      </c>
      <c r="LK21" s="453">
        <f t="shared" ca="1" si="254"/>
        <v>26</v>
      </c>
      <c r="LL21" s="452" t="str">
        <f ca="1">GrpC!$D$5</f>
        <v>Polen</v>
      </c>
      <c r="LM21" s="492"/>
      <c r="LN21" s="492"/>
      <c r="LO21" s="486"/>
      <c r="LP21" s="453" t="str">
        <f t="shared" ca="1" si="255"/>
        <v/>
      </c>
      <c r="LQ21" s="453" t="str">
        <f ca="1">IF((LP21&lt;&gt;""),IF(OR($F21&lt;&gt;$G21,PrSettings!$M$4="●"),(($F21-$G21)=(LM21-LN21))*1,0),"")</f>
        <v/>
      </c>
      <c r="LR21" s="453" t="str">
        <f t="shared" ca="1" si="256"/>
        <v/>
      </c>
      <c r="LS21" s="453" t="str">
        <f ca="1">IF(LP21&lt;&gt;"",IF(ABS($F21-$G21)&gt;=PrSettings!$M$7,(ABS($F21-$G21-LM21+LN21)&lt;=1)*1,IF(AND(LP21,$F21=$G21,$F21&gt;=PrSettings!$M$6),(ABS(LM21-$F21)&lt;=1)*1,IF(AND(LP21,$F21+$G21&gt;=PrSettings!$M$8),(ABS(LM21-$F21)+ABS(LN21-$G21)&lt;=1)*1,""))),"")</f>
        <v/>
      </c>
      <c r="LT21" s="489"/>
      <c r="LV21" s="451">
        <f t="shared" ca="1" si="25"/>
        <v>9</v>
      </c>
      <c r="LW21" s="452" t="str">
        <f ca="1">GrpC!$B$5</f>
        <v>Mexiko</v>
      </c>
      <c r="LX21" s="453">
        <f t="shared" ca="1" si="257"/>
        <v>26</v>
      </c>
      <c r="LY21" s="452" t="str">
        <f ca="1">GrpC!$D$5</f>
        <v>Polen</v>
      </c>
      <c r="LZ21" s="492"/>
      <c r="MA21" s="492"/>
      <c r="MB21" s="486"/>
      <c r="MC21" s="453" t="str">
        <f t="shared" ca="1" si="258"/>
        <v/>
      </c>
      <c r="MD21" s="453" t="str">
        <f ca="1">IF((MC21&lt;&gt;""),IF(OR($F21&lt;&gt;$G21,PrSettings!$M$4="●"),(($F21-$G21)=(LZ21-MA21))*1,0),"")</f>
        <v/>
      </c>
      <c r="ME21" s="453" t="str">
        <f t="shared" ca="1" si="259"/>
        <v/>
      </c>
      <c r="MF21" s="453" t="str">
        <f ca="1">IF(MC21&lt;&gt;"",IF(ABS($F21-$G21)&gt;=PrSettings!$M$7,(ABS($F21-$G21-LZ21+MA21)&lt;=1)*1,IF(AND(MC21,$F21=$G21,$F21&gt;=PrSettings!$M$6),(ABS(LZ21-$F21)&lt;=1)*1,IF(AND(MC21,$F21+$G21&gt;=PrSettings!$M$8),(ABS(LZ21-$F21)+ABS(MA21-$G21)&lt;=1)*1,""))),"")</f>
        <v/>
      </c>
      <c r="MG21" s="489"/>
    </row>
    <row r="22" spans="2:345" x14ac:dyDescent="0.25">
      <c r="B22" s="451">
        <f ca="1">INDEX(Groups!$C$7:$C$45,MATCH(C22,Groups!$D$7:$D$45,0))</f>
        <v>26</v>
      </c>
      <c r="C22" s="452" t="str">
        <f ca="1">GrpC!$B$6</f>
        <v>Polen</v>
      </c>
      <c r="D22" s="453">
        <f ca="1">INDEX(Groups!$C$7:$C$45,MATCH(E22,Groups!$D$7:$D$45,0))</f>
        <v>49</v>
      </c>
      <c r="E22" s="452" t="str">
        <f ca="1">GrpC!$D$6</f>
        <v>Saudi-Arabien</v>
      </c>
      <c r="F22" s="454">
        <f ca="1">GrpC!$E$6</f>
        <v>2</v>
      </c>
      <c r="G22" s="455">
        <f ca="1">GrpC!$G$6</f>
        <v>0</v>
      </c>
      <c r="I22" s="451">
        <f t="shared" ca="1" si="0"/>
        <v>26</v>
      </c>
      <c r="J22" s="452" t="str">
        <f ca="1">GrpC!$B$6</f>
        <v>Polen</v>
      </c>
      <c r="K22" s="453">
        <f t="shared" ca="1" si="182"/>
        <v>49</v>
      </c>
      <c r="L22" s="452" t="str">
        <f ca="1">GrpC!$D$6</f>
        <v>Saudi-Arabien</v>
      </c>
      <c r="M22" s="492"/>
      <c r="N22" s="492"/>
      <c r="O22" s="486"/>
      <c r="P22" s="453" t="str">
        <f t="shared" ca="1" si="183"/>
        <v/>
      </c>
      <c r="Q22" s="453" t="str">
        <f ca="1">IF((P22&lt;&gt;""),IF(OR($F22&lt;&gt;$G22,PrSettings!$M$4="●"),(($F22-$G22)=(M22-N22))*1,0),"")</f>
        <v/>
      </c>
      <c r="R22" s="453" t="str">
        <f t="shared" ca="1" si="184"/>
        <v/>
      </c>
      <c r="S22" s="453" t="str">
        <f ca="1">IF(P22&lt;&gt;"",IF(ABS($F22-$G22)&gt;=PrSettings!$M$7,(ABS($F22-$G22-M22+N22)&lt;=1)*1,IF(AND(P22,$F22=$G22,$F22&gt;=PrSettings!$M$6),(ABS(M22-$F22)&lt;=1)*1,IF(AND(P22,$F22+$G22&gt;=PrSettings!$M$8),(ABS(M22-$F22)+ABS(N22-$G22)&lt;=1)*1,""))),"")</f>
        <v/>
      </c>
      <c r="T22" s="489"/>
      <c r="V22" s="451">
        <f t="shared" ca="1" si="1"/>
        <v>26</v>
      </c>
      <c r="W22" s="452" t="str">
        <f ca="1">GrpC!$B$6</f>
        <v>Polen</v>
      </c>
      <c r="X22" s="453">
        <f t="shared" ca="1" si="185"/>
        <v>49</v>
      </c>
      <c r="Y22" s="452" t="str">
        <f ca="1">GrpC!$D$6</f>
        <v>Saudi-Arabien</v>
      </c>
      <c r="Z22" s="492"/>
      <c r="AA22" s="492"/>
      <c r="AB22" s="486"/>
      <c r="AC22" s="453" t="str">
        <f t="shared" ca="1" si="186"/>
        <v/>
      </c>
      <c r="AD22" s="453" t="str">
        <f ca="1">IF((AC22&lt;&gt;""),IF(OR($F22&lt;&gt;$G22,PrSettings!$M$4="●"),(($F22-$G22)=(Z22-AA22))*1,0),"")</f>
        <v/>
      </c>
      <c r="AE22" s="453" t="str">
        <f t="shared" ca="1" si="187"/>
        <v/>
      </c>
      <c r="AF22" s="453" t="str">
        <f ca="1">IF(AC22&lt;&gt;"",IF(ABS($F22-$G22)&gt;=PrSettings!$M$7,(ABS($F22-$G22-Z22+AA22)&lt;=1)*1,IF(AND(AC22,$F22=$G22,$F22&gt;=PrSettings!$M$6),(ABS(Z22-$F22)&lt;=1)*1,IF(AND(AC22,$F22+$G22&gt;=PrSettings!$M$8),(ABS(Z22-$F22)+ABS(AA22-$G22)&lt;=1)*1,""))),"")</f>
        <v/>
      </c>
      <c r="AG22" s="489"/>
      <c r="AI22" s="451">
        <f t="shared" ca="1" si="2"/>
        <v>26</v>
      </c>
      <c r="AJ22" s="452" t="str">
        <f ca="1">GrpC!$B$6</f>
        <v>Polen</v>
      </c>
      <c r="AK22" s="453">
        <f t="shared" ca="1" si="188"/>
        <v>49</v>
      </c>
      <c r="AL22" s="452" t="str">
        <f ca="1">GrpC!$D$6</f>
        <v>Saudi-Arabien</v>
      </c>
      <c r="AM22" s="492"/>
      <c r="AN22" s="492"/>
      <c r="AO22" s="486"/>
      <c r="AP22" s="453" t="str">
        <f t="shared" ca="1" si="189"/>
        <v/>
      </c>
      <c r="AQ22" s="453" t="str">
        <f ca="1">IF((AP22&lt;&gt;""),IF(OR($F22&lt;&gt;$G22,PrSettings!$M$4="●"),(($F22-$G22)=(AM22-AN22))*1,0),"")</f>
        <v/>
      </c>
      <c r="AR22" s="453" t="str">
        <f t="shared" ca="1" si="190"/>
        <v/>
      </c>
      <c r="AS22" s="453" t="str">
        <f ca="1">IF(AP22&lt;&gt;"",IF(ABS($F22-$G22)&gt;=PrSettings!$M$7,(ABS($F22-$G22-AM22+AN22)&lt;=1)*1,IF(AND(AP22,$F22=$G22,$F22&gt;=PrSettings!$M$6),(ABS(AM22-$F22)&lt;=1)*1,IF(AND(AP22,$F22+$G22&gt;=PrSettings!$M$8),(ABS(AM22-$F22)+ABS(AN22-$G22)&lt;=1)*1,""))),"")</f>
        <v/>
      </c>
      <c r="AT22" s="489"/>
      <c r="AV22" s="451">
        <f t="shared" ca="1" si="3"/>
        <v>26</v>
      </c>
      <c r="AW22" s="452" t="str">
        <f ca="1">GrpC!$B$6</f>
        <v>Polen</v>
      </c>
      <c r="AX22" s="453">
        <f t="shared" ca="1" si="191"/>
        <v>49</v>
      </c>
      <c r="AY22" s="452" t="str">
        <f ca="1">GrpC!$D$6</f>
        <v>Saudi-Arabien</v>
      </c>
      <c r="AZ22" s="492"/>
      <c r="BA22" s="492"/>
      <c r="BB22" s="486"/>
      <c r="BC22" s="453" t="str">
        <f t="shared" ca="1" si="192"/>
        <v/>
      </c>
      <c r="BD22" s="453" t="str">
        <f ca="1">IF((BC22&lt;&gt;""),IF(OR($F22&lt;&gt;$G22,PrSettings!$M$4="●"),(($F22-$G22)=(AZ22-BA22))*1,0),"")</f>
        <v/>
      </c>
      <c r="BE22" s="453" t="str">
        <f t="shared" ca="1" si="193"/>
        <v/>
      </c>
      <c r="BF22" s="453" t="str">
        <f ca="1">IF(BC22&lt;&gt;"",IF(ABS($F22-$G22)&gt;=PrSettings!$M$7,(ABS($F22-$G22-AZ22+BA22)&lt;=1)*1,IF(AND(BC22,$F22=$G22,$F22&gt;=PrSettings!$M$6),(ABS(AZ22-$F22)&lt;=1)*1,IF(AND(BC22,$F22+$G22&gt;=PrSettings!$M$8),(ABS(AZ22-$F22)+ABS(BA22-$G22)&lt;=1)*1,""))),"")</f>
        <v/>
      </c>
      <c r="BG22" s="489"/>
      <c r="BI22" s="451">
        <f t="shared" ca="1" si="4"/>
        <v>26</v>
      </c>
      <c r="BJ22" s="452" t="str">
        <f ca="1">GrpC!$B$6</f>
        <v>Polen</v>
      </c>
      <c r="BK22" s="453">
        <f t="shared" ca="1" si="194"/>
        <v>49</v>
      </c>
      <c r="BL22" s="452" t="str">
        <f ca="1">GrpC!$D$6</f>
        <v>Saudi-Arabien</v>
      </c>
      <c r="BM22" s="492"/>
      <c r="BN22" s="492"/>
      <c r="BO22" s="486"/>
      <c r="BP22" s="453" t="str">
        <f t="shared" ca="1" si="195"/>
        <v/>
      </c>
      <c r="BQ22" s="453" t="str">
        <f ca="1">IF((BP22&lt;&gt;""),IF(OR($F22&lt;&gt;$G22,PrSettings!$M$4="●"),(($F22-$G22)=(BM22-BN22))*1,0),"")</f>
        <v/>
      </c>
      <c r="BR22" s="453" t="str">
        <f t="shared" ca="1" si="196"/>
        <v/>
      </c>
      <c r="BS22" s="453" t="str">
        <f ca="1">IF(BP22&lt;&gt;"",IF(ABS($F22-$G22)&gt;=PrSettings!$M$7,(ABS($F22-$G22-BM22+BN22)&lt;=1)*1,IF(AND(BP22,$F22=$G22,$F22&gt;=PrSettings!$M$6),(ABS(BM22-$F22)&lt;=1)*1,IF(AND(BP22,$F22+$G22&gt;=PrSettings!$M$8),(ABS(BM22-$F22)+ABS(BN22-$G22)&lt;=1)*1,""))),"")</f>
        <v/>
      </c>
      <c r="BT22" s="489"/>
      <c r="BV22" s="451">
        <f t="shared" ca="1" si="5"/>
        <v>26</v>
      </c>
      <c r="BW22" s="452" t="str">
        <f ca="1">GrpC!$B$6</f>
        <v>Polen</v>
      </c>
      <c r="BX22" s="453">
        <f t="shared" ca="1" si="197"/>
        <v>49</v>
      </c>
      <c r="BY22" s="452" t="str">
        <f ca="1">GrpC!$D$6</f>
        <v>Saudi-Arabien</v>
      </c>
      <c r="BZ22" s="492"/>
      <c r="CA22" s="492"/>
      <c r="CB22" s="486"/>
      <c r="CC22" s="453" t="str">
        <f t="shared" ca="1" si="198"/>
        <v/>
      </c>
      <c r="CD22" s="453" t="str">
        <f ca="1">IF((CC22&lt;&gt;""),IF(OR($F22&lt;&gt;$G22,PrSettings!$M$4="●"),(($F22-$G22)=(BZ22-CA22))*1,0),"")</f>
        <v/>
      </c>
      <c r="CE22" s="453" t="str">
        <f t="shared" ca="1" si="199"/>
        <v/>
      </c>
      <c r="CF22" s="453" t="str">
        <f ca="1">IF(CC22&lt;&gt;"",IF(ABS($F22-$G22)&gt;=PrSettings!$M$7,(ABS($F22-$G22-BZ22+CA22)&lt;=1)*1,IF(AND(CC22,$F22=$G22,$F22&gt;=PrSettings!$M$6),(ABS(BZ22-$F22)&lt;=1)*1,IF(AND(CC22,$F22+$G22&gt;=PrSettings!$M$8),(ABS(BZ22-$F22)+ABS(CA22-$G22)&lt;=1)*1,""))),"")</f>
        <v/>
      </c>
      <c r="CG22" s="489"/>
      <c r="CI22" s="451">
        <f t="shared" ca="1" si="6"/>
        <v>26</v>
      </c>
      <c r="CJ22" s="452" t="str">
        <f ca="1">GrpC!$B$6</f>
        <v>Polen</v>
      </c>
      <c r="CK22" s="453">
        <f t="shared" ca="1" si="200"/>
        <v>49</v>
      </c>
      <c r="CL22" s="452" t="str">
        <f ca="1">GrpC!$D$6</f>
        <v>Saudi-Arabien</v>
      </c>
      <c r="CM22" s="492"/>
      <c r="CN22" s="492"/>
      <c r="CO22" s="486"/>
      <c r="CP22" s="453" t="str">
        <f t="shared" ca="1" si="201"/>
        <v/>
      </c>
      <c r="CQ22" s="453" t="str">
        <f ca="1">IF((CP22&lt;&gt;""),IF(OR($F22&lt;&gt;$G22,PrSettings!$M$4="●"),(($F22-$G22)=(CM22-CN22))*1,0),"")</f>
        <v/>
      </c>
      <c r="CR22" s="453" t="str">
        <f t="shared" ca="1" si="202"/>
        <v/>
      </c>
      <c r="CS22" s="453" t="str">
        <f ca="1">IF(CP22&lt;&gt;"",IF(ABS($F22-$G22)&gt;=PrSettings!$M$7,(ABS($F22-$G22-CM22+CN22)&lt;=1)*1,IF(AND(CP22,$F22=$G22,$F22&gt;=PrSettings!$M$6),(ABS(CM22-$F22)&lt;=1)*1,IF(AND(CP22,$F22+$G22&gt;=PrSettings!$M$8),(ABS(CM22-$F22)+ABS(CN22-$G22)&lt;=1)*1,""))),"")</f>
        <v/>
      </c>
      <c r="CT22" s="489"/>
      <c r="CV22" s="451">
        <f t="shared" ca="1" si="7"/>
        <v>26</v>
      </c>
      <c r="CW22" s="452" t="str">
        <f ca="1">GrpC!$B$6</f>
        <v>Polen</v>
      </c>
      <c r="CX22" s="453">
        <f t="shared" ca="1" si="203"/>
        <v>49</v>
      </c>
      <c r="CY22" s="452" t="str">
        <f ca="1">GrpC!$D$6</f>
        <v>Saudi-Arabien</v>
      </c>
      <c r="CZ22" s="492"/>
      <c r="DA22" s="492"/>
      <c r="DB22" s="486"/>
      <c r="DC22" s="453" t="str">
        <f t="shared" ca="1" si="204"/>
        <v/>
      </c>
      <c r="DD22" s="453" t="str">
        <f ca="1">IF((DC22&lt;&gt;""),IF(OR($F22&lt;&gt;$G22,PrSettings!$M$4="●"),(($F22-$G22)=(CZ22-DA22))*1,0),"")</f>
        <v/>
      </c>
      <c r="DE22" s="453" t="str">
        <f t="shared" ca="1" si="205"/>
        <v/>
      </c>
      <c r="DF22" s="453" t="str">
        <f ca="1">IF(DC22&lt;&gt;"",IF(ABS($F22-$G22)&gt;=PrSettings!$M$7,(ABS($F22-$G22-CZ22+DA22)&lt;=1)*1,IF(AND(DC22,$F22=$G22,$F22&gt;=PrSettings!$M$6),(ABS(CZ22-$F22)&lt;=1)*1,IF(AND(DC22,$F22+$G22&gt;=PrSettings!$M$8),(ABS(CZ22-$F22)+ABS(DA22-$G22)&lt;=1)*1,""))),"")</f>
        <v/>
      </c>
      <c r="DG22" s="489"/>
      <c r="DI22" s="451">
        <f t="shared" ca="1" si="8"/>
        <v>26</v>
      </c>
      <c r="DJ22" s="452" t="str">
        <f ca="1">GrpC!$B$6</f>
        <v>Polen</v>
      </c>
      <c r="DK22" s="453">
        <f t="shared" ca="1" si="206"/>
        <v>49</v>
      </c>
      <c r="DL22" s="452" t="str">
        <f ca="1">GrpC!$D$6</f>
        <v>Saudi-Arabien</v>
      </c>
      <c r="DM22" s="492"/>
      <c r="DN22" s="492"/>
      <c r="DO22" s="486"/>
      <c r="DP22" s="453" t="str">
        <f t="shared" ca="1" si="207"/>
        <v/>
      </c>
      <c r="DQ22" s="453" t="str">
        <f ca="1">IF((DP22&lt;&gt;""),IF(OR($F22&lt;&gt;$G22,PrSettings!$M$4="●"),(($F22-$G22)=(DM22-DN22))*1,0),"")</f>
        <v/>
      </c>
      <c r="DR22" s="453" t="str">
        <f t="shared" ca="1" si="208"/>
        <v/>
      </c>
      <c r="DS22" s="453" t="str">
        <f ca="1">IF(DP22&lt;&gt;"",IF(ABS($F22-$G22)&gt;=PrSettings!$M$7,(ABS($F22-$G22-DM22+DN22)&lt;=1)*1,IF(AND(DP22,$F22=$G22,$F22&gt;=PrSettings!$M$6),(ABS(DM22-$F22)&lt;=1)*1,IF(AND(DP22,$F22+$G22&gt;=PrSettings!$M$8),(ABS(DM22-$F22)+ABS(DN22-$G22)&lt;=1)*1,""))),"")</f>
        <v/>
      </c>
      <c r="DT22" s="489"/>
      <c r="DV22" s="451">
        <f t="shared" ca="1" si="9"/>
        <v>26</v>
      </c>
      <c r="DW22" s="452" t="str">
        <f ca="1">GrpC!$B$6</f>
        <v>Polen</v>
      </c>
      <c r="DX22" s="453">
        <f t="shared" ca="1" si="209"/>
        <v>49</v>
      </c>
      <c r="DY22" s="452" t="str">
        <f ca="1">GrpC!$D$6</f>
        <v>Saudi-Arabien</v>
      </c>
      <c r="DZ22" s="492"/>
      <c r="EA22" s="492"/>
      <c r="EB22" s="486"/>
      <c r="EC22" s="453" t="str">
        <f t="shared" ca="1" si="210"/>
        <v/>
      </c>
      <c r="ED22" s="453" t="str">
        <f ca="1">IF((EC22&lt;&gt;""),IF(OR($F22&lt;&gt;$G22,PrSettings!$M$4="●"),(($F22-$G22)=(DZ22-EA22))*1,0),"")</f>
        <v/>
      </c>
      <c r="EE22" s="453" t="str">
        <f t="shared" ca="1" si="211"/>
        <v/>
      </c>
      <c r="EF22" s="453" t="str">
        <f ca="1">IF(EC22&lt;&gt;"",IF(ABS($F22-$G22)&gt;=PrSettings!$M$7,(ABS($F22-$G22-DZ22+EA22)&lt;=1)*1,IF(AND(EC22,$F22=$G22,$F22&gt;=PrSettings!$M$6),(ABS(DZ22-$F22)&lt;=1)*1,IF(AND(EC22,$F22+$G22&gt;=PrSettings!$M$8),(ABS(DZ22-$F22)+ABS(EA22-$G22)&lt;=1)*1,""))),"")</f>
        <v/>
      </c>
      <c r="EG22" s="489"/>
      <c r="EI22" s="451">
        <f t="shared" ca="1" si="10"/>
        <v>26</v>
      </c>
      <c r="EJ22" s="452" t="str">
        <f ca="1">GrpC!$B$6</f>
        <v>Polen</v>
      </c>
      <c r="EK22" s="453">
        <f t="shared" ca="1" si="212"/>
        <v>49</v>
      </c>
      <c r="EL22" s="452" t="str">
        <f ca="1">GrpC!$D$6</f>
        <v>Saudi-Arabien</v>
      </c>
      <c r="EM22" s="492"/>
      <c r="EN22" s="492"/>
      <c r="EO22" s="486"/>
      <c r="EP22" s="453" t="str">
        <f t="shared" ca="1" si="213"/>
        <v/>
      </c>
      <c r="EQ22" s="453" t="str">
        <f ca="1">IF((EP22&lt;&gt;""),IF(OR($F22&lt;&gt;$G22,PrSettings!$M$4="●"),(($F22-$G22)=(EM22-EN22))*1,0),"")</f>
        <v/>
      </c>
      <c r="ER22" s="453" t="str">
        <f t="shared" ca="1" si="214"/>
        <v/>
      </c>
      <c r="ES22" s="453" t="str">
        <f ca="1">IF(EP22&lt;&gt;"",IF(ABS($F22-$G22)&gt;=PrSettings!$M$7,(ABS($F22-$G22-EM22+EN22)&lt;=1)*1,IF(AND(EP22,$F22=$G22,$F22&gt;=PrSettings!$M$6),(ABS(EM22-$F22)&lt;=1)*1,IF(AND(EP22,$F22+$G22&gt;=PrSettings!$M$8),(ABS(EM22-$F22)+ABS(EN22-$G22)&lt;=1)*1,""))),"")</f>
        <v/>
      </c>
      <c r="ET22" s="489"/>
      <c r="EV22" s="451">
        <f t="shared" ca="1" si="11"/>
        <v>26</v>
      </c>
      <c r="EW22" s="452" t="str">
        <f ca="1">GrpC!$B$6</f>
        <v>Polen</v>
      </c>
      <c r="EX22" s="453">
        <f t="shared" ca="1" si="215"/>
        <v>49</v>
      </c>
      <c r="EY22" s="452" t="str">
        <f ca="1">GrpC!$D$6</f>
        <v>Saudi-Arabien</v>
      </c>
      <c r="EZ22" s="492"/>
      <c r="FA22" s="492"/>
      <c r="FB22" s="486"/>
      <c r="FC22" s="453" t="str">
        <f t="shared" ca="1" si="216"/>
        <v/>
      </c>
      <c r="FD22" s="453" t="str">
        <f ca="1">IF((FC22&lt;&gt;""),IF(OR($F22&lt;&gt;$G22,PrSettings!$M$4="●"),(($F22-$G22)=(EZ22-FA22))*1,0),"")</f>
        <v/>
      </c>
      <c r="FE22" s="453" t="str">
        <f t="shared" ca="1" si="217"/>
        <v/>
      </c>
      <c r="FF22" s="453" t="str">
        <f ca="1">IF(FC22&lt;&gt;"",IF(ABS($F22-$G22)&gt;=PrSettings!$M$7,(ABS($F22-$G22-EZ22+FA22)&lt;=1)*1,IF(AND(FC22,$F22=$G22,$F22&gt;=PrSettings!$M$6),(ABS(EZ22-$F22)&lt;=1)*1,IF(AND(FC22,$F22+$G22&gt;=PrSettings!$M$8),(ABS(EZ22-$F22)+ABS(FA22-$G22)&lt;=1)*1,""))),"")</f>
        <v/>
      </c>
      <c r="FG22" s="489"/>
      <c r="FI22" s="451">
        <f t="shared" ca="1" si="12"/>
        <v>26</v>
      </c>
      <c r="FJ22" s="452" t="str">
        <f ca="1">GrpC!$B$6</f>
        <v>Polen</v>
      </c>
      <c r="FK22" s="453">
        <f t="shared" ca="1" si="218"/>
        <v>49</v>
      </c>
      <c r="FL22" s="452" t="str">
        <f ca="1">GrpC!$D$6</f>
        <v>Saudi-Arabien</v>
      </c>
      <c r="FM22" s="492"/>
      <c r="FN22" s="492"/>
      <c r="FO22" s="486"/>
      <c r="FP22" s="453" t="str">
        <f t="shared" ca="1" si="219"/>
        <v/>
      </c>
      <c r="FQ22" s="453" t="str">
        <f ca="1">IF((FP22&lt;&gt;""),IF(OR($F22&lt;&gt;$G22,PrSettings!$M$4="●"),(($F22-$G22)=(FM22-FN22))*1,0),"")</f>
        <v/>
      </c>
      <c r="FR22" s="453" t="str">
        <f t="shared" ca="1" si="220"/>
        <v/>
      </c>
      <c r="FS22" s="453" t="str">
        <f ca="1">IF(FP22&lt;&gt;"",IF(ABS($F22-$G22)&gt;=PrSettings!$M$7,(ABS($F22-$G22-FM22+FN22)&lt;=1)*1,IF(AND(FP22,$F22=$G22,$F22&gt;=PrSettings!$M$6),(ABS(FM22-$F22)&lt;=1)*1,IF(AND(FP22,$F22+$G22&gt;=PrSettings!$M$8),(ABS(FM22-$F22)+ABS(FN22-$G22)&lt;=1)*1,""))),"")</f>
        <v/>
      </c>
      <c r="FT22" s="489"/>
      <c r="FV22" s="451">
        <f t="shared" ca="1" si="13"/>
        <v>26</v>
      </c>
      <c r="FW22" s="452" t="str">
        <f ca="1">GrpC!$B$6</f>
        <v>Polen</v>
      </c>
      <c r="FX22" s="453">
        <f t="shared" ca="1" si="221"/>
        <v>49</v>
      </c>
      <c r="FY22" s="452" t="str">
        <f ca="1">GrpC!$D$6</f>
        <v>Saudi-Arabien</v>
      </c>
      <c r="FZ22" s="492"/>
      <c r="GA22" s="492"/>
      <c r="GB22" s="486"/>
      <c r="GC22" s="453" t="str">
        <f t="shared" ca="1" si="222"/>
        <v/>
      </c>
      <c r="GD22" s="453" t="str">
        <f ca="1">IF((GC22&lt;&gt;""),IF(OR($F22&lt;&gt;$G22,PrSettings!$M$4="●"),(($F22-$G22)=(FZ22-GA22))*1,0),"")</f>
        <v/>
      </c>
      <c r="GE22" s="453" t="str">
        <f t="shared" ca="1" si="223"/>
        <v/>
      </c>
      <c r="GF22" s="453" t="str">
        <f ca="1">IF(GC22&lt;&gt;"",IF(ABS($F22-$G22)&gt;=PrSettings!$M$7,(ABS($F22-$G22-FZ22+GA22)&lt;=1)*1,IF(AND(GC22,$F22=$G22,$F22&gt;=PrSettings!$M$6),(ABS(FZ22-$F22)&lt;=1)*1,IF(AND(GC22,$F22+$G22&gt;=PrSettings!$M$8),(ABS(FZ22-$F22)+ABS(GA22-$G22)&lt;=1)*1,""))),"")</f>
        <v/>
      </c>
      <c r="GG22" s="489"/>
      <c r="GI22" s="451">
        <f t="shared" ca="1" si="14"/>
        <v>26</v>
      </c>
      <c r="GJ22" s="452" t="str">
        <f ca="1">GrpC!$B$6</f>
        <v>Polen</v>
      </c>
      <c r="GK22" s="453">
        <f t="shared" ca="1" si="224"/>
        <v>49</v>
      </c>
      <c r="GL22" s="452" t="str">
        <f ca="1">GrpC!$D$6</f>
        <v>Saudi-Arabien</v>
      </c>
      <c r="GM22" s="492"/>
      <c r="GN22" s="492"/>
      <c r="GO22" s="486"/>
      <c r="GP22" s="453" t="str">
        <f t="shared" ca="1" si="225"/>
        <v/>
      </c>
      <c r="GQ22" s="453" t="str">
        <f ca="1">IF((GP22&lt;&gt;""),IF(OR($F22&lt;&gt;$G22,PrSettings!$M$4="●"),(($F22-$G22)=(GM22-GN22))*1,0),"")</f>
        <v/>
      </c>
      <c r="GR22" s="453" t="str">
        <f t="shared" ca="1" si="226"/>
        <v/>
      </c>
      <c r="GS22" s="453" t="str">
        <f ca="1">IF(GP22&lt;&gt;"",IF(ABS($F22-$G22)&gt;=PrSettings!$M$7,(ABS($F22-$G22-GM22+GN22)&lt;=1)*1,IF(AND(GP22,$F22=$G22,$F22&gt;=PrSettings!$M$6),(ABS(GM22-$F22)&lt;=1)*1,IF(AND(GP22,$F22+$G22&gt;=PrSettings!$M$8),(ABS(GM22-$F22)+ABS(GN22-$G22)&lt;=1)*1,""))),"")</f>
        <v/>
      </c>
      <c r="GT22" s="489"/>
      <c r="GV22" s="451">
        <f t="shared" ca="1" si="15"/>
        <v>26</v>
      </c>
      <c r="GW22" s="452" t="str">
        <f ca="1">GrpC!$B$6</f>
        <v>Polen</v>
      </c>
      <c r="GX22" s="453">
        <f t="shared" ca="1" si="227"/>
        <v>49</v>
      </c>
      <c r="GY22" s="452" t="str">
        <f ca="1">GrpC!$D$6</f>
        <v>Saudi-Arabien</v>
      </c>
      <c r="GZ22" s="492"/>
      <c r="HA22" s="492"/>
      <c r="HB22" s="486"/>
      <c r="HC22" s="453" t="str">
        <f t="shared" ca="1" si="228"/>
        <v/>
      </c>
      <c r="HD22" s="453" t="str">
        <f ca="1">IF((HC22&lt;&gt;""),IF(OR($F22&lt;&gt;$G22,PrSettings!$M$4="●"),(($F22-$G22)=(GZ22-HA22))*1,0),"")</f>
        <v/>
      </c>
      <c r="HE22" s="453" t="str">
        <f t="shared" ca="1" si="229"/>
        <v/>
      </c>
      <c r="HF22" s="453" t="str">
        <f ca="1">IF(HC22&lt;&gt;"",IF(ABS($F22-$G22)&gt;=PrSettings!$M$7,(ABS($F22-$G22-GZ22+HA22)&lt;=1)*1,IF(AND(HC22,$F22=$G22,$F22&gt;=PrSettings!$M$6),(ABS(GZ22-$F22)&lt;=1)*1,IF(AND(HC22,$F22+$G22&gt;=PrSettings!$M$8),(ABS(GZ22-$F22)+ABS(HA22-$G22)&lt;=1)*1,""))),"")</f>
        <v/>
      </c>
      <c r="HG22" s="489"/>
      <c r="HI22" s="451">
        <f t="shared" ca="1" si="16"/>
        <v>26</v>
      </c>
      <c r="HJ22" s="452" t="str">
        <f ca="1">GrpC!$B$6</f>
        <v>Polen</v>
      </c>
      <c r="HK22" s="453">
        <f t="shared" ca="1" si="230"/>
        <v>49</v>
      </c>
      <c r="HL22" s="452" t="str">
        <f ca="1">GrpC!$D$6</f>
        <v>Saudi-Arabien</v>
      </c>
      <c r="HM22" s="492"/>
      <c r="HN22" s="492"/>
      <c r="HO22" s="486"/>
      <c r="HP22" s="453" t="str">
        <f t="shared" ca="1" si="231"/>
        <v/>
      </c>
      <c r="HQ22" s="453" t="str">
        <f ca="1">IF((HP22&lt;&gt;""),IF(OR($F22&lt;&gt;$G22,PrSettings!$M$4="●"),(($F22-$G22)=(HM22-HN22))*1,0),"")</f>
        <v/>
      </c>
      <c r="HR22" s="453" t="str">
        <f t="shared" ca="1" si="232"/>
        <v/>
      </c>
      <c r="HS22" s="453" t="str">
        <f ca="1">IF(HP22&lt;&gt;"",IF(ABS($F22-$G22)&gt;=PrSettings!$M$7,(ABS($F22-$G22-HM22+HN22)&lt;=1)*1,IF(AND(HP22,$F22=$G22,$F22&gt;=PrSettings!$M$6),(ABS(HM22-$F22)&lt;=1)*1,IF(AND(HP22,$F22+$G22&gt;=PrSettings!$M$8),(ABS(HM22-$F22)+ABS(HN22-$G22)&lt;=1)*1,""))),"")</f>
        <v/>
      </c>
      <c r="HT22" s="489"/>
      <c r="HV22" s="451">
        <f t="shared" ca="1" si="17"/>
        <v>26</v>
      </c>
      <c r="HW22" s="452" t="str">
        <f ca="1">GrpC!$B$6</f>
        <v>Polen</v>
      </c>
      <c r="HX22" s="453">
        <f t="shared" ca="1" si="233"/>
        <v>49</v>
      </c>
      <c r="HY22" s="452" t="str">
        <f ca="1">GrpC!$D$6</f>
        <v>Saudi-Arabien</v>
      </c>
      <c r="HZ22" s="492"/>
      <c r="IA22" s="492"/>
      <c r="IB22" s="486"/>
      <c r="IC22" s="453" t="str">
        <f t="shared" ca="1" si="234"/>
        <v/>
      </c>
      <c r="ID22" s="453" t="str">
        <f ca="1">IF((IC22&lt;&gt;""),IF(OR($F22&lt;&gt;$G22,PrSettings!$M$4="●"),(($F22-$G22)=(HZ22-IA22))*1,0),"")</f>
        <v/>
      </c>
      <c r="IE22" s="453" t="str">
        <f t="shared" ca="1" si="235"/>
        <v/>
      </c>
      <c r="IF22" s="453" t="str">
        <f ca="1">IF(IC22&lt;&gt;"",IF(ABS($F22-$G22)&gt;=PrSettings!$M$7,(ABS($F22-$G22-HZ22+IA22)&lt;=1)*1,IF(AND(IC22,$F22=$G22,$F22&gt;=PrSettings!$M$6),(ABS(HZ22-$F22)&lt;=1)*1,IF(AND(IC22,$F22+$G22&gt;=PrSettings!$M$8),(ABS(HZ22-$F22)+ABS(IA22-$G22)&lt;=1)*1,""))),"")</f>
        <v/>
      </c>
      <c r="IG22" s="489"/>
      <c r="II22" s="451">
        <f t="shared" ca="1" si="18"/>
        <v>26</v>
      </c>
      <c r="IJ22" s="452" t="str">
        <f ca="1">GrpC!$B$6</f>
        <v>Polen</v>
      </c>
      <c r="IK22" s="453">
        <f t="shared" ca="1" si="236"/>
        <v>49</v>
      </c>
      <c r="IL22" s="452" t="str">
        <f ca="1">GrpC!$D$6</f>
        <v>Saudi-Arabien</v>
      </c>
      <c r="IM22" s="492"/>
      <c r="IN22" s="492"/>
      <c r="IO22" s="486"/>
      <c r="IP22" s="453" t="str">
        <f t="shared" ca="1" si="237"/>
        <v/>
      </c>
      <c r="IQ22" s="453" t="str">
        <f ca="1">IF((IP22&lt;&gt;""),IF(OR($F22&lt;&gt;$G22,PrSettings!$M$4="●"),(($F22-$G22)=(IM22-IN22))*1,0),"")</f>
        <v/>
      </c>
      <c r="IR22" s="453" t="str">
        <f t="shared" ca="1" si="238"/>
        <v/>
      </c>
      <c r="IS22" s="453" t="str">
        <f ca="1">IF(IP22&lt;&gt;"",IF(ABS($F22-$G22)&gt;=PrSettings!$M$7,(ABS($F22-$G22-IM22+IN22)&lt;=1)*1,IF(AND(IP22,$F22=$G22,$F22&gt;=PrSettings!$M$6),(ABS(IM22-$F22)&lt;=1)*1,IF(AND(IP22,$F22+$G22&gt;=PrSettings!$M$8),(ABS(IM22-$F22)+ABS(IN22-$G22)&lt;=1)*1,""))),"")</f>
        <v/>
      </c>
      <c r="IT22" s="489"/>
      <c r="IV22" s="451">
        <f t="shared" ca="1" si="19"/>
        <v>26</v>
      </c>
      <c r="IW22" s="452" t="str">
        <f ca="1">GrpC!$B$6</f>
        <v>Polen</v>
      </c>
      <c r="IX22" s="453">
        <f t="shared" ca="1" si="239"/>
        <v>49</v>
      </c>
      <c r="IY22" s="452" t="str">
        <f ca="1">GrpC!$D$6</f>
        <v>Saudi-Arabien</v>
      </c>
      <c r="IZ22" s="492"/>
      <c r="JA22" s="492"/>
      <c r="JB22" s="486"/>
      <c r="JC22" s="453" t="str">
        <f t="shared" ca="1" si="240"/>
        <v/>
      </c>
      <c r="JD22" s="453" t="str">
        <f ca="1">IF((JC22&lt;&gt;""),IF(OR($F22&lt;&gt;$G22,PrSettings!$M$4="●"),(($F22-$G22)=(IZ22-JA22))*1,0),"")</f>
        <v/>
      </c>
      <c r="JE22" s="453" t="str">
        <f t="shared" ca="1" si="241"/>
        <v/>
      </c>
      <c r="JF22" s="453" t="str">
        <f ca="1">IF(JC22&lt;&gt;"",IF(ABS($F22-$G22)&gt;=PrSettings!$M$7,(ABS($F22-$G22-IZ22+JA22)&lt;=1)*1,IF(AND(JC22,$F22=$G22,$F22&gt;=PrSettings!$M$6),(ABS(IZ22-$F22)&lt;=1)*1,IF(AND(JC22,$F22+$G22&gt;=PrSettings!$M$8),(ABS(IZ22-$F22)+ABS(JA22-$G22)&lt;=1)*1,""))),"")</f>
        <v/>
      </c>
      <c r="JG22" s="489"/>
      <c r="JI22" s="451">
        <f t="shared" ca="1" si="20"/>
        <v>26</v>
      </c>
      <c r="JJ22" s="452" t="str">
        <f ca="1">GrpC!$B$6</f>
        <v>Polen</v>
      </c>
      <c r="JK22" s="453">
        <f t="shared" ca="1" si="242"/>
        <v>49</v>
      </c>
      <c r="JL22" s="452" t="str">
        <f ca="1">GrpC!$D$6</f>
        <v>Saudi-Arabien</v>
      </c>
      <c r="JM22" s="492"/>
      <c r="JN22" s="492"/>
      <c r="JO22" s="486"/>
      <c r="JP22" s="453" t="str">
        <f t="shared" ca="1" si="243"/>
        <v/>
      </c>
      <c r="JQ22" s="453" t="str">
        <f ca="1">IF((JP22&lt;&gt;""),IF(OR($F22&lt;&gt;$G22,PrSettings!$M$4="●"),(($F22-$G22)=(JM22-JN22))*1,0),"")</f>
        <v/>
      </c>
      <c r="JR22" s="453" t="str">
        <f t="shared" ca="1" si="244"/>
        <v/>
      </c>
      <c r="JS22" s="453" t="str">
        <f ca="1">IF(JP22&lt;&gt;"",IF(ABS($F22-$G22)&gt;=PrSettings!$M$7,(ABS($F22-$G22-JM22+JN22)&lt;=1)*1,IF(AND(JP22,$F22=$G22,$F22&gt;=PrSettings!$M$6),(ABS(JM22-$F22)&lt;=1)*1,IF(AND(JP22,$F22+$G22&gt;=PrSettings!$M$8),(ABS(JM22-$F22)+ABS(JN22-$G22)&lt;=1)*1,""))),"")</f>
        <v/>
      </c>
      <c r="JT22" s="489"/>
      <c r="JV22" s="451">
        <f t="shared" ca="1" si="21"/>
        <v>26</v>
      </c>
      <c r="JW22" s="452" t="str">
        <f ca="1">GrpC!$B$6</f>
        <v>Polen</v>
      </c>
      <c r="JX22" s="453">
        <f t="shared" ca="1" si="245"/>
        <v>49</v>
      </c>
      <c r="JY22" s="452" t="str">
        <f ca="1">GrpC!$D$6</f>
        <v>Saudi-Arabien</v>
      </c>
      <c r="JZ22" s="492"/>
      <c r="KA22" s="492"/>
      <c r="KB22" s="486"/>
      <c r="KC22" s="453" t="str">
        <f t="shared" ca="1" si="246"/>
        <v/>
      </c>
      <c r="KD22" s="453" t="str">
        <f ca="1">IF((KC22&lt;&gt;""),IF(OR($F22&lt;&gt;$G22,PrSettings!$M$4="●"),(($F22-$G22)=(JZ22-KA22))*1,0),"")</f>
        <v/>
      </c>
      <c r="KE22" s="453" t="str">
        <f t="shared" ca="1" si="247"/>
        <v/>
      </c>
      <c r="KF22" s="453" t="str">
        <f ca="1">IF(KC22&lt;&gt;"",IF(ABS($F22-$G22)&gt;=PrSettings!$M$7,(ABS($F22-$G22-JZ22+KA22)&lt;=1)*1,IF(AND(KC22,$F22=$G22,$F22&gt;=PrSettings!$M$6),(ABS(JZ22-$F22)&lt;=1)*1,IF(AND(KC22,$F22+$G22&gt;=PrSettings!$M$8),(ABS(JZ22-$F22)+ABS(KA22-$G22)&lt;=1)*1,""))),"")</f>
        <v/>
      </c>
      <c r="KG22" s="489"/>
      <c r="KI22" s="451">
        <f t="shared" ca="1" si="22"/>
        <v>26</v>
      </c>
      <c r="KJ22" s="452" t="str">
        <f ca="1">GrpC!$B$6</f>
        <v>Polen</v>
      </c>
      <c r="KK22" s="453">
        <f t="shared" ca="1" si="248"/>
        <v>49</v>
      </c>
      <c r="KL22" s="452" t="str">
        <f ca="1">GrpC!$D$6</f>
        <v>Saudi-Arabien</v>
      </c>
      <c r="KM22" s="492"/>
      <c r="KN22" s="492"/>
      <c r="KO22" s="486"/>
      <c r="KP22" s="453" t="str">
        <f t="shared" ca="1" si="249"/>
        <v/>
      </c>
      <c r="KQ22" s="453" t="str">
        <f ca="1">IF((KP22&lt;&gt;""),IF(OR($F22&lt;&gt;$G22,PrSettings!$M$4="●"),(($F22-$G22)=(KM22-KN22))*1,0),"")</f>
        <v/>
      </c>
      <c r="KR22" s="453" t="str">
        <f t="shared" ca="1" si="250"/>
        <v/>
      </c>
      <c r="KS22" s="453" t="str">
        <f ca="1">IF(KP22&lt;&gt;"",IF(ABS($F22-$G22)&gt;=PrSettings!$M$7,(ABS($F22-$G22-KM22+KN22)&lt;=1)*1,IF(AND(KP22,$F22=$G22,$F22&gt;=PrSettings!$M$6),(ABS(KM22-$F22)&lt;=1)*1,IF(AND(KP22,$F22+$G22&gt;=PrSettings!$M$8),(ABS(KM22-$F22)+ABS(KN22-$G22)&lt;=1)*1,""))),"")</f>
        <v/>
      </c>
      <c r="KT22" s="489"/>
      <c r="KV22" s="451">
        <f t="shared" ca="1" si="23"/>
        <v>26</v>
      </c>
      <c r="KW22" s="452" t="str">
        <f ca="1">GrpC!$B$6</f>
        <v>Polen</v>
      </c>
      <c r="KX22" s="453">
        <f t="shared" ca="1" si="251"/>
        <v>49</v>
      </c>
      <c r="KY22" s="452" t="str">
        <f ca="1">GrpC!$D$6</f>
        <v>Saudi-Arabien</v>
      </c>
      <c r="KZ22" s="492"/>
      <c r="LA22" s="492"/>
      <c r="LB22" s="486"/>
      <c r="LC22" s="453" t="str">
        <f t="shared" ca="1" si="252"/>
        <v/>
      </c>
      <c r="LD22" s="453" t="str">
        <f ca="1">IF((LC22&lt;&gt;""),IF(OR($F22&lt;&gt;$G22,PrSettings!$M$4="●"),(($F22-$G22)=(KZ22-LA22))*1,0),"")</f>
        <v/>
      </c>
      <c r="LE22" s="453" t="str">
        <f t="shared" ca="1" si="253"/>
        <v/>
      </c>
      <c r="LF22" s="453" t="str">
        <f ca="1">IF(LC22&lt;&gt;"",IF(ABS($F22-$G22)&gt;=PrSettings!$M$7,(ABS($F22-$G22-KZ22+LA22)&lt;=1)*1,IF(AND(LC22,$F22=$G22,$F22&gt;=PrSettings!$M$6),(ABS(KZ22-$F22)&lt;=1)*1,IF(AND(LC22,$F22+$G22&gt;=PrSettings!$M$8),(ABS(KZ22-$F22)+ABS(LA22-$G22)&lt;=1)*1,""))),"")</f>
        <v/>
      </c>
      <c r="LG22" s="489"/>
      <c r="LI22" s="451">
        <f t="shared" ca="1" si="24"/>
        <v>26</v>
      </c>
      <c r="LJ22" s="452" t="str">
        <f ca="1">GrpC!$B$6</f>
        <v>Polen</v>
      </c>
      <c r="LK22" s="453">
        <f t="shared" ca="1" si="254"/>
        <v>49</v>
      </c>
      <c r="LL22" s="452" t="str">
        <f ca="1">GrpC!$D$6</f>
        <v>Saudi-Arabien</v>
      </c>
      <c r="LM22" s="492"/>
      <c r="LN22" s="492"/>
      <c r="LO22" s="486"/>
      <c r="LP22" s="453" t="str">
        <f t="shared" ca="1" si="255"/>
        <v/>
      </c>
      <c r="LQ22" s="453" t="str">
        <f ca="1">IF((LP22&lt;&gt;""),IF(OR($F22&lt;&gt;$G22,PrSettings!$M$4="●"),(($F22-$G22)=(LM22-LN22))*1,0),"")</f>
        <v/>
      </c>
      <c r="LR22" s="453" t="str">
        <f t="shared" ca="1" si="256"/>
        <v/>
      </c>
      <c r="LS22" s="453" t="str">
        <f ca="1">IF(LP22&lt;&gt;"",IF(ABS($F22-$G22)&gt;=PrSettings!$M$7,(ABS($F22-$G22-LM22+LN22)&lt;=1)*1,IF(AND(LP22,$F22=$G22,$F22&gt;=PrSettings!$M$6),(ABS(LM22-$F22)&lt;=1)*1,IF(AND(LP22,$F22+$G22&gt;=PrSettings!$M$8),(ABS(LM22-$F22)+ABS(LN22-$G22)&lt;=1)*1,""))),"")</f>
        <v/>
      </c>
      <c r="LT22" s="489"/>
      <c r="LV22" s="451">
        <f t="shared" ca="1" si="25"/>
        <v>26</v>
      </c>
      <c r="LW22" s="452" t="str">
        <f ca="1">GrpC!$B$6</f>
        <v>Polen</v>
      </c>
      <c r="LX22" s="453">
        <f t="shared" ca="1" si="257"/>
        <v>49</v>
      </c>
      <c r="LY22" s="452" t="str">
        <f ca="1">GrpC!$D$6</f>
        <v>Saudi-Arabien</v>
      </c>
      <c r="LZ22" s="492"/>
      <c r="MA22" s="492"/>
      <c r="MB22" s="486"/>
      <c r="MC22" s="453" t="str">
        <f t="shared" ca="1" si="258"/>
        <v/>
      </c>
      <c r="MD22" s="453" t="str">
        <f ca="1">IF((MC22&lt;&gt;""),IF(OR($F22&lt;&gt;$G22,PrSettings!$M$4="●"),(($F22-$G22)=(LZ22-MA22))*1,0),"")</f>
        <v/>
      </c>
      <c r="ME22" s="453" t="str">
        <f t="shared" ca="1" si="259"/>
        <v/>
      </c>
      <c r="MF22" s="453" t="str">
        <f ca="1">IF(MC22&lt;&gt;"",IF(ABS($F22-$G22)&gt;=PrSettings!$M$7,(ABS($F22-$G22-LZ22+MA22)&lt;=1)*1,IF(AND(MC22,$F22=$G22,$F22&gt;=PrSettings!$M$6),(ABS(LZ22-$F22)&lt;=1)*1,IF(AND(MC22,$F22+$G22&gt;=PrSettings!$M$8),(ABS(LZ22-$F22)+ABS(MA22-$G22)&lt;=1)*1,""))),"")</f>
        <v/>
      </c>
      <c r="MG22" s="489"/>
    </row>
    <row r="23" spans="2:345" x14ac:dyDescent="0.25">
      <c r="B23" s="451">
        <f ca="1">INDEX(Groups!$C$7:$C$45,MATCH(C23,Groups!$D$7:$D$45,0))</f>
        <v>4</v>
      </c>
      <c r="C23" s="452" t="str">
        <f ca="1">GrpC!$B$7</f>
        <v>Argentinien</v>
      </c>
      <c r="D23" s="453">
        <f ca="1">INDEX(Groups!$C$7:$C$45,MATCH(E23,Groups!$D$7:$D$45,0))</f>
        <v>9</v>
      </c>
      <c r="E23" s="452" t="str">
        <f ca="1">GrpC!$D$7</f>
        <v>Mexiko</v>
      </c>
      <c r="F23" s="454">
        <f ca="1">GrpC!$E$7</f>
        <v>2</v>
      </c>
      <c r="G23" s="455">
        <f ca="1">GrpC!$G$7</f>
        <v>0</v>
      </c>
      <c r="I23" s="451">
        <f t="shared" ca="1" si="0"/>
        <v>4</v>
      </c>
      <c r="J23" s="452" t="str">
        <f ca="1">GrpC!$B$7</f>
        <v>Argentinien</v>
      </c>
      <c r="K23" s="453">
        <f t="shared" ca="1" si="182"/>
        <v>9</v>
      </c>
      <c r="L23" s="452" t="str">
        <f ca="1">GrpC!$D$7</f>
        <v>Mexiko</v>
      </c>
      <c r="M23" s="492"/>
      <c r="N23" s="492"/>
      <c r="O23" s="486"/>
      <c r="P23" s="453" t="str">
        <f t="shared" ca="1" si="183"/>
        <v/>
      </c>
      <c r="Q23" s="453" t="str">
        <f ca="1">IF((P23&lt;&gt;""),IF(OR($F23&lt;&gt;$G23,PrSettings!$M$4="●"),(($F23-$G23)=(M23-N23))*1,0),"")</f>
        <v/>
      </c>
      <c r="R23" s="453" t="str">
        <f t="shared" ca="1" si="184"/>
        <v/>
      </c>
      <c r="S23" s="453" t="str">
        <f ca="1">IF(P23&lt;&gt;"",IF(ABS($F23-$G23)&gt;=PrSettings!$M$7,(ABS($F23-$G23-M23+N23)&lt;=1)*1,IF(AND(P23,$F23=$G23,$F23&gt;=PrSettings!$M$6),(ABS(M23-$F23)&lt;=1)*1,IF(AND(P23,$F23+$G23&gt;=PrSettings!$M$8),(ABS(M23-$F23)+ABS(N23-$G23)&lt;=1)*1,""))),"")</f>
        <v/>
      </c>
      <c r="T23" s="489"/>
      <c r="V23" s="451">
        <f t="shared" ca="1" si="1"/>
        <v>4</v>
      </c>
      <c r="W23" s="452" t="str">
        <f ca="1">GrpC!$B$7</f>
        <v>Argentinien</v>
      </c>
      <c r="X23" s="453">
        <f t="shared" ca="1" si="185"/>
        <v>9</v>
      </c>
      <c r="Y23" s="452" t="str">
        <f ca="1">GrpC!$D$7</f>
        <v>Mexiko</v>
      </c>
      <c r="Z23" s="492"/>
      <c r="AA23" s="492"/>
      <c r="AB23" s="486"/>
      <c r="AC23" s="453" t="str">
        <f t="shared" ca="1" si="186"/>
        <v/>
      </c>
      <c r="AD23" s="453" t="str">
        <f ca="1">IF((AC23&lt;&gt;""),IF(OR($F23&lt;&gt;$G23,PrSettings!$M$4="●"),(($F23-$G23)=(Z23-AA23))*1,0),"")</f>
        <v/>
      </c>
      <c r="AE23" s="453" t="str">
        <f t="shared" ca="1" si="187"/>
        <v/>
      </c>
      <c r="AF23" s="453" t="str">
        <f ca="1">IF(AC23&lt;&gt;"",IF(ABS($F23-$G23)&gt;=PrSettings!$M$7,(ABS($F23-$G23-Z23+AA23)&lt;=1)*1,IF(AND(AC23,$F23=$G23,$F23&gt;=PrSettings!$M$6),(ABS(Z23-$F23)&lt;=1)*1,IF(AND(AC23,$F23+$G23&gt;=PrSettings!$M$8),(ABS(Z23-$F23)+ABS(AA23-$G23)&lt;=1)*1,""))),"")</f>
        <v/>
      </c>
      <c r="AG23" s="489"/>
      <c r="AI23" s="451">
        <f t="shared" ca="1" si="2"/>
        <v>4</v>
      </c>
      <c r="AJ23" s="452" t="str">
        <f ca="1">GrpC!$B$7</f>
        <v>Argentinien</v>
      </c>
      <c r="AK23" s="453">
        <f t="shared" ca="1" si="188"/>
        <v>9</v>
      </c>
      <c r="AL23" s="452" t="str">
        <f ca="1">GrpC!$D$7</f>
        <v>Mexiko</v>
      </c>
      <c r="AM23" s="492"/>
      <c r="AN23" s="492"/>
      <c r="AO23" s="486"/>
      <c r="AP23" s="453" t="str">
        <f t="shared" ca="1" si="189"/>
        <v/>
      </c>
      <c r="AQ23" s="453" t="str">
        <f ca="1">IF((AP23&lt;&gt;""),IF(OR($F23&lt;&gt;$G23,PrSettings!$M$4="●"),(($F23-$G23)=(AM23-AN23))*1,0),"")</f>
        <v/>
      </c>
      <c r="AR23" s="453" t="str">
        <f t="shared" ca="1" si="190"/>
        <v/>
      </c>
      <c r="AS23" s="453" t="str">
        <f ca="1">IF(AP23&lt;&gt;"",IF(ABS($F23-$G23)&gt;=PrSettings!$M$7,(ABS($F23-$G23-AM23+AN23)&lt;=1)*1,IF(AND(AP23,$F23=$G23,$F23&gt;=PrSettings!$M$6),(ABS(AM23-$F23)&lt;=1)*1,IF(AND(AP23,$F23+$G23&gt;=PrSettings!$M$8),(ABS(AM23-$F23)+ABS(AN23-$G23)&lt;=1)*1,""))),"")</f>
        <v/>
      </c>
      <c r="AT23" s="489"/>
      <c r="AV23" s="451">
        <f t="shared" ca="1" si="3"/>
        <v>4</v>
      </c>
      <c r="AW23" s="452" t="str">
        <f ca="1">GrpC!$B$7</f>
        <v>Argentinien</v>
      </c>
      <c r="AX23" s="453">
        <f t="shared" ca="1" si="191"/>
        <v>9</v>
      </c>
      <c r="AY23" s="452" t="str">
        <f ca="1">GrpC!$D$7</f>
        <v>Mexiko</v>
      </c>
      <c r="AZ23" s="492"/>
      <c r="BA23" s="492"/>
      <c r="BB23" s="486"/>
      <c r="BC23" s="453" t="str">
        <f t="shared" ca="1" si="192"/>
        <v/>
      </c>
      <c r="BD23" s="453" t="str">
        <f ca="1">IF((BC23&lt;&gt;""),IF(OR($F23&lt;&gt;$G23,PrSettings!$M$4="●"),(($F23-$G23)=(AZ23-BA23))*1,0),"")</f>
        <v/>
      </c>
      <c r="BE23" s="453" t="str">
        <f t="shared" ca="1" si="193"/>
        <v/>
      </c>
      <c r="BF23" s="453" t="str">
        <f ca="1">IF(BC23&lt;&gt;"",IF(ABS($F23-$G23)&gt;=PrSettings!$M$7,(ABS($F23-$G23-AZ23+BA23)&lt;=1)*1,IF(AND(BC23,$F23=$G23,$F23&gt;=PrSettings!$M$6),(ABS(AZ23-$F23)&lt;=1)*1,IF(AND(BC23,$F23+$G23&gt;=PrSettings!$M$8),(ABS(AZ23-$F23)+ABS(BA23-$G23)&lt;=1)*1,""))),"")</f>
        <v/>
      </c>
      <c r="BG23" s="489"/>
      <c r="BI23" s="451">
        <f t="shared" ca="1" si="4"/>
        <v>4</v>
      </c>
      <c r="BJ23" s="452" t="str">
        <f ca="1">GrpC!$B$7</f>
        <v>Argentinien</v>
      </c>
      <c r="BK23" s="453">
        <f t="shared" ca="1" si="194"/>
        <v>9</v>
      </c>
      <c r="BL23" s="452" t="str">
        <f ca="1">GrpC!$D$7</f>
        <v>Mexiko</v>
      </c>
      <c r="BM23" s="492"/>
      <c r="BN23" s="492"/>
      <c r="BO23" s="486"/>
      <c r="BP23" s="453" t="str">
        <f t="shared" ca="1" si="195"/>
        <v/>
      </c>
      <c r="BQ23" s="453" t="str">
        <f ca="1">IF((BP23&lt;&gt;""),IF(OR($F23&lt;&gt;$G23,PrSettings!$M$4="●"),(($F23-$G23)=(BM23-BN23))*1,0),"")</f>
        <v/>
      </c>
      <c r="BR23" s="453" t="str">
        <f t="shared" ca="1" si="196"/>
        <v/>
      </c>
      <c r="BS23" s="453" t="str">
        <f ca="1">IF(BP23&lt;&gt;"",IF(ABS($F23-$G23)&gt;=PrSettings!$M$7,(ABS($F23-$G23-BM23+BN23)&lt;=1)*1,IF(AND(BP23,$F23=$G23,$F23&gt;=PrSettings!$M$6),(ABS(BM23-$F23)&lt;=1)*1,IF(AND(BP23,$F23+$G23&gt;=PrSettings!$M$8),(ABS(BM23-$F23)+ABS(BN23-$G23)&lt;=1)*1,""))),"")</f>
        <v/>
      </c>
      <c r="BT23" s="489"/>
      <c r="BV23" s="451">
        <f t="shared" ca="1" si="5"/>
        <v>4</v>
      </c>
      <c r="BW23" s="452" t="str">
        <f ca="1">GrpC!$B$7</f>
        <v>Argentinien</v>
      </c>
      <c r="BX23" s="453">
        <f t="shared" ca="1" si="197"/>
        <v>9</v>
      </c>
      <c r="BY23" s="452" t="str">
        <f ca="1">GrpC!$D$7</f>
        <v>Mexiko</v>
      </c>
      <c r="BZ23" s="492"/>
      <c r="CA23" s="492"/>
      <c r="CB23" s="486"/>
      <c r="CC23" s="453" t="str">
        <f t="shared" ca="1" si="198"/>
        <v/>
      </c>
      <c r="CD23" s="453" t="str">
        <f ca="1">IF((CC23&lt;&gt;""),IF(OR($F23&lt;&gt;$G23,PrSettings!$M$4="●"),(($F23-$G23)=(BZ23-CA23))*1,0),"")</f>
        <v/>
      </c>
      <c r="CE23" s="453" t="str">
        <f t="shared" ca="1" si="199"/>
        <v/>
      </c>
      <c r="CF23" s="453" t="str">
        <f ca="1">IF(CC23&lt;&gt;"",IF(ABS($F23-$G23)&gt;=PrSettings!$M$7,(ABS($F23-$G23-BZ23+CA23)&lt;=1)*1,IF(AND(CC23,$F23=$G23,$F23&gt;=PrSettings!$M$6),(ABS(BZ23-$F23)&lt;=1)*1,IF(AND(CC23,$F23+$G23&gt;=PrSettings!$M$8),(ABS(BZ23-$F23)+ABS(CA23-$G23)&lt;=1)*1,""))),"")</f>
        <v/>
      </c>
      <c r="CG23" s="489"/>
      <c r="CI23" s="451">
        <f t="shared" ca="1" si="6"/>
        <v>4</v>
      </c>
      <c r="CJ23" s="452" t="str">
        <f ca="1">GrpC!$B$7</f>
        <v>Argentinien</v>
      </c>
      <c r="CK23" s="453">
        <f t="shared" ca="1" si="200"/>
        <v>9</v>
      </c>
      <c r="CL23" s="452" t="str">
        <f ca="1">GrpC!$D$7</f>
        <v>Mexiko</v>
      </c>
      <c r="CM23" s="492"/>
      <c r="CN23" s="492"/>
      <c r="CO23" s="486"/>
      <c r="CP23" s="453" t="str">
        <f t="shared" ca="1" si="201"/>
        <v/>
      </c>
      <c r="CQ23" s="453" t="str">
        <f ca="1">IF((CP23&lt;&gt;""),IF(OR($F23&lt;&gt;$G23,PrSettings!$M$4="●"),(($F23-$G23)=(CM23-CN23))*1,0),"")</f>
        <v/>
      </c>
      <c r="CR23" s="453" t="str">
        <f t="shared" ca="1" si="202"/>
        <v/>
      </c>
      <c r="CS23" s="453" t="str">
        <f ca="1">IF(CP23&lt;&gt;"",IF(ABS($F23-$G23)&gt;=PrSettings!$M$7,(ABS($F23-$G23-CM23+CN23)&lt;=1)*1,IF(AND(CP23,$F23=$G23,$F23&gt;=PrSettings!$M$6),(ABS(CM23-$F23)&lt;=1)*1,IF(AND(CP23,$F23+$G23&gt;=PrSettings!$M$8),(ABS(CM23-$F23)+ABS(CN23-$G23)&lt;=1)*1,""))),"")</f>
        <v/>
      </c>
      <c r="CT23" s="489"/>
      <c r="CV23" s="451">
        <f t="shared" ca="1" si="7"/>
        <v>4</v>
      </c>
      <c r="CW23" s="452" t="str">
        <f ca="1">GrpC!$B$7</f>
        <v>Argentinien</v>
      </c>
      <c r="CX23" s="453">
        <f t="shared" ca="1" si="203"/>
        <v>9</v>
      </c>
      <c r="CY23" s="452" t="str">
        <f ca="1">GrpC!$D$7</f>
        <v>Mexiko</v>
      </c>
      <c r="CZ23" s="492"/>
      <c r="DA23" s="492"/>
      <c r="DB23" s="486"/>
      <c r="DC23" s="453" t="str">
        <f t="shared" ca="1" si="204"/>
        <v/>
      </c>
      <c r="DD23" s="453" t="str">
        <f ca="1">IF((DC23&lt;&gt;""),IF(OR($F23&lt;&gt;$G23,PrSettings!$M$4="●"),(($F23-$G23)=(CZ23-DA23))*1,0),"")</f>
        <v/>
      </c>
      <c r="DE23" s="453" t="str">
        <f t="shared" ca="1" si="205"/>
        <v/>
      </c>
      <c r="DF23" s="453" t="str">
        <f ca="1">IF(DC23&lt;&gt;"",IF(ABS($F23-$G23)&gt;=PrSettings!$M$7,(ABS($F23-$G23-CZ23+DA23)&lt;=1)*1,IF(AND(DC23,$F23=$G23,$F23&gt;=PrSettings!$M$6),(ABS(CZ23-$F23)&lt;=1)*1,IF(AND(DC23,$F23+$G23&gt;=PrSettings!$M$8),(ABS(CZ23-$F23)+ABS(DA23-$G23)&lt;=1)*1,""))),"")</f>
        <v/>
      </c>
      <c r="DG23" s="489"/>
      <c r="DI23" s="451">
        <f t="shared" ca="1" si="8"/>
        <v>4</v>
      </c>
      <c r="DJ23" s="452" t="str">
        <f ca="1">GrpC!$B$7</f>
        <v>Argentinien</v>
      </c>
      <c r="DK23" s="453">
        <f t="shared" ca="1" si="206"/>
        <v>9</v>
      </c>
      <c r="DL23" s="452" t="str">
        <f ca="1">GrpC!$D$7</f>
        <v>Mexiko</v>
      </c>
      <c r="DM23" s="492"/>
      <c r="DN23" s="492"/>
      <c r="DO23" s="486"/>
      <c r="DP23" s="453" t="str">
        <f t="shared" ca="1" si="207"/>
        <v/>
      </c>
      <c r="DQ23" s="453" t="str">
        <f ca="1">IF((DP23&lt;&gt;""),IF(OR($F23&lt;&gt;$G23,PrSettings!$M$4="●"),(($F23-$G23)=(DM23-DN23))*1,0),"")</f>
        <v/>
      </c>
      <c r="DR23" s="453" t="str">
        <f t="shared" ca="1" si="208"/>
        <v/>
      </c>
      <c r="DS23" s="453" t="str">
        <f ca="1">IF(DP23&lt;&gt;"",IF(ABS($F23-$G23)&gt;=PrSettings!$M$7,(ABS($F23-$G23-DM23+DN23)&lt;=1)*1,IF(AND(DP23,$F23=$G23,$F23&gt;=PrSettings!$M$6),(ABS(DM23-$F23)&lt;=1)*1,IF(AND(DP23,$F23+$G23&gt;=PrSettings!$M$8),(ABS(DM23-$F23)+ABS(DN23-$G23)&lt;=1)*1,""))),"")</f>
        <v/>
      </c>
      <c r="DT23" s="489"/>
      <c r="DV23" s="451">
        <f t="shared" ca="1" si="9"/>
        <v>4</v>
      </c>
      <c r="DW23" s="452" t="str">
        <f ca="1">GrpC!$B$7</f>
        <v>Argentinien</v>
      </c>
      <c r="DX23" s="453">
        <f t="shared" ca="1" si="209"/>
        <v>9</v>
      </c>
      <c r="DY23" s="452" t="str">
        <f ca="1">GrpC!$D$7</f>
        <v>Mexiko</v>
      </c>
      <c r="DZ23" s="492"/>
      <c r="EA23" s="492"/>
      <c r="EB23" s="486"/>
      <c r="EC23" s="453" t="str">
        <f t="shared" ca="1" si="210"/>
        <v/>
      </c>
      <c r="ED23" s="453" t="str">
        <f ca="1">IF((EC23&lt;&gt;""),IF(OR($F23&lt;&gt;$G23,PrSettings!$M$4="●"),(($F23-$G23)=(DZ23-EA23))*1,0),"")</f>
        <v/>
      </c>
      <c r="EE23" s="453" t="str">
        <f t="shared" ca="1" si="211"/>
        <v/>
      </c>
      <c r="EF23" s="453" t="str">
        <f ca="1">IF(EC23&lt;&gt;"",IF(ABS($F23-$G23)&gt;=PrSettings!$M$7,(ABS($F23-$G23-DZ23+EA23)&lt;=1)*1,IF(AND(EC23,$F23=$G23,$F23&gt;=PrSettings!$M$6),(ABS(DZ23-$F23)&lt;=1)*1,IF(AND(EC23,$F23+$G23&gt;=PrSettings!$M$8),(ABS(DZ23-$F23)+ABS(EA23-$G23)&lt;=1)*1,""))),"")</f>
        <v/>
      </c>
      <c r="EG23" s="489"/>
      <c r="EI23" s="451">
        <f t="shared" ca="1" si="10"/>
        <v>4</v>
      </c>
      <c r="EJ23" s="452" t="str">
        <f ca="1">GrpC!$B$7</f>
        <v>Argentinien</v>
      </c>
      <c r="EK23" s="453">
        <f t="shared" ca="1" si="212"/>
        <v>9</v>
      </c>
      <c r="EL23" s="452" t="str">
        <f ca="1">GrpC!$D$7</f>
        <v>Mexiko</v>
      </c>
      <c r="EM23" s="492"/>
      <c r="EN23" s="492"/>
      <c r="EO23" s="486"/>
      <c r="EP23" s="453" t="str">
        <f t="shared" ca="1" si="213"/>
        <v/>
      </c>
      <c r="EQ23" s="453" t="str">
        <f ca="1">IF((EP23&lt;&gt;""),IF(OR($F23&lt;&gt;$G23,PrSettings!$M$4="●"),(($F23-$G23)=(EM23-EN23))*1,0),"")</f>
        <v/>
      </c>
      <c r="ER23" s="453" t="str">
        <f t="shared" ca="1" si="214"/>
        <v/>
      </c>
      <c r="ES23" s="453" t="str">
        <f ca="1">IF(EP23&lt;&gt;"",IF(ABS($F23-$G23)&gt;=PrSettings!$M$7,(ABS($F23-$G23-EM23+EN23)&lt;=1)*1,IF(AND(EP23,$F23=$G23,$F23&gt;=PrSettings!$M$6),(ABS(EM23-$F23)&lt;=1)*1,IF(AND(EP23,$F23+$G23&gt;=PrSettings!$M$8),(ABS(EM23-$F23)+ABS(EN23-$G23)&lt;=1)*1,""))),"")</f>
        <v/>
      </c>
      <c r="ET23" s="489"/>
      <c r="EV23" s="451">
        <f t="shared" ca="1" si="11"/>
        <v>4</v>
      </c>
      <c r="EW23" s="452" t="str">
        <f ca="1">GrpC!$B$7</f>
        <v>Argentinien</v>
      </c>
      <c r="EX23" s="453">
        <f t="shared" ca="1" si="215"/>
        <v>9</v>
      </c>
      <c r="EY23" s="452" t="str">
        <f ca="1">GrpC!$D$7</f>
        <v>Mexiko</v>
      </c>
      <c r="EZ23" s="492"/>
      <c r="FA23" s="492"/>
      <c r="FB23" s="486"/>
      <c r="FC23" s="453" t="str">
        <f t="shared" ca="1" si="216"/>
        <v/>
      </c>
      <c r="FD23" s="453" t="str">
        <f ca="1">IF((FC23&lt;&gt;""),IF(OR($F23&lt;&gt;$G23,PrSettings!$M$4="●"),(($F23-$G23)=(EZ23-FA23))*1,0),"")</f>
        <v/>
      </c>
      <c r="FE23" s="453" t="str">
        <f t="shared" ca="1" si="217"/>
        <v/>
      </c>
      <c r="FF23" s="453" t="str">
        <f ca="1">IF(FC23&lt;&gt;"",IF(ABS($F23-$G23)&gt;=PrSettings!$M$7,(ABS($F23-$G23-EZ23+FA23)&lt;=1)*1,IF(AND(FC23,$F23=$G23,$F23&gt;=PrSettings!$M$6),(ABS(EZ23-$F23)&lt;=1)*1,IF(AND(FC23,$F23+$G23&gt;=PrSettings!$M$8),(ABS(EZ23-$F23)+ABS(FA23-$G23)&lt;=1)*1,""))),"")</f>
        <v/>
      </c>
      <c r="FG23" s="489"/>
      <c r="FI23" s="451">
        <f t="shared" ca="1" si="12"/>
        <v>4</v>
      </c>
      <c r="FJ23" s="452" t="str">
        <f ca="1">GrpC!$B$7</f>
        <v>Argentinien</v>
      </c>
      <c r="FK23" s="453">
        <f t="shared" ca="1" si="218"/>
        <v>9</v>
      </c>
      <c r="FL23" s="452" t="str">
        <f ca="1">GrpC!$D$7</f>
        <v>Mexiko</v>
      </c>
      <c r="FM23" s="492"/>
      <c r="FN23" s="492"/>
      <c r="FO23" s="486"/>
      <c r="FP23" s="453" t="str">
        <f t="shared" ca="1" si="219"/>
        <v/>
      </c>
      <c r="FQ23" s="453" t="str">
        <f ca="1">IF((FP23&lt;&gt;""),IF(OR($F23&lt;&gt;$G23,PrSettings!$M$4="●"),(($F23-$G23)=(FM23-FN23))*1,0),"")</f>
        <v/>
      </c>
      <c r="FR23" s="453" t="str">
        <f t="shared" ca="1" si="220"/>
        <v/>
      </c>
      <c r="FS23" s="453" t="str">
        <f ca="1">IF(FP23&lt;&gt;"",IF(ABS($F23-$G23)&gt;=PrSettings!$M$7,(ABS($F23-$G23-FM23+FN23)&lt;=1)*1,IF(AND(FP23,$F23=$G23,$F23&gt;=PrSettings!$M$6),(ABS(FM23-$F23)&lt;=1)*1,IF(AND(FP23,$F23+$G23&gt;=PrSettings!$M$8),(ABS(FM23-$F23)+ABS(FN23-$G23)&lt;=1)*1,""))),"")</f>
        <v/>
      </c>
      <c r="FT23" s="489"/>
      <c r="FV23" s="451">
        <f t="shared" ca="1" si="13"/>
        <v>4</v>
      </c>
      <c r="FW23" s="452" t="str">
        <f ca="1">GrpC!$B$7</f>
        <v>Argentinien</v>
      </c>
      <c r="FX23" s="453">
        <f t="shared" ca="1" si="221"/>
        <v>9</v>
      </c>
      <c r="FY23" s="452" t="str">
        <f ca="1">GrpC!$D$7</f>
        <v>Mexiko</v>
      </c>
      <c r="FZ23" s="492"/>
      <c r="GA23" s="492"/>
      <c r="GB23" s="486"/>
      <c r="GC23" s="453" t="str">
        <f t="shared" ca="1" si="222"/>
        <v/>
      </c>
      <c r="GD23" s="453" t="str">
        <f ca="1">IF((GC23&lt;&gt;""),IF(OR($F23&lt;&gt;$G23,PrSettings!$M$4="●"),(($F23-$G23)=(FZ23-GA23))*1,0),"")</f>
        <v/>
      </c>
      <c r="GE23" s="453" t="str">
        <f t="shared" ca="1" si="223"/>
        <v/>
      </c>
      <c r="GF23" s="453" t="str">
        <f ca="1">IF(GC23&lt;&gt;"",IF(ABS($F23-$G23)&gt;=PrSettings!$M$7,(ABS($F23-$G23-FZ23+GA23)&lt;=1)*1,IF(AND(GC23,$F23=$G23,$F23&gt;=PrSettings!$M$6),(ABS(FZ23-$F23)&lt;=1)*1,IF(AND(GC23,$F23+$G23&gt;=PrSettings!$M$8),(ABS(FZ23-$F23)+ABS(GA23-$G23)&lt;=1)*1,""))),"")</f>
        <v/>
      </c>
      <c r="GG23" s="489"/>
      <c r="GI23" s="451">
        <f t="shared" ca="1" si="14"/>
        <v>4</v>
      </c>
      <c r="GJ23" s="452" t="str">
        <f ca="1">GrpC!$B$7</f>
        <v>Argentinien</v>
      </c>
      <c r="GK23" s="453">
        <f t="shared" ca="1" si="224"/>
        <v>9</v>
      </c>
      <c r="GL23" s="452" t="str">
        <f ca="1">GrpC!$D$7</f>
        <v>Mexiko</v>
      </c>
      <c r="GM23" s="492"/>
      <c r="GN23" s="492"/>
      <c r="GO23" s="486"/>
      <c r="GP23" s="453" t="str">
        <f t="shared" ca="1" si="225"/>
        <v/>
      </c>
      <c r="GQ23" s="453" t="str">
        <f ca="1">IF((GP23&lt;&gt;""),IF(OR($F23&lt;&gt;$G23,PrSettings!$M$4="●"),(($F23-$G23)=(GM23-GN23))*1,0),"")</f>
        <v/>
      </c>
      <c r="GR23" s="453" t="str">
        <f t="shared" ca="1" si="226"/>
        <v/>
      </c>
      <c r="GS23" s="453" t="str">
        <f ca="1">IF(GP23&lt;&gt;"",IF(ABS($F23-$G23)&gt;=PrSettings!$M$7,(ABS($F23-$G23-GM23+GN23)&lt;=1)*1,IF(AND(GP23,$F23=$G23,$F23&gt;=PrSettings!$M$6),(ABS(GM23-$F23)&lt;=1)*1,IF(AND(GP23,$F23+$G23&gt;=PrSettings!$M$8),(ABS(GM23-$F23)+ABS(GN23-$G23)&lt;=1)*1,""))),"")</f>
        <v/>
      </c>
      <c r="GT23" s="489"/>
      <c r="GV23" s="451">
        <f t="shared" ca="1" si="15"/>
        <v>4</v>
      </c>
      <c r="GW23" s="452" t="str">
        <f ca="1">GrpC!$B$7</f>
        <v>Argentinien</v>
      </c>
      <c r="GX23" s="453">
        <f t="shared" ca="1" si="227"/>
        <v>9</v>
      </c>
      <c r="GY23" s="452" t="str">
        <f ca="1">GrpC!$D$7</f>
        <v>Mexiko</v>
      </c>
      <c r="GZ23" s="492"/>
      <c r="HA23" s="492"/>
      <c r="HB23" s="486"/>
      <c r="HC23" s="453" t="str">
        <f t="shared" ca="1" si="228"/>
        <v/>
      </c>
      <c r="HD23" s="453" t="str">
        <f ca="1">IF((HC23&lt;&gt;""),IF(OR($F23&lt;&gt;$G23,PrSettings!$M$4="●"),(($F23-$G23)=(GZ23-HA23))*1,0),"")</f>
        <v/>
      </c>
      <c r="HE23" s="453" t="str">
        <f t="shared" ca="1" si="229"/>
        <v/>
      </c>
      <c r="HF23" s="453" t="str">
        <f ca="1">IF(HC23&lt;&gt;"",IF(ABS($F23-$G23)&gt;=PrSettings!$M$7,(ABS($F23-$G23-GZ23+HA23)&lt;=1)*1,IF(AND(HC23,$F23=$G23,$F23&gt;=PrSettings!$M$6),(ABS(GZ23-$F23)&lt;=1)*1,IF(AND(HC23,$F23+$G23&gt;=PrSettings!$M$8),(ABS(GZ23-$F23)+ABS(HA23-$G23)&lt;=1)*1,""))),"")</f>
        <v/>
      </c>
      <c r="HG23" s="489"/>
      <c r="HI23" s="451">
        <f t="shared" ca="1" si="16"/>
        <v>4</v>
      </c>
      <c r="HJ23" s="452" t="str">
        <f ca="1">GrpC!$B$7</f>
        <v>Argentinien</v>
      </c>
      <c r="HK23" s="453">
        <f t="shared" ca="1" si="230"/>
        <v>9</v>
      </c>
      <c r="HL23" s="452" t="str">
        <f ca="1">GrpC!$D$7</f>
        <v>Mexiko</v>
      </c>
      <c r="HM23" s="492"/>
      <c r="HN23" s="492"/>
      <c r="HO23" s="486"/>
      <c r="HP23" s="453" t="str">
        <f t="shared" ca="1" si="231"/>
        <v/>
      </c>
      <c r="HQ23" s="453" t="str">
        <f ca="1">IF((HP23&lt;&gt;""),IF(OR($F23&lt;&gt;$G23,PrSettings!$M$4="●"),(($F23-$G23)=(HM23-HN23))*1,0),"")</f>
        <v/>
      </c>
      <c r="HR23" s="453" t="str">
        <f t="shared" ca="1" si="232"/>
        <v/>
      </c>
      <c r="HS23" s="453" t="str">
        <f ca="1">IF(HP23&lt;&gt;"",IF(ABS($F23-$G23)&gt;=PrSettings!$M$7,(ABS($F23-$G23-HM23+HN23)&lt;=1)*1,IF(AND(HP23,$F23=$G23,$F23&gt;=PrSettings!$M$6),(ABS(HM23-$F23)&lt;=1)*1,IF(AND(HP23,$F23+$G23&gt;=PrSettings!$M$8),(ABS(HM23-$F23)+ABS(HN23-$G23)&lt;=1)*1,""))),"")</f>
        <v/>
      </c>
      <c r="HT23" s="489"/>
      <c r="HV23" s="451">
        <f t="shared" ca="1" si="17"/>
        <v>4</v>
      </c>
      <c r="HW23" s="452" t="str">
        <f ca="1">GrpC!$B$7</f>
        <v>Argentinien</v>
      </c>
      <c r="HX23" s="453">
        <f t="shared" ca="1" si="233"/>
        <v>9</v>
      </c>
      <c r="HY23" s="452" t="str">
        <f ca="1">GrpC!$D$7</f>
        <v>Mexiko</v>
      </c>
      <c r="HZ23" s="492"/>
      <c r="IA23" s="492"/>
      <c r="IB23" s="486"/>
      <c r="IC23" s="453" t="str">
        <f t="shared" ca="1" si="234"/>
        <v/>
      </c>
      <c r="ID23" s="453" t="str">
        <f ca="1">IF((IC23&lt;&gt;""),IF(OR($F23&lt;&gt;$G23,PrSettings!$M$4="●"),(($F23-$G23)=(HZ23-IA23))*1,0),"")</f>
        <v/>
      </c>
      <c r="IE23" s="453" t="str">
        <f t="shared" ca="1" si="235"/>
        <v/>
      </c>
      <c r="IF23" s="453" t="str">
        <f ca="1">IF(IC23&lt;&gt;"",IF(ABS($F23-$G23)&gt;=PrSettings!$M$7,(ABS($F23-$G23-HZ23+IA23)&lt;=1)*1,IF(AND(IC23,$F23=$G23,$F23&gt;=PrSettings!$M$6),(ABS(HZ23-$F23)&lt;=1)*1,IF(AND(IC23,$F23+$G23&gt;=PrSettings!$M$8),(ABS(HZ23-$F23)+ABS(IA23-$G23)&lt;=1)*1,""))),"")</f>
        <v/>
      </c>
      <c r="IG23" s="489"/>
      <c r="II23" s="451">
        <f t="shared" ca="1" si="18"/>
        <v>4</v>
      </c>
      <c r="IJ23" s="452" t="str">
        <f ca="1">GrpC!$B$7</f>
        <v>Argentinien</v>
      </c>
      <c r="IK23" s="453">
        <f t="shared" ca="1" si="236"/>
        <v>9</v>
      </c>
      <c r="IL23" s="452" t="str">
        <f ca="1">GrpC!$D$7</f>
        <v>Mexiko</v>
      </c>
      <c r="IM23" s="492"/>
      <c r="IN23" s="492"/>
      <c r="IO23" s="486"/>
      <c r="IP23" s="453" t="str">
        <f t="shared" ca="1" si="237"/>
        <v/>
      </c>
      <c r="IQ23" s="453" t="str">
        <f ca="1">IF((IP23&lt;&gt;""),IF(OR($F23&lt;&gt;$G23,PrSettings!$M$4="●"),(($F23-$G23)=(IM23-IN23))*1,0),"")</f>
        <v/>
      </c>
      <c r="IR23" s="453" t="str">
        <f t="shared" ca="1" si="238"/>
        <v/>
      </c>
      <c r="IS23" s="453" t="str">
        <f ca="1">IF(IP23&lt;&gt;"",IF(ABS($F23-$G23)&gt;=PrSettings!$M$7,(ABS($F23-$G23-IM23+IN23)&lt;=1)*1,IF(AND(IP23,$F23=$G23,$F23&gt;=PrSettings!$M$6),(ABS(IM23-$F23)&lt;=1)*1,IF(AND(IP23,$F23+$G23&gt;=PrSettings!$M$8),(ABS(IM23-$F23)+ABS(IN23-$G23)&lt;=1)*1,""))),"")</f>
        <v/>
      </c>
      <c r="IT23" s="489"/>
      <c r="IV23" s="451">
        <f t="shared" ca="1" si="19"/>
        <v>4</v>
      </c>
      <c r="IW23" s="452" t="str">
        <f ca="1">GrpC!$B$7</f>
        <v>Argentinien</v>
      </c>
      <c r="IX23" s="453">
        <f t="shared" ca="1" si="239"/>
        <v>9</v>
      </c>
      <c r="IY23" s="452" t="str">
        <f ca="1">GrpC!$D$7</f>
        <v>Mexiko</v>
      </c>
      <c r="IZ23" s="492"/>
      <c r="JA23" s="492"/>
      <c r="JB23" s="486"/>
      <c r="JC23" s="453" t="str">
        <f t="shared" ca="1" si="240"/>
        <v/>
      </c>
      <c r="JD23" s="453" t="str">
        <f ca="1">IF((JC23&lt;&gt;""),IF(OR($F23&lt;&gt;$G23,PrSettings!$M$4="●"),(($F23-$G23)=(IZ23-JA23))*1,0),"")</f>
        <v/>
      </c>
      <c r="JE23" s="453" t="str">
        <f t="shared" ca="1" si="241"/>
        <v/>
      </c>
      <c r="JF23" s="453" t="str">
        <f ca="1">IF(JC23&lt;&gt;"",IF(ABS($F23-$G23)&gt;=PrSettings!$M$7,(ABS($F23-$G23-IZ23+JA23)&lt;=1)*1,IF(AND(JC23,$F23=$G23,$F23&gt;=PrSettings!$M$6),(ABS(IZ23-$F23)&lt;=1)*1,IF(AND(JC23,$F23+$G23&gt;=PrSettings!$M$8),(ABS(IZ23-$F23)+ABS(JA23-$G23)&lt;=1)*1,""))),"")</f>
        <v/>
      </c>
      <c r="JG23" s="489"/>
      <c r="JI23" s="451">
        <f t="shared" ca="1" si="20"/>
        <v>4</v>
      </c>
      <c r="JJ23" s="452" t="str">
        <f ca="1">GrpC!$B$7</f>
        <v>Argentinien</v>
      </c>
      <c r="JK23" s="453">
        <f t="shared" ca="1" si="242"/>
        <v>9</v>
      </c>
      <c r="JL23" s="452" t="str">
        <f ca="1">GrpC!$D$7</f>
        <v>Mexiko</v>
      </c>
      <c r="JM23" s="492"/>
      <c r="JN23" s="492"/>
      <c r="JO23" s="486"/>
      <c r="JP23" s="453" t="str">
        <f t="shared" ca="1" si="243"/>
        <v/>
      </c>
      <c r="JQ23" s="453" t="str">
        <f ca="1">IF((JP23&lt;&gt;""),IF(OR($F23&lt;&gt;$G23,PrSettings!$M$4="●"),(($F23-$G23)=(JM23-JN23))*1,0),"")</f>
        <v/>
      </c>
      <c r="JR23" s="453" t="str">
        <f t="shared" ca="1" si="244"/>
        <v/>
      </c>
      <c r="JS23" s="453" t="str">
        <f ca="1">IF(JP23&lt;&gt;"",IF(ABS($F23-$G23)&gt;=PrSettings!$M$7,(ABS($F23-$G23-JM23+JN23)&lt;=1)*1,IF(AND(JP23,$F23=$G23,$F23&gt;=PrSettings!$M$6),(ABS(JM23-$F23)&lt;=1)*1,IF(AND(JP23,$F23+$G23&gt;=PrSettings!$M$8),(ABS(JM23-$F23)+ABS(JN23-$G23)&lt;=1)*1,""))),"")</f>
        <v/>
      </c>
      <c r="JT23" s="489"/>
      <c r="JV23" s="451">
        <f t="shared" ca="1" si="21"/>
        <v>4</v>
      </c>
      <c r="JW23" s="452" t="str">
        <f ca="1">GrpC!$B$7</f>
        <v>Argentinien</v>
      </c>
      <c r="JX23" s="453">
        <f t="shared" ca="1" si="245"/>
        <v>9</v>
      </c>
      <c r="JY23" s="452" t="str">
        <f ca="1">GrpC!$D$7</f>
        <v>Mexiko</v>
      </c>
      <c r="JZ23" s="492"/>
      <c r="KA23" s="492"/>
      <c r="KB23" s="486"/>
      <c r="KC23" s="453" t="str">
        <f t="shared" ca="1" si="246"/>
        <v/>
      </c>
      <c r="KD23" s="453" t="str">
        <f ca="1">IF((KC23&lt;&gt;""),IF(OR($F23&lt;&gt;$G23,PrSettings!$M$4="●"),(($F23-$G23)=(JZ23-KA23))*1,0),"")</f>
        <v/>
      </c>
      <c r="KE23" s="453" t="str">
        <f t="shared" ca="1" si="247"/>
        <v/>
      </c>
      <c r="KF23" s="453" t="str">
        <f ca="1">IF(KC23&lt;&gt;"",IF(ABS($F23-$G23)&gt;=PrSettings!$M$7,(ABS($F23-$G23-JZ23+KA23)&lt;=1)*1,IF(AND(KC23,$F23=$G23,$F23&gt;=PrSettings!$M$6),(ABS(JZ23-$F23)&lt;=1)*1,IF(AND(KC23,$F23+$G23&gt;=PrSettings!$M$8),(ABS(JZ23-$F23)+ABS(KA23-$G23)&lt;=1)*1,""))),"")</f>
        <v/>
      </c>
      <c r="KG23" s="489"/>
      <c r="KI23" s="451">
        <f t="shared" ca="1" si="22"/>
        <v>4</v>
      </c>
      <c r="KJ23" s="452" t="str">
        <f ca="1">GrpC!$B$7</f>
        <v>Argentinien</v>
      </c>
      <c r="KK23" s="453">
        <f t="shared" ca="1" si="248"/>
        <v>9</v>
      </c>
      <c r="KL23" s="452" t="str">
        <f ca="1">GrpC!$D$7</f>
        <v>Mexiko</v>
      </c>
      <c r="KM23" s="492"/>
      <c r="KN23" s="492"/>
      <c r="KO23" s="486"/>
      <c r="KP23" s="453" t="str">
        <f t="shared" ca="1" si="249"/>
        <v/>
      </c>
      <c r="KQ23" s="453" t="str">
        <f ca="1">IF((KP23&lt;&gt;""),IF(OR($F23&lt;&gt;$G23,PrSettings!$M$4="●"),(($F23-$G23)=(KM23-KN23))*1,0),"")</f>
        <v/>
      </c>
      <c r="KR23" s="453" t="str">
        <f t="shared" ca="1" si="250"/>
        <v/>
      </c>
      <c r="KS23" s="453" t="str">
        <f ca="1">IF(KP23&lt;&gt;"",IF(ABS($F23-$G23)&gt;=PrSettings!$M$7,(ABS($F23-$G23-KM23+KN23)&lt;=1)*1,IF(AND(KP23,$F23=$G23,$F23&gt;=PrSettings!$M$6),(ABS(KM23-$F23)&lt;=1)*1,IF(AND(KP23,$F23+$G23&gt;=PrSettings!$M$8),(ABS(KM23-$F23)+ABS(KN23-$G23)&lt;=1)*1,""))),"")</f>
        <v/>
      </c>
      <c r="KT23" s="489"/>
      <c r="KV23" s="451">
        <f t="shared" ca="1" si="23"/>
        <v>4</v>
      </c>
      <c r="KW23" s="452" t="str">
        <f ca="1">GrpC!$B$7</f>
        <v>Argentinien</v>
      </c>
      <c r="KX23" s="453">
        <f t="shared" ca="1" si="251"/>
        <v>9</v>
      </c>
      <c r="KY23" s="452" t="str">
        <f ca="1">GrpC!$D$7</f>
        <v>Mexiko</v>
      </c>
      <c r="KZ23" s="492"/>
      <c r="LA23" s="492"/>
      <c r="LB23" s="486"/>
      <c r="LC23" s="453" t="str">
        <f t="shared" ca="1" si="252"/>
        <v/>
      </c>
      <c r="LD23" s="453" t="str">
        <f ca="1">IF((LC23&lt;&gt;""),IF(OR($F23&lt;&gt;$G23,PrSettings!$M$4="●"),(($F23-$G23)=(KZ23-LA23))*1,0),"")</f>
        <v/>
      </c>
      <c r="LE23" s="453" t="str">
        <f t="shared" ca="1" si="253"/>
        <v/>
      </c>
      <c r="LF23" s="453" t="str">
        <f ca="1">IF(LC23&lt;&gt;"",IF(ABS($F23-$G23)&gt;=PrSettings!$M$7,(ABS($F23-$G23-KZ23+LA23)&lt;=1)*1,IF(AND(LC23,$F23=$G23,$F23&gt;=PrSettings!$M$6),(ABS(KZ23-$F23)&lt;=1)*1,IF(AND(LC23,$F23+$G23&gt;=PrSettings!$M$8),(ABS(KZ23-$F23)+ABS(LA23-$G23)&lt;=1)*1,""))),"")</f>
        <v/>
      </c>
      <c r="LG23" s="489"/>
      <c r="LI23" s="451">
        <f t="shared" ca="1" si="24"/>
        <v>4</v>
      </c>
      <c r="LJ23" s="452" t="str">
        <f ca="1">GrpC!$B$7</f>
        <v>Argentinien</v>
      </c>
      <c r="LK23" s="453">
        <f t="shared" ca="1" si="254"/>
        <v>9</v>
      </c>
      <c r="LL23" s="452" t="str">
        <f ca="1">GrpC!$D$7</f>
        <v>Mexiko</v>
      </c>
      <c r="LM23" s="492"/>
      <c r="LN23" s="492"/>
      <c r="LO23" s="486"/>
      <c r="LP23" s="453" t="str">
        <f t="shared" ca="1" si="255"/>
        <v/>
      </c>
      <c r="LQ23" s="453" t="str">
        <f ca="1">IF((LP23&lt;&gt;""),IF(OR($F23&lt;&gt;$G23,PrSettings!$M$4="●"),(($F23-$G23)=(LM23-LN23))*1,0),"")</f>
        <v/>
      </c>
      <c r="LR23" s="453" t="str">
        <f t="shared" ca="1" si="256"/>
        <v/>
      </c>
      <c r="LS23" s="453" t="str">
        <f ca="1">IF(LP23&lt;&gt;"",IF(ABS($F23-$G23)&gt;=PrSettings!$M$7,(ABS($F23-$G23-LM23+LN23)&lt;=1)*1,IF(AND(LP23,$F23=$G23,$F23&gt;=PrSettings!$M$6),(ABS(LM23-$F23)&lt;=1)*1,IF(AND(LP23,$F23+$G23&gt;=PrSettings!$M$8),(ABS(LM23-$F23)+ABS(LN23-$G23)&lt;=1)*1,""))),"")</f>
        <v/>
      </c>
      <c r="LT23" s="489"/>
      <c r="LV23" s="451">
        <f t="shared" ca="1" si="25"/>
        <v>4</v>
      </c>
      <c r="LW23" s="452" t="str">
        <f ca="1">GrpC!$B$7</f>
        <v>Argentinien</v>
      </c>
      <c r="LX23" s="453">
        <f t="shared" ca="1" si="257"/>
        <v>9</v>
      </c>
      <c r="LY23" s="452" t="str">
        <f ca="1">GrpC!$D$7</f>
        <v>Mexiko</v>
      </c>
      <c r="LZ23" s="492"/>
      <c r="MA23" s="492"/>
      <c r="MB23" s="486"/>
      <c r="MC23" s="453" t="str">
        <f t="shared" ca="1" si="258"/>
        <v/>
      </c>
      <c r="MD23" s="453" t="str">
        <f ca="1">IF((MC23&lt;&gt;""),IF(OR($F23&lt;&gt;$G23,PrSettings!$M$4="●"),(($F23-$G23)=(LZ23-MA23))*1,0),"")</f>
        <v/>
      </c>
      <c r="ME23" s="453" t="str">
        <f t="shared" ca="1" si="259"/>
        <v/>
      </c>
      <c r="MF23" s="453" t="str">
        <f ca="1">IF(MC23&lt;&gt;"",IF(ABS($F23-$G23)&gt;=PrSettings!$M$7,(ABS($F23-$G23-LZ23+MA23)&lt;=1)*1,IF(AND(MC23,$F23=$G23,$F23&gt;=PrSettings!$M$6),(ABS(LZ23-$F23)&lt;=1)*1,IF(AND(MC23,$F23+$G23&gt;=PrSettings!$M$8),(ABS(LZ23-$F23)+ABS(MA23-$G23)&lt;=1)*1,""))),"")</f>
        <v/>
      </c>
      <c r="MG23" s="489"/>
    </row>
    <row r="24" spans="2:345" x14ac:dyDescent="0.25">
      <c r="B24" s="451">
        <f ca="1">INDEX(Groups!$C$7:$C$45,MATCH(C24,Groups!$D$7:$D$45,0))</f>
        <v>26</v>
      </c>
      <c r="C24" s="452" t="str">
        <f ca="1">GrpC!$B$8</f>
        <v>Polen</v>
      </c>
      <c r="D24" s="453">
        <f ca="1">INDEX(Groups!$C$7:$C$45,MATCH(E24,Groups!$D$7:$D$45,0))</f>
        <v>4</v>
      </c>
      <c r="E24" s="452" t="str">
        <f ca="1">GrpC!$D$8</f>
        <v>Argentinien</v>
      </c>
      <c r="F24" s="454">
        <f ca="1">GrpC!$E$8</f>
        <v>0</v>
      </c>
      <c r="G24" s="455">
        <f ca="1">GrpC!$G$8</f>
        <v>2</v>
      </c>
      <c r="I24" s="451">
        <f t="shared" ca="1" si="0"/>
        <v>26</v>
      </c>
      <c r="J24" s="452" t="str">
        <f ca="1">GrpC!$B$8</f>
        <v>Polen</v>
      </c>
      <c r="K24" s="453">
        <f t="shared" ca="1" si="182"/>
        <v>4</v>
      </c>
      <c r="L24" s="452" t="str">
        <f ca="1">GrpC!$D$8</f>
        <v>Argentinien</v>
      </c>
      <c r="M24" s="492"/>
      <c r="N24" s="492"/>
      <c r="O24" s="486"/>
      <c r="P24" s="453" t="str">
        <f t="shared" ca="1" si="183"/>
        <v/>
      </c>
      <c r="Q24" s="453" t="str">
        <f ca="1">IF((P24&lt;&gt;""),IF(OR($F24&lt;&gt;$G24,PrSettings!$M$4="●"),(($F24-$G24)=(M24-N24))*1,0),"")</f>
        <v/>
      </c>
      <c r="R24" s="453" t="str">
        <f t="shared" ca="1" si="184"/>
        <v/>
      </c>
      <c r="S24" s="453" t="str">
        <f ca="1">IF(P24&lt;&gt;"",IF(ABS($F24-$G24)&gt;=PrSettings!$M$7,(ABS($F24-$G24-M24+N24)&lt;=1)*1,IF(AND(P24,$F24=$G24,$F24&gt;=PrSettings!$M$6),(ABS(M24-$F24)&lt;=1)*1,IF(AND(P24,$F24+$G24&gt;=PrSettings!$M$8),(ABS(M24-$F24)+ABS(N24-$G24)&lt;=1)*1,""))),"")</f>
        <v/>
      </c>
      <c r="T24" s="489"/>
      <c r="V24" s="451">
        <f t="shared" ca="1" si="1"/>
        <v>26</v>
      </c>
      <c r="W24" s="452" t="str">
        <f ca="1">GrpC!$B$8</f>
        <v>Polen</v>
      </c>
      <c r="X24" s="453">
        <f t="shared" ca="1" si="185"/>
        <v>4</v>
      </c>
      <c r="Y24" s="452" t="str">
        <f ca="1">GrpC!$D$8</f>
        <v>Argentinien</v>
      </c>
      <c r="Z24" s="492"/>
      <c r="AA24" s="492"/>
      <c r="AB24" s="486"/>
      <c r="AC24" s="453" t="str">
        <f t="shared" ca="1" si="186"/>
        <v/>
      </c>
      <c r="AD24" s="453" t="str">
        <f ca="1">IF((AC24&lt;&gt;""),IF(OR($F24&lt;&gt;$G24,PrSettings!$M$4="●"),(($F24-$G24)=(Z24-AA24))*1,0),"")</f>
        <v/>
      </c>
      <c r="AE24" s="453" t="str">
        <f t="shared" ca="1" si="187"/>
        <v/>
      </c>
      <c r="AF24" s="453" t="str">
        <f ca="1">IF(AC24&lt;&gt;"",IF(ABS($F24-$G24)&gt;=PrSettings!$M$7,(ABS($F24-$G24-Z24+AA24)&lt;=1)*1,IF(AND(AC24,$F24=$G24,$F24&gt;=PrSettings!$M$6),(ABS(Z24-$F24)&lt;=1)*1,IF(AND(AC24,$F24+$G24&gt;=PrSettings!$M$8),(ABS(Z24-$F24)+ABS(AA24-$G24)&lt;=1)*1,""))),"")</f>
        <v/>
      </c>
      <c r="AG24" s="489"/>
      <c r="AI24" s="451">
        <f t="shared" ca="1" si="2"/>
        <v>26</v>
      </c>
      <c r="AJ24" s="452" t="str">
        <f ca="1">GrpC!$B$8</f>
        <v>Polen</v>
      </c>
      <c r="AK24" s="453">
        <f t="shared" ca="1" si="188"/>
        <v>4</v>
      </c>
      <c r="AL24" s="452" t="str">
        <f ca="1">GrpC!$D$8</f>
        <v>Argentinien</v>
      </c>
      <c r="AM24" s="492"/>
      <c r="AN24" s="492"/>
      <c r="AO24" s="486"/>
      <c r="AP24" s="453" t="str">
        <f t="shared" ca="1" si="189"/>
        <v/>
      </c>
      <c r="AQ24" s="453" t="str">
        <f ca="1">IF((AP24&lt;&gt;""),IF(OR($F24&lt;&gt;$G24,PrSettings!$M$4="●"),(($F24-$G24)=(AM24-AN24))*1,0),"")</f>
        <v/>
      </c>
      <c r="AR24" s="453" t="str">
        <f t="shared" ca="1" si="190"/>
        <v/>
      </c>
      <c r="AS24" s="453" t="str">
        <f ca="1">IF(AP24&lt;&gt;"",IF(ABS($F24-$G24)&gt;=PrSettings!$M$7,(ABS($F24-$G24-AM24+AN24)&lt;=1)*1,IF(AND(AP24,$F24=$G24,$F24&gt;=PrSettings!$M$6),(ABS(AM24-$F24)&lt;=1)*1,IF(AND(AP24,$F24+$G24&gt;=PrSettings!$M$8),(ABS(AM24-$F24)+ABS(AN24-$G24)&lt;=1)*1,""))),"")</f>
        <v/>
      </c>
      <c r="AT24" s="489"/>
      <c r="AV24" s="451">
        <f t="shared" ca="1" si="3"/>
        <v>26</v>
      </c>
      <c r="AW24" s="452" t="str">
        <f ca="1">GrpC!$B$8</f>
        <v>Polen</v>
      </c>
      <c r="AX24" s="453">
        <f t="shared" ca="1" si="191"/>
        <v>4</v>
      </c>
      <c r="AY24" s="452" t="str">
        <f ca="1">GrpC!$D$8</f>
        <v>Argentinien</v>
      </c>
      <c r="AZ24" s="492"/>
      <c r="BA24" s="492"/>
      <c r="BB24" s="486"/>
      <c r="BC24" s="453" t="str">
        <f t="shared" ca="1" si="192"/>
        <v/>
      </c>
      <c r="BD24" s="453" t="str">
        <f ca="1">IF((BC24&lt;&gt;""),IF(OR($F24&lt;&gt;$G24,PrSettings!$M$4="●"),(($F24-$G24)=(AZ24-BA24))*1,0),"")</f>
        <v/>
      </c>
      <c r="BE24" s="453" t="str">
        <f t="shared" ca="1" si="193"/>
        <v/>
      </c>
      <c r="BF24" s="453" t="str">
        <f ca="1">IF(BC24&lt;&gt;"",IF(ABS($F24-$G24)&gt;=PrSettings!$M$7,(ABS($F24-$G24-AZ24+BA24)&lt;=1)*1,IF(AND(BC24,$F24=$G24,$F24&gt;=PrSettings!$M$6),(ABS(AZ24-$F24)&lt;=1)*1,IF(AND(BC24,$F24+$G24&gt;=PrSettings!$M$8),(ABS(AZ24-$F24)+ABS(BA24-$G24)&lt;=1)*1,""))),"")</f>
        <v/>
      </c>
      <c r="BG24" s="489"/>
      <c r="BI24" s="451">
        <f t="shared" ca="1" si="4"/>
        <v>26</v>
      </c>
      <c r="BJ24" s="452" t="str">
        <f ca="1">GrpC!$B$8</f>
        <v>Polen</v>
      </c>
      <c r="BK24" s="453">
        <f t="shared" ca="1" si="194"/>
        <v>4</v>
      </c>
      <c r="BL24" s="452" t="str">
        <f ca="1">GrpC!$D$8</f>
        <v>Argentinien</v>
      </c>
      <c r="BM24" s="492"/>
      <c r="BN24" s="492"/>
      <c r="BO24" s="486"/>
      <c r="BP24" s="453" t="str">
        <f t="shared" ca="1" si="195"/>
        <v/>
      </c>
      <c r="BQ24" s="453" t="str">
        <f ca="1">IF((BP24&lt;&gt;""),IF(OR($F24&lt;&gt;$G24,PrSettings!$M$4="●"),(($F24-$G24)=(BM24-BN24))*1,0),"")</f>
        <v/>
      </c>
      <c r="BR24" s="453" t="str">
        <f t="shared" ca="1" si="196"/>
        <v/>
      </c>
      <c r="BS24" s="453" t="str">
        <f ca="1">IF(BP24&lt;&gt;"",IF(ABS($F24-$G24)&gt;=PrSettings!$M$7,(ABS($F24-$G24-BM24+BN24)&lt;=1)*1,IF(AND(BP24,$F24=$G24,$F24&gt;=PrSettings!$M$6),(ABS(BM24-$F24)&lt;=1)*1,IF(AND(BP24,$F24+$G24&gt;=PrSettings!$M$8),(ABS(BM24-$F24)+ABS(BN24-$G24)&lt;=1)*1,""))),"")</f>
        <v/>
      </c>
      <c r="BT24" s="489"/>
      <c r="BV24" s="451">
        <f t="shared" ca="1" si="5"/>
        <v>26</v>
      </c>
      <c r="BW24" s="452" t="str">
        <f ca="1">GrpC!$B$8</f>
        <v>Polen</v>
      </c>
      <c r="BX24" s="453">
        <f t="shared" ca="1" si="197"/>
        <v>4</v>
      </c>
      <c r="BY24" s="452" t="str">
        <f ca="1">GrpC!$D$8</f>
        <v>Argentinien</v>
      </c>
      <c r="BZ24" s="492"/>
      <c r="CA24" s="492"/>
      <c r="CB24" s="486"/>
      <c r="CC24" s="453" t="str">
        <f t="shared" ca="1" si="198"/>
        <v/>
      </c>
      <c r="CD24" s="453" t="str">
        <f ca="1">IF((CC24&lt;&gt;""),IF(OR($F24&lt;&gt;$G24,PrSettings!$M$4="●"),(($F24-$G24)=(BZ24-CA24))*1,0),"")</f>
        <v/>
      </c>
      <c r="CE24" s="453" t="str">
        <f t="shared" ca="1" si="199"/>
        <v/>
      </c>
      <c r="CF24" s="453" t="str">
        <f ca="1">IF(CC24&lt;&gt;"",IF(ABS($F24-$G24)&gt;=PrSettings!$M$7,(ABS($F24-$G24-BZ24+CA24)&lt;=1)*1,IF(AND(CC24,$F24=$G24,$F24&gt;=PrSettings!$M$6),(ABS(BZ24-$F24)&lt;=1)*1,IF(AND(CC24,$F24+$G24&gt;=PrSettings!$M$8),(ABS(BZ24-$F24)+ABS(CA24-$G24)&lt;=1)*1,""))),"")</f>
        <v/>
      </c>
      <c r="CG24" s="489"/>
      <c r="CI24" s="451">
        <f t="shared" ca="1" si="6"/>
        <v>26</v>
      </c>
      <c r="CJ24" s="452" t="str">
        <f ca="1">GrpC!$B$8</f>
        <v>Polen</v>
      </c>
      <c r="CK24" s="453">
        <f t="shared" ca="1" si="200"/>
        <v>4</v>
      </c>
      <c r="CL24" s="452" t="str">
        <f ca="1">GrpC!$D$8</f>
        <v>Argentinien</v>
      </c>
      <c r="CM24" s="492"/>
      <c r="CN24" s="492"/>
      <c r="CO24" s="486"/>
      <c r="CP24" s="453" t="str">
        <f t="shared" ca="1" si="201"/>
        <v/>
      </c>
      <c r="CQ24" s="453" t="str">
        <f ca="1">IF((CP24&lt;&gt;""),IF(OR($F24&lt;&gt;$G24,PrSettings!$M$4="●"),(($F24-$G24)=(CM24-CN24))*1,0),"")</f>
        <v/>
      </c>
      <c r="CR24" s="453" t="str">
        <f t="shared" ca="1" si="202"/>
        <v/>
      </c>
      <c r="CS24" s="453" t="str">
        <f ca="1">IF(CP24&lt;&gt;"",IF(ABS($F24-$G24)&gt;=PrSettings!$M$7,(ABS($F24-$G24-CM24+CN24)&lt;=1)*1,IF(AND(CP24,$F24=$G24,$F24&gt;=PrSettings!$M$6),(ABS(CM24-$F24)&lt;=1)*1,IF(AND(CP24,$F24+$G24&gt;=PrSettings!$M$8),(ABS(CM24-$F24)+ABS(CN24-$G24)&lt;=1)*1,""))),"")</f>
        <v/>
      </c>
      <c r="CT24" s="489"/>
      <c r="CV24" s="451">
        <f t="shared" ca="1" si="7"/>
        <v>26</v>
      </c>
      <c r="CW24" s="452" t="str">
        <f ca="1">GrpC!$B$8</f>
        <v>Polen</v>
      </c>
      <c r="CX24" s="453">
        <f t="shared" ca="1" si="203"/>
        <v>4</v>
      </c>
      <c r="CY24" s="452" t="str">
        <f ca="1">GrpC!$D$8</f>
        <v>Argentinien</v>
      </c>
      <c r="CZ24" s="492"/>
      <c r="DA24" s="492"/>
      <c r="DB24" s="486"/>
      <c r="DC24" s="453" t="str">
        <f t="shared" ca="1" si="204"/>
        <v/>
      </c>
      <c r="DD24" s="453" t="str">
        <f ca="1">IF((DC24&lt;&gt;""),IF(OR($F24&lt;&gt;$G24,PrSettings!$M$4="●"),(($F24-$G24)=(CZ24-DA24))*1,0),"")</f>
        <v/>
      </c>
      <c r="DE24" s="453" t="str">
        <f t="shared" ca="1" si="205"/>
        <v/>
      </c>
      <c r="DF24" s="453" t="str">
        <f ca="1">IF(DC24&lt;&gt;"",IF(ABS($F24-$G24)&gt;=PrSettings!$M$7,(ABS($F24-$G24-CZ24+DA24)&lt;=1)*1,IF(AND(DC24,$F24=$G24,$F24&gt;=PrSettings!$M$6),(ABS(CZ24-$F24)&lt;=1)*1,IF(AND(DC24,$F24+$G24&gt;=PrSettings!$M$8),(ABS(CZ24-$F24)+ABS(DA24-$G24)&lt;=1)*1,""))),"")</f>
        <v/>
      </c>
      <c r="DG24" s="489"/>
      <c r="DI24" s="451">
        <f t="shared" ca="1" si="8"/>
        <v>26</v>
      </c>
      <c r="DJ24" s="452" t="str">
        <f ca="1">GrpC!$B$8</f>
        <v>Polen</v>
      </c>
      <c r="DK24" s="453">
        <f t="shared" ca="1" si="206"/>
        <v>4</v>
      </c>
      <c r="DL24" s="452" t="str">
        <f ca="1">GrpC!$D$8</f>
        <v>Argentinien</v>
      </c>
      <c r="DM24" s="492"/>
      <c r="DN24" s="492"/>
      <c r="DO24" s="486"/>
      <c r="DP24" s="453" t="str">
        <f t="shared" ca="1" si="207"/>
        <v/>
      </c>
      <c r="DQ24" s="453" t="str">
        <f ca="1">IF((DP24&lt;&gt;""),IF(OR($F24&lt;&gt;$G24,PrSettings!$M$4="●"),(($F24-$G24)=(DM24-DN24))*1,0),"")</f>
        <v/>
      </c>
      <c r="DR24" s="453" t="str">
        <f t="shared" ca="1" si="208"/>
        <v/>
      </c>
      <c r="DS24" s="453" t="str">
        <f ca="1">IF(DP24&lt;&gt;"",IF(ABS($F24-$G24)&gt;=PrSettings!$M$7,(ABS($F24-$G24-DM24+DN24)&lt;=1)*1,IF(AND(DP24,$F24=$G24,$F24&gt;=PrSettings!$M$6),(ABS(DM24-$F24)&lt;=1)*1,IF(AND(DP24,$F24+$G24&gt;=PrSettings!$M$8),(ABS(DM24-$F24)+ABS(DN24-$G24)&lt;=1)*1,""))),"")</f>
        <v/>
      </c>
      <c r="DT24" s="489"/>
      <c r="DV24" s="451">
        <f t="shared" ca="1" si="9"/>
        <v>26</v>
      </c>
      <c r="DW24" s="452" t="str">
        <f ca="1">GrpC!$B$8</f>
        <v>Polen</v>
      </c>
      <c r="DX24" s="453">
        <f t="shared" ca="1" si="209"/>
        <v>4</v>
      </c>
      <c r="DY24" s="452" t="str">
        <f ca="1">GrpC!$D$8</f>
        <v>Argentinien</v>
      </c>
      <c r="DZ24" s="492"/>
      <c r="EA24" s="492"/>
      <c r="EB24" s="486"/>
      <c r="EC24" s="453" t="str">
        <f t="shared" ca="1" si="210"/>
        <v/>
      </c>
      <c r="ED24" s="453" t="str">
        <f ca="1">IF((EC24&lt;&gt;""),IF(OR($F24&lt;&gt;$G24,PrSettings!$M$4="●"),(($F24-$G24)=(DZ24-EA24))*1,0),"")</f>
        <v/>
      </c>
      <c r="EE24" s="453" t="str">
        <f t="shared" ca="1" si="211"/>
        <v/>
      </c>
      <c r="EF24" s="453" t="str">
        <f ca="1">IF(EC24&lt;&gt;"",IF(ABS($F24-$G24)&gt;=PrSettings!$M$7,(ABS($F24-$G24-DZ24+EA24)&lt;=1)*1,IF(AND(EC24,$F24=$G24,$F24&gt;=PrSettings!$M$6),(ABS(DZ24-$F24)&lt;=1)*1,IF(AND(EC24,$F24+$G24&gt;=PrSettings!$M$8),(ABS(DZ24-$F24)+ABS(EA24-$G24)&lt;=1)*1,""))),"")</f>
        <v/>
      </c>
      <c r="EG24" s="489"/>
      <c r="EI24" s="451">
        <f t="shared" ca="1" si="10"/>
        <v>26</v>
      </c>
      <c r="EJ24" s="452" t="str">
        <f ca="1">GrpC!$B$8</f>
        <v>Polen</v>
      </c>
      <c r="EK24" s="453">
        <f t="shared" ca="1" si="212"/>
        <v>4</v>
      </c>
      <c r="EL24" s="452" t="str">
        <f ca="1">GrpC!$D$8</f>
        <v>Argentinien</v>
      </c>
      <c r="EM24" s="492"/>
      <c r="EN24" s="492"/>
      <c r="EO24" s="486"/>
      <c r="EP24" s="453" t="str">
        <f t="shared" ca="1" si="213"/>
        <v/>
      </c>
      <c r="EQ24" s="453" t="str">
        <f ca="1">IF((EP24&lt;&gt;""),IF(OR($F24&lt;&gt;$G24,PrSettings!$M$4="●"),(($F24-$G24)=(EM24-EN24))*1,0),"")</f>
        <v/>
      </c>
      <c r="ER24" s="453" t="str">
        <f t="shared" ca="1" si="214"/>
        <v/>
      </c>
      <c r="ES24" s="453" t="str">
        <f ca="1">IF(EP24&lt;&gt;"",IF(ABS($F24-$G24)&gt;=PrSettings!$M$7,(ABS($F24-$G24-EM24+EN24)&lt;=1)*1,IF(AND(EP24,$F24=$G24,$F24&gt;=PrSettings!$M$6),(ABS(EM24-$F24)&lt;=1)*1,IF(AND(EP24,$F24+$G24&gt;=PrSettings!$M$8),(ABS(EM24-$F24)+ABS(EN24-$G24)&lt;=1)*1,""))),"")</f>
        <v/>
      </c>
      <c r="ET24" s="489"/>
      <c r="EV24" s="451">
        <f t="shared" ca="1" si="11"/>
        <v>26</v>
      </c>
      <c r="EW24" s="452" t="str">
        <f ca="1">GrpC!$B$8</f>
        <v>Polen</v>
      </c>
      <c r="EX24" s="453">
        <f t="shared" ca="1" si="215"/>
        <v>4</v>
      </c>
      <c r="EY24" s="452" t="str">
        <f ca="1">GrpC!$D$8</f>
        <v>Argentinien</v>
      </c>
      <c r="EZ24" s="492"/>
      <c r="FA24" s="492"/>
      <c r="FB24" s="486"/>
      <c r="FC24" s="453" t="str">
        <f t="shared" ca="1" si="216"/>
        <v/>
      </c>
      <c r="FD24" s="453" t="str">
        <f ca="1">IF((FC24&lt;&gt;""),IF(OR($F24&lt;&gt;$G24,PrSettings!$M$4="●"),(($F24-$G24)=(EZ24-FA24))*1,0),"")</f>
        <v/>
      </c>
      <c r="FE24" s="453" t="str">
        <f t="shared" ca="1" si="217"/>
        <v/>
      </c>
      <c r="FF24" s="453" t="str">
        <f ca="1">IF(FC24&lt;&gt;"",IF(ABS($F24-$G24)&gt;=PrSettings!$M$7,(ABS($F24-$G24-EZ24+FA24)&lt;=1)*1,IF(AND(FC24,$F24=$G24,$F24&gt;=PrSettings!$M$6),(ABS(EZ24-$F24)&lt;=1)*1,IF(AND(FC24,$F24+$G24&gt;=PrSettings!$M$8),(ABS(EZ24-$F24)+ABS(FA24-$G24)&lt;=1)*1,""))),"")</f>
        <v/>
      </c>
      <c r="FG24" s="489"/>
      <c r="FI24" s="451">
        <f t="shared" ca="1" si="12"/>
        <v>26</v>
      </c>
      <c r="FJ24" s="452" t="str">
        <f ca="1">GrpC!$B$8</f>
        <v>Polen</v>
      </c>
      <c r="FK24" s="453">
        <f t="shared" ca="1" si="218"/>
        <v>4</v>
      </c>
      <c r="FL24" s="452" t="str">
        <f ca="1">GrpC!$D$8</f>
        <v>Argentinien</v>
      </c>
      <c r="FM24" s="492"/>
      <c r="FN24" s="492"/>
      <c r="FO24" s="486"/>
      <c r="FP24" s="453" t="str">
        <f t="shared" ca="1" si="219"/>
        <v/>
      </c>
      <c r="FQ24" s="453" t="str">
        <f ca="1">IF((FP24&lt;&gt;""),IF(OR($F24&lt;&gt;$G24,PrSettings!$M$4="●"),(($F24-$G24)=(FM24-FN24))*1,0),"")</f>
        <v/>
      </c>
      <c r="FR24" s="453" t="str">
        <f t="shared" ca="1" si="220"/>
        <v/>
      </c>
      <c r="FS24" s="453" t="str">
        <f ca="1">IF(FP24&lt;&gt;"",IF(ABS($F24-$G24)&gt;=PrSettings!$M$7,(ABS($F24-$G24-FM24+FN24)&lt;=1)*1,IF(AND(FP24,$F24=$G24,$F24&gt;=PrSettings!$M$6),(ABS(FM24-$F24)&lt;=1)*1,IF(AND(FP24,$F24+$G24&gt;=PrSettings!$M$8),(ABS(FM24-$F24)+ABS(FN24-$G24)&lt;=1)*1,""))),"")</f>
        <v/>
      </c>
      <c r="FT24" s="489"/>
      <c r="FV24" s="451">
        <f t="shared" ca="1" si="13"/>
        <v>26</v>
      </c>
      <c r="FW24" s="452" t="str">
        <f ca="1">GrpC!$B$8</f>
        <v>Polen</v>
      </c>
      <c r="FX24" s="453">
        <f t="shared" ca="1" si="221"/>
        <v>4</v>
      </c>
      <c r="FY24" s="452" t="str">
        <f ca="1">GrpC!$D$8</f>
        <v>Argentinien</v>
      </c>
      <c r="FZ24" s="492"/>
      <c r="GA24" s="492"/>
      <c r="GB24" s="486"/>
      <c r="GC24" s="453" t="str">
        <f t="shared" ca="1" si="222"/>
        <v/>
      </c>
      <c r="GD24" s="453" t="str">
        <f ca="1">IF((GC24&lt;&gt;""),IF(OR($F24&lt;&gt;$G24,PrSettings!$M$4="●"),(($F24-$G24)=(FZ24-GA24))*1,0),"")</f>
        <v/>
      </c>
      <c r="GE24" s="453" t="str">
        <f t="shared" ca="1" si="223"/>
        <v/>
      </c>
      <c r="GF24" s="453" t="str">
        <f ca="1">IF(GC24&lt;&gt;"",IF(ABS($F24-$G24)&gt;=PrSettings!$M$7,(ABS($F24-$G24-FZ24+GA24)&lt;=1)*1,IF(AND(GC24,$F24=$G24,$F24&gt;=PrSettings!$M$6),(ABS(FZ24-$F24)&lt;=1)*1,IF(AND(GC24,$F24+$G24&gt;=PrSettings!$M$8),(ABS(FZ24-$F24)+ABS(GA24-$G24)&lt;=1)*1,""))),"")</f>
        <v/>
      </c>
      <c r="GG24" s="489"/>
      <c r="GI24" s="451">
        <f t="shared" ca="1" si="14"/>
        <v>26</v>
      </c>
      <c r="GJ24" s="452" t="str">
        <f ca="1">GrpC!$B$8</f>
        <v>Polen</v>
      </c>
      <c r="GK24" s="453">
        <f t="shared" ca="1" si="224"/>
        <v>4</v>
      </c>
      <c r="GL24" s="452" t="str">
        <f ca="1">GrpC!$D$8</f>
        <v>Argentinien</v>
      </c>
      <c r="GM24" s="492"/>
      <c r="GN24" s="492"/>
      <c r="GO24" s="486"/>
      <c r="GP24" s="453" t="str">
        <f t="shared" ca="1" si="225"/>
        <v/>
      </c>
      <c r="GQ24" s="453" t="str">
        <f ca="1">IF((GP24&lt;&gt;""),IF(OR($F24&lt;&gt;$G24,PrSettings!$M$4="●"),(($F24-$G24)=(GM24-GN24))*1,0),"")</f>
        <v/>
      </c>
      <c r="GR24" s="453" t="str">
        <f t="shared" ca="1" si="226"/>
        <v/>
      </c>
      <c r="GS24" s="453" t="str">
        <f ca="1">IF(GP24&lt;&gt;"",IF(ABS($F24-$G24)&gt;=PrSettings!$M$7,(ABS($F24-$G24-GM24+GN24)&lt;=1)*1,IF(AND(GP24,$F24=$G24,$F24&gt;=PrSettings!$M$6),(ABS(GM24-$F24)&lt;=1)*1,IF(AND(GP24,$F24+$G24&gt;=PrSettings!$M$8),(ABS(GM24-$F24)+ABS(GN24-$G24)&lt;=1)*1,""))),"")</f>
        <v/>
      </c>
      <c r="GT24" s="489"/>
      <c r="GV24" s="451">
        <f t="shared" ca="1" si="15"/>
        <v>26</v>
      </c>
      <c r="GW24" s="452" t="str">
        <f ca="1">GrpC!$B$8</f>
        <v>Polen</v>
      </c>
      <c r="GX24" s="453">
        <f t="shared" ca="1" si="227"/>
        <v>4</v>
      </c>
      <c r="GY24" s="452" t="str">
        <f ca="1">GrpC!$D$8</f>
        <v>Argentinien</v>
      </c>
      <c r="GZ24" s="492"/>
      <c r="HA24" s="492"/>
      <c r="HB24" s="486"/>
      <c r="HC24" s="453" t="str">
        <f t="shared" ca="1" si="228"/>
        <v/>
      </c>
      <c r="HD24" s="453" t="str">
        <f ca="1">IF((HC24&lt;&gt;""),IF(OR($F24&lt;&gt;$G24,PrSettings!$M$4="●"),(($F24-$G24)=(GZ24-HA24))*1,0),"")</f>
        <v/>
      </c>
      <c r="HE24" s="453" t="str">
        <f t="shared" ca="1" si="229"/>
        <v/>
      </c>
      <c r="HF24" s="453" t="str">
        <f ca="1">IF(HC24&lt;&gt;"",IF(ABS($F24-$G24)&gt;=PrSettings!$M$7,(ABS($F24-$G24-GZ24+HA24)&lt;=1)*1,IF(AND(HC24,$F24=$G24,$F24&gt;=PrSettings!$M$6),(ABS(GZ24-$F24)&lt;=1)*1,IF(AND(HC24,$F24+$G24&gt;=PrSettings!$M$8),(ABS(GZ24-$F24)+ABS(HA24-$G24)&lt;=1)*1,""))),"")</f>
        <v/>
      </c>
      <c r="HG24" s="489"/>
      <c r="HI24" s="451">
        <f t="shared" ca="1" si="16"/>
        <v>26</v>
      </c>
      <c r="HJ24" s="452" t="str">
        <f ca="1">GrpC!$B$8</f>
        <v>Polen</v>
      </c>
      <c r="HK24" s="453">
        <f t="shared" ca="1" si="230"/>
        <v>4</v>
      </c>
      <c r="HL24" s="452" t="str">
        <f ca="1">GrpC!$D$8</f>
        <v>Argentinien</v>
      </c>
      <c r="HM24" s="492"/>
      <c r="HN24" s="492"/>
      <c r="HO24" s="486"/>
      <c r="HP24" s="453" t="str">
        <f t="shared" ca="1" si="231"/>
        <v/>
      </c>
      <c r="HQ24" s="453" t="str">
        <f ca="1">IF((HP24&lt;&gt;""),IF(OR($F24&lt;&gt;$G24,PrSettings!$M$4="●"),(($F24-$G24)=(HM24-HN24))*1,0),"")</f>
        <v/>
      </c>
      <c r="HR24" s="453" t="str">
        <f t="shared" ca="1" si="232"/>
        <v/>
      </c>
      <c r="HS24" s="453" t="str">
        <f ca="1">IF(HP24&lt;&gt;"",IF(ABS($F24-$G24)&gt;=PrSettings!$M$7,(ABS($F24-$G24-HM24+HN24)&lt;=1)*1,IF(AND(HP24,$F24=$G24,$F24&gt;=PrSettings!$M$6),(ABS(HM24-$F24)&lt;=1)*1,IF(AND(HP24,$F24+$G24&gt;=PrSettings!$M$8),(ABS(HM24-$F24)+ABS(HN24-$G24)&lt;=1)*1,""))),"")</f>
        <v/>
      </c>
      <c r="HT24" s="489"/>
      <c r="HV24" s="451">
        <f t="shared" ca="1" si="17"/>
        <v>26</v>
      </c>
      <c r="HW24" s="452" t="str">
        <f ca="1">GrpC!$B$8</f>
        <v>Polen</v>
      </c>
      <c r="HX24" s="453">
        <f t="shared" ca="1" si="233"/>
        <v>4</v>
      </c>
      <c r="HY24" s="452" t="str">
        <f ca="1">GrpC!$D$8</f>
        <v>Argentinien</v>
      </c>
      <c r="HZ24" s="492"/>
      <c r="IA24" s="492"/>
      <c r="IB24" s="486"/>
      <c r="IC24" s="453" t="str">
        <f t="shared" ca="1" si="234"/>
        <v/>
      </c>
      <c r="ID24" s="453" t="str">
        <f ca="1">IF((IC24&lt;&gt;""),IF(OR($F24&lt;&gt;$G24,PrSettings!$M$4="●"),(($F24-$G24)=(HZ24-IA24))*1,0),"")</f>
        <v/>
      </c>
      <c r="IE24" s="453" t="str">
        <f t="shared" ca="1" si="235"/>
        <v/>
      </c>
      <c r="IF24" s="453" t="str">
        <f ca="1">IF(IC24&lt;&gt;"",IF(ABS($F24-$G24)&gt;=PrSettings!$M$7,(ABS($F24-$G24-HZ24+IA24)&lt;=1)*1,IF(AND(IC24,$F24=$G24,$F24&gt;=PrSettings!$M$6),(ABS(HZ24-$F24)&lt;=1)*1,IF(AND(IC24,$F24+$G24&gt;=PrSettings!$M$8),(ABS(HZ24-$F24)+ABS(IA24-$G24)&lt;=1)*1,""))),"")</f>
        <v/>
      </c>
      <c r="IG24" s="489"/>
      <c r="II24" s="451">
        <f t="shared" ca="1" si="18"/>
        <v>26</v>
      </c>
      <c r="IJ24" s="452" t="str">
        <f ca="1">GrpC!$B$8</f>
        <v>Polen</v>
      </c>
      <c r="IK24" s="453">
        <f t="shared" ca="1" si="236"/>
        <v>4</v>
      </c>
      <c r="IL24" s="452" t="str">
        <f ca="1">GrpC!$D$8</f>
        <v>Argentinien</v>
      </c>
      <c r="IM24" s="492"/>
      <c r="IN24" s="492"/>
      <c r="IO24" s="486"/>
      <c r="IP24" s="453" t="str">
        <f t="shared" ca="1" si="237"/>
        <v/>
      </c>
      <c r="IQ24" s="453" t="str">
        <f ca="1">IF((IP24&lt;&gt;""),IF(OR($F24&lt;&gt;$G24,PrSettings!$M$4="●"),(($F24-$G24)=(IM24-IN24))*1,0),"")</f>
        <v/>
      </c>
      <c r="IR24" s="453" t="str">
        <f t="shared" ca="1" si="238"/>
        <v/>
      </c>
      <c r="IS24" s="453" t="str">
        <f ca="1">IF(IP24&lt;&gt;"",IF(ABS($F24-$G24)&gt;=PrSettings!$M$7,(ABS($F24-$G24-IM24+IN24)&lt;=1)*1,IF(AND(IP24,$F24=$G24,$F24&gt;=PrSettings!$M$6),(ABS(IM24-$F24)&lt;=1)*1,IF(AND(IP24,$F24+$G24&gt;=PrSettings!$M$8),(ABS(IM24-$F24)+ABS(IN24-$G24)&lt;=1)*1,""))),"")</f>
        <v/>
      </c>
      <c r="IT24" s="489"/>
      <c r="IV24" s="451">
        <f t="shared" ca="1" si="19"/>
        <v>26</v>
      </c>
      <c r="IW24" s="452" t="str">
        <f ca="1">GrpC!$B$8</f>
        <v>Polen</v>
      </c>
      <c r="IX24" s="453">
        <f t="shared" ca="1" si="239"/>
        <v>4</v>
      </c>
      <c r="IY24" s="452" t="str">
        <f ca="1">GrpC!$D$8</f>
        <v>Argentinien</v>
      </c>
      <c r="IZ24" s="492"/>
      <c r="JA24" s="492"/>
      <c r="JB24" s="486"/>
      <c r="JC24" s="453" t="str">
        <f t="shared" ca="1" si="240"/>
        <v/>
      </c>
      <c r="JD24" s="453" t="str">
        <f ca="1">IF((JC24&lt;&gt;""),IF(OR($F24&lt;&gt;$G24,PrSettings!$M$4="●"),(($F24-$G24)=(IZ24-JA24))*1,0),"")</f>
        <v/>
      </c>
      <c r="JE24" s="453" t="str">
        <f t="shared" ca="1" si="241"/>
        <v/>
      </c>
      <c r="JF24" s="453" t="str">
        <f ca="1">IF(JC24&lt;&gt;"",IF(ABS($F24-$G24)&gt;=PrSettings!$M$7,(ABS($F24-$G24-IZ24+JA24)&lt;=1)*1,IF(AND(JC24,$F24=$G24,$F24&gt;=PrSettings!$M$6),(ABS(IZ24-$F24)&lt;=1)*1,IF(AND(JC24,$F24+$G24&gt;=PrSettings!$M$8),(ABS(IZ24-$F24)+ABS(JA24-$G24)&lt;=1)*1,""))),"")</f>
        <v/>
      </c>
      <c r="JG24" s="489"/>
      <c r="JI24" s="451">
        <f t="shared" ca="1" si="20"/>
        <v>26</v>
      </c>
      <c r="JJ24" s="452" t="str">
        <f ca="1">GrpC!$B$8</f>
        <v>Polen</v>
      </c>
      <c r="JK24" s="453">
        <f t="shared" ca="1" si="242"/>
        <v>4</v>
      </c>
      <c r="JL24" s="452" t="str">
        <f ca="1">GrpC!$D$8</f>
        <v>Argentinien</v>
      </c>
      <c r="JM24" s="492"/>
      <c r="JN24" s="492"/>
      <c r="JO24" s="486"/>
      <c r="JP24" s="453" t="str">
        <f t="shared" ca="1" si="243"/>
        <v/>
      </c>
      <c r="JQ24" s="453" t="str">
        <f ca="1">IF((JP24&lt;&gt;""),IF(OR($F24&lt;&gt;$G24,PrSettings!$M$4="●"),(($F24-$G24)=(JM24-JN24))*1,0),"")</f>
        <v/>
      </c>
      <c r="JR24" s="453" t="str">
        <f t="shared" ca="1" si="244"/>
        <v/>
      </c>
      <c r="JS24" s="453" t="str">
        <f ca="1">IF(JP24&lt;&gt;"",IF(ABS($F24-$G24)&gt;=PrSettings!$M$7,(ABS($F24-$G24-JM24+JN24)&lt;=1)*1,IF(AND(JP24,$F24=$G24,$F24&gt;=PrSettings!$M$6),(ABS(JM24-$F24)&lt;=1)*1,IF(AND(JP24,$F24+$G24&gt;=PrSettings!$M$8),(ABS(JM24-$F24)+ABS(JN24-$G24)&lt;=1)*1,""))),"")</f>
        <v/>
      </c>
      <c r="JT24" s="489"/>
      <c r="JV24" s="451">
        <f t="shared" ca="1" si="21"/>
        <v>26</v>
      </c>
      <c r="JW24" s="452" t="str">
        <f ca="1">GrpC!$B$8</f>
        <v>Polen</v>
      </c>
      <c r="JX24" s="453">
        <f t="shared" ca="1" si="245"/>
        <v>4</v>
      </c>
      <c r="JY24" s="452" t="str">
        <f ca="1">GrpC!$D$8</f>
        <v>Argentinien</v>
      </c>
      <c r="JZ24" s="492"/>
      <c r="KA24" s="492"/>
      <c r="KB24" s="486"/>
      <c r="KC24" s="453" t="str">
        <f t="shared" ca="1" si="246"/>
        <v/>
      </c>
      <c r="KD24" s="453" t="str">
        <f ca="1">IF((KC24&lt;&gt;""),IF(OR($F24&lt;&gt;$G24,PrSettings!$M$4="●"),(($F24-$G24)=(JZ24-KA24))*1,0),"")</f>
        <v/>
      </c>
      <c r="KE24" s="453" t="str">
        <f t="shared" ca="1" si="247"/>
        <v/>
      </c>
      <c r="KF24" s="453" t="str">
        <f ca="1">IF(KC24&lt;&gt;"",IF(ABS($F24-$G24)&gt;=PrSettings!$M$7,(ABS($F24-$G24-JZ24+KA24)&lt;=1)*1,IF(AND(KC24,$F24=$G24,$F24&gt;=PrSettings!$M$6),(ABS(JZ24-$F24)&lt;=1)*1,IF(AND(KC24,$F24+$G24&gt;=PrSettings!$M$8),(ABS(JZ24-$F24)+ABS(KA24-$G24)&lt;=1)*1,""))),"")</f>
        <v/>
      </c>
      <c r="KG24" s="489"/>
      <c r="KI24" s="451">
        <f t="shared" ca="1" si="22"/>
        <v>26</v>
      </c>
      <c r="KJ24" s="452" t="str">
        <f ca="1">GrpC!$B$8</f>
        <v>Polen</v>
      </c>
      <c r="KK24" s="453">
        <f t="shared" ca="1" si="248"/>
        <v>4</v>
      </c>
      <c r="KL24" s="452" t="str">
        <f ca="1">GrpC!$D$8</f>
        <v>Argentinien</v>
      </c>
      <c r="KM24" s="492"/>
      <c r="KN24" s="492"/>
      <c r="KO24" s="486"/>
      <c r="KP24" s="453" t="str">
        <f t="shared" ca="1" si="249"/>
        <v/>
      </c>
      <c r="KQ24" s="453" t="str">
        <f ca="1">IF((KP24&lt;&gt;""),IF(OR($F24&lt;&gt;$G24,PrSettings!$M$4="●"),(($F24-$G24)=(KM24-KN24))*1,0),"")</f>
        <v/>
      </c>
      <c r="KR24" s="453" t="str">
        <f t="shared" ca="1" si="250"/>
        <v/>
      </c>
      <c r="KS24" s="453" t="str">
        <f ca="1">IF(KP24&lt;&gt;"",IF(ABS($F24-$G24)&gt;=PrSettings!$M$7,(ABS($F24-$G24-KM24+KN24)&lt;=1)*1,IF(AND(KP24,$F24=$G24,$F24&gt;=PrSettings!$M$6),(ABS(KM24-$F24)&lt;=1)*1,IF(AND(KP24,$F24+$G24&gt;=PrSettings!$M$8),(ABS(KM24-$F24)+ABS(KN24-$G24)&lt;=1)*1,""))),"")</f>
        <v/>
      </c>
      <c r="KT24" s="489"/>
      <c r="KV24" s="451">
        <f t="shared" ca="1" si="23"/>
        <v>26</v>
      </c>
      <c r="KW24" s="452" t="str">
        <f ca="1">GrpC!$B$8</f>
        <v>Polen</v>
      </c>
      <c r="KX24" s="453">
        <f t="shared" ca="1" si="251"/>
        <v>4</v>
      </c>
      <c r="KY24" s="452" t="str">
        <f ca="1">GrpC!$D$8</f>
        <v>Argentinien</v>
      </c>
      <c r="KZ24" s="492"/>
      <c r="LA24" s="492"/>
      <c r="LB24" s="486"/>
      <c r="LC24" s="453" t="str">
        <f t="shared" ca="1" si="252"/>
        <v/>
      </c>
      <c r="LD24" s="453" t="str">
        <f ca="1">IF((LC24&lt;&gt;""),IF(OR($F24&lt;&gt;$G24,PrSettings!$M$4="●"),(($F24-$G24)=(KZ24-LA24))*1,0),"")</f>
        <v/>
      </c>
      <c r="LE24" s="453" t="str">
        <f t="shared" ca="1" si="253"/>
        <v/>
      </c>
      <c r="LF24" s="453" t="str">
        <f ca="1">IF(LC24&lt;&gt;"",IF(ABS($F24-$G24)&gt;=PrSettings!$M$7,(ABS($F24-$G24-KZ24+LA24)&lt;=1)*1,IF(AND(LC24,$F24=$G24,$F24&gt;=PrSettings!$M$6),(ABS(KZ24-$F24)&lt;=1)*1,IF(AND(LC24,$F24+$G24&gt;=PrSettings!$M$8),(ABS(KZ24-$F24)+ABS(LA24-$G24)&lt;=1)*1,""))),"")</f>
        <v/>
      </c>
      <c r="LG24" s="489"/>
      <c r="LI24" s="451">
        <f t="shared" ca="1" si="24"/>
        <v>26</v>
      </c>
      <c r="LJ24" s="452" t="str">
        <f ca="1">GrpC!$B$8</f>
        <v>Polen</v>
      </c>
      <c r="LK24" s="453">
        <f t="shared" ca="1" si="254"/>
        <v>4</v>
      </c>
      <c r="LL24" s="452" t="str">
        <f ca="1">GrpC!$D$8</f>
        <v>Argentinien</v>
      </c>
      <c r="LM24" s="492"/>
      <c r="LN24" s="492"/>
      <c r="LO24" s="486"/>
      <c r="LP24" s="453" t="str">
        <f t="shared" ca="1" si="255"/>
        <v/>
      </c>
      <c r="LQ24" s="453" t="str">
        <f ca="1">IF((LP24&lt;&gt;""),IF(OR($F24&lt;&gt;$G24,PrSettings!$M$4="●"),(($F24-$G24)=(LM24-LN24))*1,0),"")</f>
        <v/>
      </c>
      <c r="LR24" s="453" t="str">
        <f t="shared" ca="1" si="256"/>
        <v/>
      </c>
      <c r="LS24" s="453" t="str">
        <f ca="1">IF(LP24&lt;&gt;"",IF(ABS($F24-$G24)&gt;=PrSettings!$M$7,(ABS($F24-$G24-LM24+LN24)&lt;=1)*1,IF(AND(LP24,$F24=$G24,$F24&gt;=PrSettings!$M$6),(ABS(LM24-$F24)&lt;=1)*1,IF(AND(LP24,$F24+$G24&gt;=PrSettings!$M$8),(ABS(LM24-$F24)+ABS(LN24-$G24)&lt;=1)*1,""))),"")</f>
        <v/>
      </c>
      <c r="LT24" s="489"/>
      <c r="LV24" s="451">
        <f t="shared" ca="1" si="25"/>
        <v>26</v>
      </c>
      <c r="LW24" s="452" t="str">
        <f ca="1">GrpC!$B$8</f>
        <v>Polen</v>
      </c>
      <c r="LX24" s="453">
        <f t="shared" ca="1" si="257"/>
        <v>4</v>
      </c>
      <c r="LY24" s="452" t="str">
        <f ca="1">GrpC!$D$8</f>
        <v>Argentinien</v>
      </c>
      <c r="LZ24" s="492"/>
      <c r="MA24" s="492"/>
      <c r="MB24" s="486"/>
      <c r="MC24" s="453" t="str">
        <f t="shared" ca="1" si="258"/>
        <v/>
      </c>
      <c r="MD24" s="453" t="str">
        <f ca="1">IF((MC24&lt;&gt;""),IF(OR($F24&lt;&gt;$G24,PrSettings!$M$4="●"),(($F24-$G24)=(LZ24-MA24))*1,0),"")</f>
        <v/>
      </c>
      <c r="ME24" s="453" t="str">
        <f t="shared" ca="1" si="259"/>
        <v/>
      </c>
      <c r="MF24" s="453" t="str">
        <f ca="1">IF(MC24&lt;&gt;"",IF(ABS($F24-$G24)&gt;=PrSettings!$M$7,(ABS($F24-$G24-LZ24+MA24)&lt;=1)*1,IF(AND(MC24,$F24=$G24,$F24&gt;=PrSettings!$M$6),(ABS(LZ24-$F24)&lt;=1)*1,IF(AND(MC24,$F24+$G24&gt;=PrSettings!$M$8),(ABS(LZ24-$F24)+ABS(MA24-$G24)&lt;=1)*1,""))),"")</f>
        <v/>
      </c>
      <c r="MG24" s="489"/>
    </row>
    <row r="25" spans="2:345" x14ac:dyDescent="0.25">
      <c r="B25" s="451">
        <f ca="1">INDEX(Groups!$C$7:$C$45,MATCH(C25,Groups!$D$7:$D$45,0))</f>
        <v>49</v>
      </c>
      <c r="C25" s="452" t="str">
        <f ca="1">GrpC!$B$9</f>
        <v>Saudi-Arabien</v>
      </c>
      <c r="D25" s="453">
        <f ca="1">INDEX(Groups!$C$7:$C$45,MATCH(E25,Groups!$D$7:$D$45,0))</f>
        <v>9</v>
      </c>
      <c r="E25" s="452" t="str">
        <f ca="1">GrpC!$D$9</f>
        <v>Mexiko</v>
      </c>
      <c r="F25" s="454">
        <f ca="1">GrpC!$E$9</f>
        <v>1</v>
      </c>
      <c r="G25" s="455">
        <f ca="1">GrpC!$G$9</f>
        <v>2</v>
      </c>
      <c r="I25" s="451">
        <f t="shared" ca="1" si="0"/>
        <v>49</v>
      </c>
      <c r="J25" s="452" t="str">
        <f ca="1">GrpC!$B$9</f>
        <v>Saudi-Arabien</v>
      </c>
      <c r="K25" s="453">
        <f t="shared" ca="1" si="182"/>
        <v>9</v>
      </c>
      <c r="L25" s="452" t="str">
        <f ca="1">GrpC!$D$9</f>
        <v>Mexiko</v>
      </c>
      <c r="M25" s="492"/>
      <c r="N25" s="492"/>
      <c r="O25" s="487"/>
      <c r="P25" s="453" t="str">
        <f t="shared" ca="1" si="183"/>
        <v/>
      </c>
      <c r="Q25" s="453" t="str">
        <f ca="1">IF((P25&lt;&gt;""),IF(OR($F25&lt;&gt;$G25,PrSettings!$M$4="●"),(($F25-$G25)=(M25-N25))*1,0),"")</f>
        <v/>
      </c>
      <c r="R25" s="453" t="str">
        <f t="shared" ca="1" si="184"/>
        <v/>
      </c>
      <c r="S25" s="453" t="str">
        <f ca="1">IF(P25&lt;&gt;"",IF(ABS($F25-$G25)&gt;=PrSettings!$M$7,(ABS($F25-$G25-M25+N25)&lt;=1)*1,IF(AND(P25,$F25=$G25,$F25&gt;=PrSettings!$M$6),(ABS(M25-$F25)&lt;=1)*1,IF(AND(P25,$F25+$G25&gt;=PrSettings!$M$8),(ABS(M25-$F25)+ABS(N25-$G25)&lt;=1)*1,""))),"")</f>
        <v/>
      </c>
      <c r="T25" s="490"/>
      <c r="V25" s="451">
        <f t="shared" ca="1" si="1"/>
        <v>49</v>
      </c>
      <c r="W25" s="452" t="str">
        <f ca="1">GrpC!$B$9</f>
        <v>Saudi-Arabien</v>
      </c>
      <c r="X25" s="453">
        <f t="shared" ca="1" si="185"/>
        <v>9</v>
      </c>
      <c r="Y25" s="452" t="str">
        <f ca="1">GrpC!$D$9</f>
        <v>Mexiko</v>
      </c>
      <c r="Z25" s="492"/>
      <c r="AA25" s="492"/>
      <c r="AB25" s="487"/>
      <c r="AC25" s="453" t="str">
        <f t="shared" ca="1" si="186"/>
        <v/>
      </c>
      <c r="AD25" s="453" t="str">
        <f ca="1">IF((AC25&lt;&gt;""),IF(OR($F25&lt;&gt;$G25,PrSettings!$M$4="●"),(($F25-$G25)=(Z25-AA25))*1,0),"")</f>
        <v/>
      </c>
      <c r="AE25" s="453" t="str">
        <f t="shared" ca="1" si="187"/>
        <v/>
      </c>
      <c r="AF25" s="453" t="str">
        <f ca="1">IF(AC25&lt;&gt;"",IF(ABS($F25-$G25)&gt;=PrSettings!$M$7,(ABS($F25-$G25-Z25+AA25)&lt;=1)*1,IF(AND(AC25,$F25=$G25,$F25&gt;=PrSettings!$M$6),(ABS(Z25-$F25)&lt;=1)*1,IF(AND(AC25,$F25+$G25&gt;=PrSettings!$M$8),(ABS(Z25-$F25)+ABS(AA25-$G25)&lt;=1)*1,""))),"")</f>
        <v/>
      </c>
      <c r="AG25" s="490"/>
      <c r="AI25" s="451">
        <f t="shared" ca="1" si="2"/>
        <v>49</v>
      </c>
      <c r="AJ25" s="452" t="str">
        <f ca="1">GrpC!$B$9</f>
        <v>Saudi-Arabien</v>
      </c>
      <c r="AK25" s="453">
        <f t="shared" ca="1" si="188"/>
        <v>9</v>
      </c>
      <c r="AL25" s="452" t="str">
        <f ca="1">GrpC!$D$9</f>
        <v>Mexiko</v>
      </c>
      <c r="AM25" s="492"/>
      <c r="AN25" s="492"/>
      <c r="AO25" s="487"/>
      <c r="AP25" s="453" t="str">
        <f t="shared" ca="1" si="189"/>
        <v/>
      </c>
      <c r="AQ25" s="453" t="str">
        <f ca="1">IF((AP25&lt;&gt;""),IF(OR($F25&lt;&gt;$G25,PrSettings!$M$4="●"),(($F25-$G25)=(AM25-AN25))*1,0),"")</f>
        <v/>
      </c>
      <c r="AR25" s="453" t="str">
        <f t="shared" ca="1" si="190"/>
        <v/>
      </c>
      <c r="AS25" s="453" t="str">
        <f ca="1">IF(AP25&lt;&gt;"",IF(ABS($F25-$G25)&gt;=PrSettings!$M$7,(ABS($F25-$G25-AM25+AN25)&lt;=1)*1,IF(AND(AP25,$F25=$G25,$F25&gt;=PrSettings!$M$6),(ABS(AM25-$F25)&lt;=1)*1,IF(AND(AP25,$F25+$G25&gt;=PrSettings!$M$8),(ABS(AM25-$F25)+ABS(AN25-$G25)&lt;=1)*1,""))),"")</f>
        <v/>
      </c>
      <c r="AT25" s="490"/>
      <c r="AV25" s="451">
        <f t="shared" ca="1" si="3"/>
        <v>49</v>
      </c>
      <c r="AW25" s="452" t="str">
        <f ca="1">GrpC!$B$9</f>
        <v>Saudi-Arabien</v>
      </c>
      <c r="AX25" s="453">
        <f t="shared" ca="1" si="191"/>
        <v>9</v>
      </c>
      <c r="AY25" s="452" t="str">
        <f ca="1">GrpC!$D$9</f>
        <v>Mexiko</v>
      </c>
      <c r="AZ25" s="492"/>
      <c r="BA25" s="492"/>
      <c r="BB25" s="487"/>
      <c r="BC25" s="453" t="str">
        <f t="shared" ca="1" si="192"/>
        <v/>
      </c>
      <c r="BD25" s="453" t="str">
        <f ca="1">IF((BC25&lt;&gt;""),IF(OR($F25&lt;&gt;$G25,PrSettings!$M$4="●"),(($F25-$G25)=(AZ25-BA25))*1,0),"")</f>
        <v/>
      </c>
      <c r="BE25" s="453" t="str">
        <f t="shared" ca="1" si="193"/>
        <v/>
      </c>
      <c r="BF25" s="453" t="str">
        <f ca="1">IF(BC25&lt;&gt;"",IF(ABS($F25-$G25)&gt;=PrSettings!$M$7,(ABS($F25-$G25-AZ25+BA25)&lt;=1)*1,IF(AND(BC25,$F25=$G25,$F25&gt;=PrSettings!$M$6),(ABS(AZ25-$F25)&lt;=1)*1,IF(AND(BC25,$F25+$G25&gt;=PrSettings!$M$8),(ABS(AZ25-$F25)+ABS(BA25-$G25)&lt;=1)*1,""))),"")</f>
        <v/>
      </c>
      <c r="BG25" s="490"/>
      <c r="BI25" s="451">
        <f t="shared" ca="1" si="4"/>
        <v>49</v>
      </c>
      <c r="BJ25" s="452" t="str">
        <f ca="1">GrpC!$B$9</f>
        <v>Saudi-Arabien</v>
      </c>
      <c r="BK25" s="453">
        <f t="shared" ca="1" si="194"/>
        <v>9</v>
      </c>
      <c r="BL25" s="452" t="str">
        <f ca="1">GrpC!$D$9</f>
        <v>Mexiko</v>
      </c>
      <c r="BM25" s="492"/>
      <c r="BN25" s="492"/>
      <c r="BO25" s="487"/>
      <c r="BP25" s="453" t="str">
        <f t="shared" ca="1" si="195"/>
        <v/>
      </c>
      <c r="BQ25" s="453" t="str">
        <f ca="1">IF((BP25&lt;&gt;""),IF(OR($F25&lt;&gt;$G25,PrSettings!$M$4="●"),(($F25-$G25)=(BM25-BN25))*1,0),"")</f>
        <v/>
      </c>
      <c r="BR25" s="453" t="str">
        <f t="shared" ca="1" si="196"/>
        <v/>
      </c>
      <c r="BS25" s="453" t="str">
        <f ca="1">IF(BP25&lt;&gt;"",IF(ABS($F25-$G25)&gt;=PrSettings!$M$7,(ABS($F25-$G25-BM25+BN25)&lt;=1)*1,IF(AND(BP25,$F25=$G25,$F25&gt;=PrSettings!$M$6),(ABS(BM25-$F25)&lt;=1)*1,IF(AND(BP25,$F25+$G25&gt;=PrSettings!$M$8),(ABS(BM25-$F25)+ABS(BN25-$G25)&lt;=1)*1,""))),"")</f>
        <v/>
      </c>
      <c r="BT25" s="490"/>
      <c r="BV25" s="451">
        <f t="shared" ca="1" si="5"/>
        <v>49</v>
      </c>
      <c r="BW25" s="452" t="str">
        <f ca="1">GrpC!$B$9</f>
        <v>Saudi-Arabien</v>
      </c>
      <c r="BX25" s="453">
        <f t="shared" ca="1" si="197"/>
        <v>9</v>
      </c>
      <c r="BY25" s="452" t="str">
        <f ca="1">GrpC!$D$9</f>
        <v>Mexiko</v>
      </c>
      <c r="BZ25" s="492"/>
      <c r="CA25" s="492"/>
      <c r="CB25" s="487"/>
      <c r="CC25" s="453" t="str">
        <f t="shared" ca="1" si="198"/>
        <v/>
      </c>
      <c r="CD25" s="453" t="str">
        <f ca="1">IF((CC25&lt;&gt;""),IF(OR($F25&lt;&gt;$G25,PrSettings!$M$4="●"),(($F25-$G25)=(BZ25-CA25))*1,0),"")</f>
        <v/>
      </c>
      <c r="CE25" s="453" t="str">
        <f t="shared" ca="1" si="199"/>
        <v/>
      </c>
      <c r="CF25" s="453" t="str">
        <f ca="1">IF(CC25&lt;&gt;"",IF(ABS($F25-$G25)&gt;=PrSettings!$M$7,(ABS($F25-$G25-BZ25+CA25)&lt;=1)*1,IF(AND(CC25,$F25=$G25,$F25&gt;=PrSettings!$M$6),(ABS(BZ25-$F25)&lt;=1)*1,IF(AND(CC25,$F25+$G25&gt;=PrSettings!$M$8),(ABS(BZ25-$F25)+ABS(CA25-$G25)&lt;=1)*1,""))),"")</f>
        <v/>
      </c>
      <c r="CG25" s="490"/>
      <c r="CI25" s="451">
        <f t="shared" ca="1" si="6"/>
        <v>49</v>
      </c>
      <c r="CJ25" s="452" t="str">
        <f ca="1">GrpC!$B$9</f>
        <v>Saudi-Arabien</v>
      </c>
      <c r="CK25" s="453">
        <f t="shared" ca="1" si="200"/>
        <v>9</v>
      </c>
      <c r="CL25" s="452" t="str">
        <f ca="1">GrpC!$D$9</f>
        <v>Mexiko</v>
      </c>
      <c r="CM25" s="492"/>
      <c r="CN25" s="492"/>
      <c r="CO25" s="487"/>
      <c r="CP25" s="453" t="str">
        <f t="shared" ca="1" si="201"/>
        <v/>
      </c>
      <c r="CQ25" s="453" t="str">
        <f ca="1">IF((CP25&lt;&gt;""),IF(OR($F25&lt;&gt;$G25,PrSettings!$M$4="●"),(($F25-$G25)=(CM25-CN25))*1,0),"")</f>
        <v/>
      </c>
      <c r="CR25" s="453" t="str">
        <f t="shared" ca="1" si="202"/>
        <v/>
      </c>
      <c r="CS25" s="453" t="str">
        <f ca="1">IF(CP25&lt;&gt;"",IF(ABS($F25-$G25)&gt;=PrSettings!$M$7,(ABS($F25-$G25-CM25+CN25)&lt;=1)*1,IF(AND(CP25,$F25=$G25,$F25&gt;=PrSettings!$M$6),(ABS(CM25-$F25)&lt;=1)*1,IF(AND(CP25,$F25+$G25&gt;=PrSettings!$M$8),(ABS(CM25-$F25)+ABS(CN25-$G25)&lt;=1)*1,""))),"")</f>
        <v/>
      </c>
      <c r="CT25" s="490"/>
      <c r="CV25" s="451">
        <f t="shared" ca="1" si="7"/>
        <v>49</v>
      </c>
      <c r="CW25" s="452" t="str">
        <f ca="1">GrpC!$B$9</f>
        <v>Saudi-Arabien</v>
      </c>
      <c r="CX25" s="453">
        <f t="shared" ca="1" si="203"/>
        <v>9</v>
      </c>
      <c r="CY25" s="452" t="str">
        <f ca="1">GrpC!$D$9</f>
        <v>Mexiko</v>
      </c>
      <c r="CZ25" s="492"/>
      <c r="DA25" s="492"/>
      <c r="DB25" s="487"/>
      <c r="DC25" s="453" t="str">
        <f t="shared" ca="1" si="204"/>
        <v/>
      </c>
      <c r="DD25" s="453" t="str">
        <f ca="1">IF((DC25&lt;&gt;""),IF(OR($F25&lt;&gt;$G25,PrSettings!$M$4="●"),(($F25-$G25)=(CZ25-DA25))*1,0),"")</f>
        <v/>
      </c>
      <c r="DE25" s="453" t="str">
        <f t="shared" ca="1" si="205"/>
        <v/>
      </c>
      <c r="DF25" s="453" t="str">
        <f ca="1">IF(DC25&lt;&gt;"",IF(ABS($F25-$G25)&gt;=PrSettings!$M$7,(ABS($F25-$G25-CZ25+DA25)&lt;=1)*1,IF(AND(DC25,$F25=$G25,$F25&gt;=PrSettings!$M$6),(ABS(CZ25-$F25)&lt;=1)*1,IF(AND(DC25,$F25+$G25&gt;=PrSettings!$M$8),(ABS(CZ25-$F25)+ABS(DA25-$G25)&lt;=1)*1,""))),"")</f>
        <v/>
      </c>
      <c r="DG25" s="490"/>
      <c r="DI25" s="451">
        <f t="shared" ca="1" si="8"/>
        <v>49</v>
      </c>
      <c r="DJ25" s="452" t="str">
        <f ca="1">GrpC!$B$9</f>
        <v>Saudi-Arabien</v>
      </c>
      <c r="DK25" s="453">
        <f t="shared" ca="1" si="206"/>
        <v>9</v>
      </c>
      <c r="DL25" s="452" t="str">
        <f ca="1">GrpC!$D$9</f>
        <v>Mexiko</v>
      </c>
      <c r="DM25" s="492"/>
      <c r="DN25" s="492"/>
      <c r="DO25" s="487"/>
      <c r="DP25" s="453" t="str">
        <f t="shared" ca="1" si="207"/>
        <v/>
      </c>
      <c r="DQ25" s="453" t="str">
        <f ca="1">IF((DP25&lt;&gt;""),IF(OR($F25&lt;&gt;$G25,PrSettings!$M$4="●"),(($F25-$G25)=(DM25-DN25))*1,0),"")</f>
        <v/>
      </c>
      <c r="DR25" s="453" t="str">
        <f t="shared" ca="1" si="208"/>
        <v/>
      </c>
      <c r="DS25" s="453" t="str">
        <f ca="1">IF(DP25&lt;&gt;"",IF(ABS($F25-$G25)&gt;=PrSettings!$M$7,(ABS($F25-$G25-DM25+DN25)&lt;=1)*1,IF(AND(DP25,$F25=$G25,$F25&gt;=PrSettings!$M$6),(ABS(DM25-$F25)&lt;=1)*1,IF(AND(DP25,$F25+$G25&gt;=PrSettings!$M$8),(ABS(DM25-$F25)+ABS(DN25-$G25)&lt;=1)*1,""))),"")</f>
        <v/>
      </c>
      <c r="DT25" s="490"/>
      <c r="DV25" s="451">
        <f t="shared" ca="1" si="9"/>
        <v>49</v>
      </c>
      <c r="DW25" s="452" t="str">
        <f ca="1">GrpC!$B$9</f>
        <v>Saudi-Arabien</v>
      </c>
      <c r="DX25" s="453">
        <f t="shared" ca="1" si="209"/>
        <v>9</v>
      </c>
      <c r="DY25" s="452" t="str">
        <f ca="1">GrpC!$D$9</f>
        <v>Mexiko</v>
      </c>
      <c r="DZ25" s="492"/>
      <c r="EA25" s="492"/>
      <c r="EB25" s="487"/>
      <c r="EC25" s="453" t="str">
        <f t="shared" ca="1" si="210"/>
        <v/>
      </c>
      <c r="ED25" s="453" t="str">
        <f ca="1">IF((EC25&lt;&gt;""),IF(OR($F25&lt;&gt;$G25,PrSettings!$M$4="●"),(($F25-$G25)=(DZ25-EA25))*1,0),"")</f>
        <v/>
      </c>
      <c r="EE25" s="453" t="str">
        <f t="shared" ca="1" si="211"/>
        <v/>
      </c>
      <c r="EF25" s="453" t="str">
        <f ca="1">IF(EC25&lt;&gt;"",IF(ABS($F25-$G25)&gt;=PrSettings!$M$7,(ABS($F25-$G25-DZ25+EA25)&lt;=1)*1,IF(AND(EC25,$F25=$G25,$F25&gt;=PrSettings!$M$6),(ABS(DZ25-$F25)&lt;=1)*1,IF(AND(EC25,$F25+$G25&gt;=PrSettings!$M$8),(ABS(DZ25-$F25)+ABS(EA25-$G25)&lt;=1)*1,""))),"")</f>
        <v/>
      </c>
      <c r="EG25" s="490"/>
      <c r="EI25" s="451">
        <f t="shared" ca="1" si="10"/>
        <v>49</v>
      </c>
      <c r="EJ25" s="452" t="str">
        <f ca="1">GrpC!$B$9</f>
        <v>Saudi-Arabien</v>
      </c>
      <c r="EK25" s="453">
        <f t="shared" ca="1" si="212"/>
        <v>9</v>
      </c>
      <c r="EL25" s="452" t="str">
        <f ca="1">GrpC!$D$9</f>
        <v>Mexiko</v>
      </c>
      <c r="EM25" s="492"/>
      <c r="EN25" s="492"/>
      <c r="EO25" s="487"/>
      <c r="EP25" s="453" t="str">
        <f t="shared" ca="1" si="213"/>
        <v/>
      </c>
      <c r="EQ25" s="453" t="str">
        <f ca="1">IF((EP25&lt;&gt;""),IF(OR($F25&lt;&gt;$G25,PrSettings!$M$4="●"),(($F25-$G25)=(EM25-EN25))*1,0),"")</f>
        <v/>
      </c>
      <c r="ER25" s="453" t="str">
        <f t="shared" ca="1" si="214"/>
        <v/>
      </c>
      <c r="ES25" s="453" t="str">
        <f ca="1">IF(EP25&lt;&gt;"",IF(ABS($F25-$G25)&gt;=PrSettings!$M$7,(ABS($F25-$G25-EM25+EN25)&lt;=1)*1,IF(AND(EP25,$F25=$G25,$F25&gt;=PrSettings!$M$6),(ABS(EM25-$F25)&lt;=1)*1,IF(AND(EP25,$F25+$G25&gt;=PrSettings!$M$8),(ABS(EM25-$F25)+ABS(EN25-$G25)&lt;=1)*1,""))),"")</f>
        <v/>
      </c>
      <c r="ET25" s="490"/>
      <c r="EV25" s="451">
        <f t="shared" ca="1" si="11"/>
        <v>49</v>
      </c>
      <c r="EW25" s="452" t="str">
        <f ca="1">GrpC!$B$9</f>
        <v>Saudi-Arabien</v>
      </c>
      <c r="EX25" s="453">
        <f t="shared" ca="1" si="215"/>
        <v>9</v>
      </c>
      <c r="EY25" s="452" t="str">
        <f ca="1">GrpC!$D$9</f>
        <v>Mexiko</v>
      </c>
      <c r="EZ25" s="492"/>
      <c r="FA25" s="492"/>
      <c r="FB25" s="487"/>
      <c r="FC25" s="453" t="str">
        <f t="shared" ca="1" si="216"/>
        <v/>
      </c>
      <c r="FD25" s="453" t="str">
        <f ca="1">IF((FC25&lt;&gt;""),IF(OR($F25&lt;&gt;$G25,PrSettings!$M$4="●"),(($F25-$G25)=(EZ25-FA25))*1,0),"")</f>
        <v/>
      </c>
      <c r="FE25" s="453" t="str">
        <f t="shared" ca="1" si="217"/>
        <v/>
      </c>
      <c r="FF25" s="453" t="str">
        <f ca="1">IF(FC25&lt;&gt;"",IF(ABS($F25-$G25)&gt;=PrSettings!$M$7,(ABS($F25-$G25-EZ25+FA25)&lt;=1)*1,IF(AND(FC25,$F25=$G25,$F25&gt;=PrSettings!$M$6),(ABS(EZ25-$F25)&lt;=1)*1,IF(AND(FC25,$F25+$G25&gt;=PrSettings!$M$8),(ABS(EZ25-$F25)+ABS(FA25-$G25)&lt;=1)*1,""))),"")</f>
        <v/>
      </c>
      <c r="FG25" s="490"/>
      <c r="FI25" s="451">
        <f t="shared" ca="1" si="12"/>
        <v>49</v>
      </c>
      <c r="FJ25" s="452" t="str">
        <f ca="1">GrpC!$B$9</f>
        <v>Saudi-Arabien</v>
      </c>
      <c r="FK25" s="453">
        <f t="shared" ca="1" si="218"/>
        <v>9</v>
      </c>
      <c r="FL25" s="452" t="str">
        <f ca="1">GrpC!$D$9</f>
        <v>Mexiko</v>
      </c>
      <c r="FM25" s="492"/>
      <c r="FN25" s="492"/>
      <c r="FO25" s="487"/>
      <c r="FP25" s="453" t="str">
        <f t="shared" ca="1" si="219"/>
        <v/>
      </c>
      <c r="FQ25" s="453" t="str">
        <f ca="1">IF((FP25&lt;&gt;""),IF(OR($F25&lt;&gt;$G25,PrSettings!$M$4="●"),(($F25-$G25)=(FM25-FN25))*1,0),"")</f>
        <v/>
      </c>
      <c r="FR25" s="453" t="str">
        <f t="shared" ca="1" si="220"/>
        <v/>
      </c>
      <c r="FS25" s="453" t="str">
        <f ca="1">IF(FP25&lt;&gt;"",IF(ABS($F25-$G25)&gt;=PrSettings!$M$7,(ABS($F25-$G25-FM25+FN25)&lt;=1)*1,IF(AND(FP25,$F25=$G25,$F25&gt;=PrSettings!$M$6),(ABS(FM25-$F25)&lt;=1)*1,IF(AND(FP25,$F25+$G25&gt;=PrSettings!$M$8),(ABS(FM25-$F25)+ABS(FN25-$G25)&lt;=1)*1,""))),"")</f>
        <v/>
      </c>
      <c r="FT25" s="490"/>
      <c r="FV25" s="451">
        <f t="shared" ca="1" si="13"/>
        <v>49</v>
      </c>
      <c r="FW25" s="452" t="str">
        <f ca="1">GrpC!$B$9</f>
        <v>Saudi-Arabien</v>
      </c>
      <c r="FX25" s="453">
        <f t="shared" ca="1" si="221"/>
        <v>9</v>
      </c>
      <c r="FY25" s="452" t="str">
        <f ca="1">GrpC!$D$9</f>
        <v>Mexiko</v>
      </c>
      <c r="FZ25" s="492"/>
      <c r="GA25" s="492"/>
      <c r="GB25" s="487"/>
      <c r="GC25" s="453" t="str">
        <f t="shared" ca="1" si="222"/>
        <v/>
      </c>
      <c r="GD25" s="453" t="str">
        <f ca="1">IF((GC25&lt;&gt;""),IF(OR($F25&lt;&gt;$G25,PrSettings!$M$4="●"),(($F25-$G25)=(FZ25-GA25))*1,0),"")</f>
        <v/>
      </c>
      <c r="GE25" s="453" t="str">
        <f t="shared" ca="1" si="223"/>
        <v/>
      </c>
      <c r="GF25" s="453" t="str">
        <f ca="1">IF(GC25&lt;&gt;"",IF(ABS($F25-$G25)&gt;=PrSettings!$M$7,(ABS($F25-$G25-FZ25+GA25)&lt;=1)*1,IF(AND(GC25,$F25=$G25,$F25&gt;=PrSettings!$M$6),(ABS(FZ25-$F25)&lt;=1)*1,IF(AND(GC25,$F25+$G25&gt;=PrSettings!$M$8),(ABS(FZ25-$F25)+ABS(GA25-$G25)&lt;=1)*1,""))),"")</f>
        <v/>
      </c>
      <c r="GG25" s="490"/>
      <c r="GI25" s="451">
        <f t="shared" ca="1" si="14"/>
        <v>49</v>
      </c>
      <c r="GJ25" s="452" t="str">
        <f ca="1">GrpC!$B$9</f>
        <v>Saudi-Arabien</v>
      </c>
      <c r="GK25" s="453">
        <f t="shared" ca="1" si="224"/>
        <v>9</v>
      </c>
      <c r="GL25" s="452" t="str">
        <f ca="1">GrpC!$D$9</f>
        <v>Mexiko</v>
      </c>
      <c r="GM25" s="492"/>
      <c r="GN25" s="492"/>
      <c r="GO25" s="487"/>
      <c r="GP25" s="453" t="str">
        <f t="shared" ca="1" si="225"/>
        <v/>
      </c>
      <c r="GQ25" s="453" t="str">
        <f ca="1">IF((GP25&lt;&gt;""),IF(OR($F25&lt;&gt;$G25,PrSettings!$M$4="●"),(($F25-$G25)=(GM25-GN25))*1,0),"")</f>
        <v/>
      </c>
      <c r="GR25" s="453" t="str">
        <f t="shared" ca="1" si="226"/>
        <v/>
      </c>
      <c r="GS25" s="453" t="str">
        <f ca="1">IF(GP25&lt;&gt;"",IF(ABS($F25-$G25)&gt;=PrSettings!$M$7,(ABS($F25-$G25-GM25+GN25)&lt;=1)*1,IF(AND(GP25,$F25=$G25,$F25&gt;=PrSettings!$M$6),(ABS(GM25-$F25)&lt;=1)*1,IF(AND(GP25,$F25+$G25&gt;=PrSettings!$M$8),(ABS(GM25-$F25)+ABS(GN25-$G25)&lt;=1)*1,""))),"")</f>
        <v/>
      </c>
      <c r="GT25" s="490"/>
      <c r="GV25" s="451">
        <f t="shared" ca="1" si="15"/>
        <v>49</v>
      </c>
      <c r="GW25" s="452" t="str">
        <f ca="1">GrpC!$B$9</f>
        <v>Saudi-Arabien</v>
      </c>
      <c r="GX25" s="453">
        <f t="shared" ca="1" si="227"/>
        <v>9</v>
      </c>
      <c r="GY25" s="452" t="str">
        <f ca="1">GrpC!$D$9</f>
        <v>Mexiko</v>
      </c>
      <c r="GZ25" s="492"/>
      <c r="HA25" s="492"/>
      <c r="HB25" s="487"/>
      <c r="HC25" s="453" t="str">
        <f t="shared" ca="1" si="228"/>
        <v/>
      </c>
      <c r="HD25" s="453" t="str">
        <f ca="1">IF((HC25&lt;&gt;""),IF(OR($F25&lt;&gt;$G25,PrSettings!$M$4="●"),(($F25-$G25)=(GZ25-HA25))*1,0),"")</f>
        <v/>
      </c>
      <c r="HE25" s="453" t="str">
        <f t="shared" ca="1" si="229"/>
        <v/>
      </c>
      <c r="HF25" s="453" t="str">
        <f ca="1">IF(HC25&lt;&gt;"",IF(ABS($F25-$G25)&gt;=PrSettings!$M$7,(ABS($F25-$G25-GZ25+HA25)&lt;=1)*1,IF(AND(HC25,$F25=$G25,$F25&gt;=PrSettings!$M$6),(ABS(GZ25-$F25)&lt;=1)*1,IF(AND(HC25,$F25+$G25&gt;=PrSettings!$M$8),(ABS(GZ25-$F25)+ABS(HA25-$G25)&lt;=1)*1,""))),"")</f>
        <v/>
      </c>
      <c r="HG25" s="490"/>
      <c r="HI25" s="451">
        <f t="shared" ca="1" si="16"/>
        <v>49</v>
      </c>
      <c r="HJ25" s="452" t="str">
        <f ca="1">GrpC!$B$9</f>
        <v>Saudi-Arabien</v>
      </c>
      <c r="HK25" s="453">
        <f t="shared" ca="1" si="230"/>
        <v>9</v>
      </c>
      <c r="HL25" s="452" t="str">
        <f ca="1">GrpC!$D$9</f>
        <v>Mexiko</v>
      </c>
      <c r="HM25" s="492"/>
      <c r="HN25" s="492"/>
      <c r="HO25" s="487"/>
      <c r="HP25" s="453" t="str">
        <f t="shared" ca="1" si="231"/>
        <v/>
      </c>
      <c r="HQ25" s="453" t="str">
        <f ca="1">IF((HP25&lt;&gt;""),IF(OR($F25&lt;&gt;$G25,PrSettings!$M$4="●"),(($F25-$G25)=(HM25-HN25))*1,0),"")</f>
        <v/>
      </c>
      <c r="HR25" s="453" t="str">
        <f t="shared" ca="1" si="232"/>
        <v/>
      </c>
      <c r="HS25" s="453" t="str">
        <f ca="1">IF(HP25&lt;&gt;"",IF(ABS($F25-$G25)&gt;=PrSettings!$M$7,(ABS($F25-$G25-HM25+HN25)&lt;=1)*1,IF(AND(HP25,$F25=$G25,$F25&gt;=PrSettings!$M$6),(ABS(HM25-$F25)&lt;=1)*1,IF(AND(HP25,$F25+$G25&gt;=PrSettings!$M$8),(ABS(HM25-$F25)+ABS(HN25-$G25)&lt;=1)*1,""))),"")</f>
        <v/>
      </c>
      <c r="HT25" s="490"/>
      <c r="HV25" s="451">
        <f t="shared" ca="1" si="17"/>
        <v>49</v>
      </c>
      <c r="HW25" s="452" t="str">
        <f ca="1">GrpC!$B$9</f>
        <v>Saudi-Arabien</v>
      </c>
      <c r="HX25" s="453">
        <f t="shared" ca="1" si="233"/>
        <v>9</v>
      </c>
      <c r="HY25" s="452" t="str">
        <f ca="1">GrpC!$D$9</f>
        <v>Mexiko</v>
      </c>
      <c r="HZ25" s="492"/>
      <c r="IA25" s="492"/>
      <c r="IB25" s="487"/>
      <c r="IC25" s="453" t="str">
        <f t="shared" ca="1" si="234"/>
        <v/>
      </c>
      <c r="ID25" s="453" t="str">
        <f ca="1">IF((IC25&lt;&gt;""),IF(OR($F25&lt;&gt;$G25,PrSettings!$M$4="●"),(($F25-$G25)=(HZ25-IA25))*1,0),"")</f>
        <v/>
      </c>
      <c r="IE25" s="453" t="str">
        <f t="shared" ca="1" si="235"/>
        <v/>
      </c>
      <c r="IF25" s="453" t="str">
        <f ca="1">IF(IC25&lt;&gt;"",IF(ABS($F25-$G25)&gt;=PrSettings!$M$7,(ABS($F25-$G25-HZ25+IA25)&lt;=1)*1,IF(AND(IC25,$F25=$G25,$F25&gt;=PrSettings!$M$6),(ABS(HZ25-$F25)&lt;=1)*1,IF(AND(IC25,$F25+$G25&gt;=PrSettings!$M$8),(ABS(HZ25-$F25)+ABS(IA25-$G25)&lt;=1)*1,""))),"")</f>
        <v/>
      </c>
      <c r="IG25" s="490"/>
      <c r="II25" s="451">
        <f t="shared" ca="1" si="18"/>
        <v>49</v>
      </c>
      <c r="IJ25" s="452" t="str">
        <f ca="1">GrpC!$B$9</f>
        <v>Saudi-Arabien</v>
      </c>
      <c r="IK25" s="453">
        <f t="shared" ca="1" si="236"/>
        <v>9</v>
      </c>
      <c r="IL25" s="452" t="str">
        <f ca="1">GrpC!$D$9</f>
        <v>Mexiko</v>
      </c>
      <c r="IM25" s="492"/>
      <c r="IN25" s="492"/>
      <c r="IO25" s="487"/>
      <c r="IP25" s="453" t="str">
        <f t="shared" ca="1" si="237"/>
        <v/>
      </c>
      <c r="IQ25" s="453" t="str">
        <f ca="1">IF((IP25&lt;&gt;""),IF(OR($F25&lt;&gt;$G25,PrSettings!$M$4="●"),(($F25-$G25)=(IM25-IN25))*1,0),"")</f>
        <v/>
      </c>
      <c r="IR25" s="453" t="str">
        <f t="shared" ca="1" si="238"/>
        <v/>
      </c>
      <c r="IS25" s="453" t="str">
        <f ca="1">IF(IP25&lt;&gt;"",IF(ABS($F25-$G25)&gt;=PrSettings!$M$7,(ABS($F25-$G25-IM25+IN25)&lt;=1)*1,IF(AND(IP25,$F25=$G25,$F25&gt;=PrSettings!$M$6),(ABS(IM25-$F25)&lt;=1)*1,IF(AND(IP25,$F25+$G25&gt;=PrSettings!$M$8),(ABS(IM25-$F25)+ABS(IN25-$G25)&lt;=1)*1,""))),"")</f>
        <v/>
      </c>
      <c r="IT25" s="490"/>
      <c r="IV25" s="451">
        <f t="shared" ca="1" si="19"/>
        <v>49</v>
      </c>
      <c r="IW25" s="452" t="str">
        <f ca="1">GrpC!$B$9</f>
        <v>Saudi-Arabien</v>
      </c>
      <c r="IX25" s="453">
        <f t="shared" ca="1" si="239"/>
        <v>9</v>
      </c>
      <c r="IY25" s="452" t="str">
        <f ca="1">GrpC!$D$9</f>
        <v>Mexiko</v>
      </c>
      <c r="IZ25" s="492"/>
      <c r="JA25" s="492"/>
      <c r="JB25" s="487"/>
      <c r="JC25" s="453" t="str">
        <f t="shared" ca="1" si="240"/>
        <v/>
      </c>
      <c r="JD25" s="453" t="str">
        <f ca="1">IF((JC25&lt;&gt;""),IF(OR($F25&lt;&gt;$G25,PrSettings!$M$4="●"),(($F25-$G25)=(IZ25-JA25))*1,0),"")</f>
        <v/>
      </c>
      <c r="JE25" s="453" t="str">
        <f t="shared" ca="1" si="241"/>
        <v/>
      </c>
      <c r="JF25" s="453" t="str">
        <f ca="1">IF(JC25&lt;&gt;"",IF(ABS($F25-$G25)&gt;=PrSettings!$M$7,(ABS($F25-$G25-IZ25+JA25)&lt;=1)*1,IF(AND(JC25,$F25=$G25,$F25&gt;=PrSettings!$M$6),(ABS(IZ25-$F25)&lt;=1)*1,IF(AND(JC25,$F25+$G25&gt;=PrSettings!$M$8),(ABS(IZ25-$F25)+ABS(JA25-$G25)&lt;=1)*1,""))),"")</f>
        <v/>
      </c>
      <c r="JG25" s="490"/>
      <c r="JI25" s="451">
        <f t="shared" ca="1" si="20"/>
        <v>49</v>
      </c>
      <c r="JJ25" s="452" t="str">
        <f ca="1">GrpC!$B$9</f>
        <v>Saudi-Arabien</v>
      </c>
      <c r="JK25" s="453">
        <f t="shared" ca="1" si="242"/>
        <v>9</v>
      </c>
      <c r="JL25" s="452" t="str">
        <f ca="1">GrpC!$D$9</f>
        <v>Mexiko</v>
      </c>
      <c r="JM25" s="492"/>
      <c r="JN25" s="492"/>
      <c r="JO25" s="487"/>
      <c r="JP25" s="453" t="str">
        <f t="shared" ca="1" si="243"/>
        <v/>
      </c>
      <c r="JQ25" s="453" t="str">
        <f ca="1">IF((JP25&lt;&gt;""),IF(OR($F25&lt;&gt;$G25,PrSettings!$M$4="●"),(($F25-$G25)=(JM25-JN25))*1,0),"")</f>
        <v/>
      </c>
      <c r="JR25" s="453" t="str">
        <f t="shared" ca="1" si="244"/>
        <v/>
      </c>
      <c r="JS25" s="453" t="str">
        <f ca="1">IF(JP25&lt;&gt;"",IF(ABS($F25-$G25)&gt;=PrSettings!$M$7,(ABS($F25-$G25-JM25+JN25)&lt;=1)*1,IF(AND(JP25,$F25=$G25,$F25&gt;=PrSettings!$M$6),(ABS(JM25-$F25)&lt;=1)*1,IF(AND(JP25,$F25+$G25&gt;=PrSettings!$M$8),(ABS(JM25-$F25)+ABS(JN25-$G25)&lt;=1)*1,""))),"")</f>
        <v/>
      </c>
      <c r="JT25" s="490"/>
      <c r="JV25" s="451">
        <f t="shared" ca="1" si="21"/>
        <v>49</v>
      </c>
      <c r="JW25" s="452" t="str">
        <f ca="1">GrpC!$B$9</f>
        <v>Saudi-Arabien</v>
      </c>
      <c r="JX25" s="453">
        <f t="shared" ca="1" si="245"/>
        <v>9</v>
      </c>
      <c r="JY25" s="452" t="str">
        <f ca="1">GrpC!$D$9</f>
        <v>Mexiko</v>
      </c>
      <c r="JZ25" s="492"/>
      <c r="KA25" s="492"/>
      <c r="KB25" s="487"/>
      <c r="KC25" s="453" t="str">
        <f t="shared" ca="1" si="246"/>
        <v/>
      </c>
      <c r="KD25" s="453" t="str">
        <f ca="1">IF((KC25&lt;&gt;""),IF(OR($F25&lt;&gt;$G25,PrSettings!$M$4="●"),(($F25-$G25)=(JZ25-KA25))*1,0),"")</f>
        <v/>
      </c>
      <c r="KE25" s="453" t="str">
        <f t="shared" ca="1" si="247"/>
        <v/>
      </c>
      <c r="KF25" s="453" t="str">
        <f ca="1">IF(KC25&lt;&gt;"",IF(ABS($F25-$G25)&gt;=PrSettings!$M$7,(ABS($F25-$G25-JZ25+KA25)&lt;=1)*1,IF(AND(KC25,$F25=$G25,$F25&gt;=PrSettings!$M$6),(ABS(JZ25-$F25)&lt;=1)*1,IF(AND(KC25,$F25+$G25&gt;=PrSettings!$M$8),(ABS(JZ25-$F25)+ABS(KA25-$G25)&lt;=1)*1,""))),"")</f>
        <v/>
      </c>
      <c r="KG25" s="490"/>
      <c r="KI25" s="451">
        <f t="shared" ca="1" si="22"/>
        <v>49</v>
      </c>
      <c r="KJ25" s="452" t="str">
        <f ca="1">GrpC!$B$9</f>
        <v>Saudi-Arabien</v>
      </c>
      <c r="KK25" s="453">
        <f t="shared" ca="1" si="248"/>
        <v>9</v>
      </c>
      <c r="KL25" s="452" t="str">
        <f ca="1">GrpC!$D$9</f>
        <v>Mexiko</v>
      </c>
      <c r="KM25" s="492"/>
      <c r="KN25" s="492"/>
      <c r="KO25" s="487"/>
      <c r="KP25" s="453" t="str">
        <f t="shared" ca="1" si="249"/>
        <v/>
      </c>
      <c r="KQ25" s="453" t="str">
        <f ca="1">IF((KP25&lt;&gt;""),IF(OR($F25&lt;&gt;$G25,PrSettings!$M$4="●"),(($F25-$G25)=(KM25-KN25))*1,0),"")</f>
        <v/>
      </c>
      <c r="KR25" s="453" t="str">
        <f t="shared" ca="1" si="250"/>
        <v/>
      </c>
      <c r="KS25" s="453" t="str">
        <f ca="1">IF(KP25&lt;&gt;"",IF(ABS($F25-$G25)&gt;=PrSettings!$M$7,(ABS($F25-$G25-KM25+KN25)&lt;=1)*1,IF(AND(KP25,$F25=$G25,$F25&gt;=PrSettings!$M$6),(ABS(KM25-$F25)&lt;=1)*1,IF(AND(KP25,$F25+$G25&gt;=PrSettings!$M$8),(ABS(KM25-$F25)+ABS(KN25-$G25)&lt;=1)*1,""))),"")</f>
        <v/>
      </c>
      <c r="KT25" s="490"/>
      <c r="KV25" s="451">
        <f t="shared" ca="1" si="23"/>
        <v>49</v>
      </c>
      <c r="KW25" s="452" t="str">
        <f ca="1">GrpC!$B$9</f>
        <v>Saudi-Arabien</v>
      </c>
      <c r="KX25" s="453">
        <f t="shared" ca="1" si="251"/>
        <v>9</v>
      </c>
      <c r="KY25" s="452" t="str">
        <f ca="1">GrpC!$D$9</f>
        <v>Mexiko</v>
      </c>
      <c r="KZ25" s="492"/>
      <c r="LA25" s="492"/>
      <c r="LB25" s="487"/>
      <c r="LC25" s="453" t="str">
        <f t="shared" ca="1" si="252"/>
        <v/>
      </c>
      <c r="LD25" s="453" t="str">
        <f ca="1">IF((LC25&lt;&gt;""),IF(OR($F25&lt;&gt;$G25,PrSettings!$M$4="●"),(($F25-$G25)=(KZ25-LA25))*1,0),"")</f>
        <v/>
      </c>
      <c r="LE25" s="453" t="str">
        <f t="shared" ca="1" si="253"/>
        <v/>
      </c>
      <c r="LF25" s="453" t="str">
        <f ca="1">IF(LC25&lt;&gt;"",IF(ABS($F25-$G25)&gt;=PrSettings!$M$7,(ABS($F25-$G25-KZ25+LA25)&lt;=1)*1,IF(AND(LC25,$F25=$G25,$F25&gt;=PrSettings!$M$6),(ABS(KZ25-$F25)&lt;=1)*1,IF(AND(LC25,$F25+$G25&gt;=PrSettings!$M$8),(ABS(KZ25-$F25)+ABS(LA25-$G25)&lt;=1)*1,""))),"")</f>
        <v/>
      </c>
      <c r="LG25" s="490"/>
      <c r="LI25" s="451">
        <f t="shared" ca="1" si="24"/>
        <v>49</v>
      </c>
      <c r="LJ25" s="452" t="str">
        <f ca="1">GrpC!$B$9</f>
        <v>Saudi-Arabien</v>
      </c>
      <c r="LK25" s="453">
        <f t="shared" ca="1" si="254"/>
        <v>9</v>
      </c>
      <c r="LL25" s="452" t="str">
        <f ca="1">GrpC!$D$9</f>
        <v>Mexiko</v>
      </c>
      <c r="LM25" s="492"/>
      <c r="LN25" s="492"/>
      <c r="LO25" s="487"/>
      <c r="LP25" s="453" t="str">
        <f t="shared" ca="1" si="255"/>
        <v/>
      </c>
      <c r="LQ25" s="453" t="str">
        <f ca="1">IF((LP25&lt;&gt;""),IF(OR($F25&lt;&gt;$G25,PrSettings!$M$4="●"),(($F25-$G25)=(LM25-LN25))*1,0),"")</f>
        <v/>
      </c>
      <c r="LR25" s="453" t="str">
        <f t="shared" ca="1" si="256"/>
        <v/>
      </c>
      <c r="LS25" s="453" t="str">
        <f ca="1">IF(LP25&lt;&gt;"",IF(ABS($F25-$G25)&gt;=PrSettings!$M$7,(ABS($F25-$G25-LM25+LN25)&lt;=1)*1,IF(AND(LP25,$F25=$G25,$F25&gt;=PrSettings!$M$6),(ABS(LM25-$F25)&lt;=1)*1,IF(AND(LP25,$F25+$G25&gt;=PrSettings!$M$8),(ABS(LM25-$F25)+ABS(LN25-$G25)&lt;=1)*1,""))),"")</f>
        <v/>
      </c>
      <c r="LT25" s="490"/>
      <c r="LV25" s="451">
        <f t="shared" ca="1" si="25"/>
        <v>49</v>
      </c>
      <c r="LW25" s="452" t="str">
        <f ca="1">GrpC!$B$9</f>
        <v>Saudi-Arabien</v>
      </c>
      <c r="LX25" s="453">
        <f t="shared" ca="1" si="257"/>
        <v>9</v>
      </c>
      <c r="LY25" s="452" t="str">
        <f ca="1">GrpC!$D$9</f>
        <v>Mexiko</v>
      </c>
      <c r="LZ25" s="492"/>
      <c r="MA25" s="492"/>
      <c r="MB25" s="487"/>
      <c r="MC25" s="453" t="str">
        <f t="shared" ca="1" si="258"/>
        <v/>
      </c>
      <c r="MD25" s="453" t="str">
        <f ca="1">IF((MC25&lt;&gt;""),IF(OR($F25&lt;&gt;$G25,PrSettings!$M$4="●"),(($F25-$G25)=(LZ25-MA25))*1,0),"")</f>
        <v/>
      </c>
      <c r="ME25" s="453" t="str">
        <f t="shared" ca="1" si="259"/>
        <v/>
      </c>
      <c r="MF25" s="453" t="str">
        <f ca="1">IF(MC25&lt;&gt;"",IF(ABS($F25-$G25)&gt;=PrSettings!$M$7,(ABS($F25-$G25-LZ25+MA25)&lt;=1)*1,IF(AND(MC25,$F25=$G25,$F25&gt;=PrSettings!$M$6),(ABS(LZ25-$F25)&lt;=1)*1,IF(AND(MC25,$F25+$G25&gt;=PrSettings!$M$8),(ABS(LZ25-$F25)+ABS(MA25-$G25)&lt;=1)*1,""))),"")</f>
        <v/>
      </c>
      <c r="MG25" s="490"/>
    </row>
    <row r="26" spans="2:345" ht="24" customHeight="1" x14ac:dyDescent="0.25">
      <c r="B26" s="462" t="str">
        <f>Language!$E$124&amp;" D"</f>
        <v>Gruppe D</v>
      </c>
      <c r="C26" s="463"/>
      <c r="D26" s="468"/>
      <c r="E26" s="465"/>
      <c r="F26" s="469"/>
      <c r="G26" s="470"/>
      <c r="I26" s="462" t="str">
        <f t="shared" si="0"/>
        <v>Gruppe D</v>
      </c>
      <c r="J26" s="464"/>
      <c r="K26" s="468"/>
      <c r="L26" s="465"/>
      <c r="M26" s="496"/>
      <c r="N26" s="497"/>
      <c r="O26" s="466"/>
      <c r="P26" s="478"/>
      <c r="Q26" s="465"/>
      <c r="R26" s="465"/>
      <c r="S26" s="465"/>
      <c r="T26" s="479"/>
      <c r="V26" s="462" t="str">
        <f t="shared" si="1"/>
        <v>Gruppe D</v>
      </c>
      <c r="W26" s="464"/>
      <c r="X26" s="468"/>
      <c r="Y26" s="465"/>
      <c r="Z26" s="496"/>
      <c r="AA26" s="497"/>
      <c r="AB26" s="466"/>
      <c r="AC26" s="478"/>
      <c r="AD26" s="465"/>
      <c r="AE26" s="465"/>
      <c r="AF26" s="465"/>
      <c r="AG26" s="479"/>
      <c r="AI26" s="462" t="str">
        <f t="shared" si="2"/>
        <v>Gruppe D</v>
      </c>
      <c r="AJ26" s="464"/>
      <c r="AK26" s="468"/>
      <c r="AL26" s="465"/>
      <c r="AM26" s="496"/>
      <c r="AN26" s="497"/>
      <c r="AO26" s="466"/>
      <c r="AP26" s="478"/>
      <c r="AQ26" s="465"/>
      <c r="AR26" s="465"/>
      <c r="AS26" s="465"/>
      <c r="AT26" s="479"/>
      <c r="AV26" s="462" t="str">
        <f t="shared" si="3"/>
        <v>Gruppe D</v>
      </c>
      <c r="AW26" s="464"/>
      <c r="AX26" s="468"/>
      <c r="AY26" s="465"/>
      <c r="AZ26" s="496"/>
      <c r="BA26" s="497"/>
      <c r="BB26" s="466"/>
      <c r="BC26" s="478"/>
      <c r="BD26" s="465"/>
      <c r="BE26" s="465"/>
      <c r="BF26" s="465"/>
      <c r="BG26" s="479"/>
      <c r="BI26" s="462" t="str">
        <f t="shared" si="4"/>
        <v>Gruppe D</v>
      </c>
      <c r="BJ26" s="464"/>
      <c r="BK26" s="468"/>
      <c r="BL26" s="465"/>
      <c r="BM26" s="496"/>
      <c r="BN26" s="497"/>
      <c r="BO26" s="466"/>
      <c r="BP26" s="478"/>
      <c r="BQ26" s="465"/>
      <c r="BR26" s="465"/>
      <c r="BS26" s="465"/>
      <c r="BT26" s="479"/>
      <c r="BV26" s="462" t="str">
        <f t="shared" si="5"/>
        <v>Gruppe D</v>
      </c>
      <c r="BW26" s="464"/>
      <c r="BX26" s="468"/>
      <c r="BY26" s="465"/>
      <c r="BZ26" s="496"/>
      <c r="CA26" s="497"/>
      <c r="CB26" s="466"/>
      <c r="CC26" s="478"/>
      <c r="CD26" s="465"/>
      <c r="CE26" s="465"/>
      <c r="CF26" s="465"/>
      <c r="CG26" s="479"/>
      <c r="CI26" s="462" t="str">
        <f t="shared" si="6"/>
        <v>Gruppe D</v>
      </c>
      <c r="CJ26" s="464"/>
      <c r="CK26" s="468"/>
      <c r="CL26" s="465"/>
      <c r="CM26" s="496"/>
      <c r="CN26" s="497"/>
      <c r="CO26" s="466"/>
      <c r="CP26" s="478"/>
      <c r="CQ26" s="465"/>
      <c r="CR26" s="465"/>
      <c r="CS26" s="465"/>
      <c r="CT26" s="479"/>
      <c r="CV26" s="462" t="str">
        <f t="shared" si="7"/>
        <v>Gruppe D</v>
      </c>
      <c r="CW26" s="464"/>
      <c r="CX26" s="468"/>
      <c r="CY26" s="465"/>
      <c r="CZ26" s="496"/>
      <c r="DA26" s="497"/>
      <c r="DB26" s="466"/>
      <c r="DC26" s="478"/>
      <c r="DD26" s="465"/>
      <c r="DE26" s="465"/>
      <c r="DF26" s="465"/>
      <c r="DG26" s="479"/>
      <c r="DI26" s="462" t="str">
        <f t="shared" si="8"/>
        <v>Gruppe D</v>
      </c>
      <c r="DJ26" s="464"/>
      <c r="DK26" s="468"/>
      <c r="DL26" s="465"/>
      <c r="DM26" s="496"/>
      <c r="DN26" s="497"/>
      <c r="DO26" s="466"/>
      <c r="DP26" s="478"/>
      <c r="DQ26" s="465"/>
      <c r="DR26" s="465"/>
      <c r="DS26" s="465"/>
      <c r="DT26" s="479"/>
      <c r="DV26" s="462" t="str">
        <f t="shared" si="9"/>
        <v>Gruppe D</v>
      </c>
      <c r="DW26" s="464"/>
      <c r="DX26" s="468"/>
      <c r="DY26" s="465"/>
      <c r="DZ26" s="496"/>
      <c r="EA26" s="497"/>
      <c r="EB26" s="466"/>
      <c r="EC26" s="478"/>
      <c r="ED26" s="465"/>
      <c r="EE26" s="465"/>
      <c r="EF26" s="465"/>
      <c r="EG26" s="479"/>
      <c r="EI26" s="462" t="str">
        <f t="shared" si="10"/>
        <v>Gruppe D</v>
      </c>
      <c r="EJ26" s="464"/>
      <c r="EK26" s="468"/>
      <c r="EL26" s="465"/>
      <c r="EM26" s="496"/>
      <c r="EN26" s="497"/>
      <c r="EO26" s="466"/>
      <c r="EP26" s="478"/>
      <c r="EQ26" s="465"/>
      <c r="ER26" s="465"/>
      <c r="ES26" s="465"/>
      <c r="ET26" s="479"/>
      <c r="EV26" s="462" t="str">
        <f t="shared" si="11"/>
        <v>Gruppe D</v>
      </c>
      <c r="EW26" s="464"/>
      <c r="EX26" s="468"/>
      <c r="EY26" s="465"/>
      <c r="EZ26" s="496"/>
      <c r="FA26" s="497"/>
      <c r="FB26" s="466"/>
      <c r="FC26" s="478"/>
      <c r="FD26" s="465"/>
      <c r="FE26" s="465"/>
      <c r="FF26" s="465"/>
      <c r="FG26" s="479"/>
      <c r="FI26" s="462" t="str">
        <f t="shared" si="12"/>
        <v>Gruppe D</v>
      </c>
      <c r="FJ26" s="464"/>
      <c r="FK26" s="468"/>
      <c r="FL26" s="465"/>
      <c r="FM26" s="496"/>
      <c r="FN26" s="497"/>
      <c r="FO26" s="466"/>
      <c r="FP26" s="478"/>
      <c r="FQ26" s="465"/>
      <c r="FR26" s="465"/>
      <c r="FS26" s="465"/>
      <c r="FT26" s="479"/>
      <c r="FV26" s="462" t="str">
        <f t="shared" si="13"/>
        <v>Gruppe D</v>
      </c>
      <c r="FW26" s="464"/>
      <c r="FX26" s="468"/>
      <c r="FY26" s="465"/>
      <c r="FZ26" s="496"/>
      <c r="GA26" s="497"/>
      <c r="GB26" s="466"/>
      <c r="GC26" s="478"/>
      <c r="GD26" s="465"/>
      <c r="GE26" s="465"/>
      <c r="GF26" s="465"/>
      <c r="GG26" s="479"/>
      <c r="GI26" s="462" t="str">
        <f t="shared" si="14"/>
        <v>Gruppe D</v>
      </c>
      <c r="GJ26" s="464"/>
      <c r="GK26" s="468"/>
      <c r="GL26" s="465"/>
      <c r="GM26" s="496"/>
      <c r="GN26" s="497"/>
      <c r="GO26" s="466"/>
      <c r="GP26" s="478"/>
      <c r="GQ26" s="465"/>
      <c r="GR26" s="465"/>
      <c r="GS26" s="465"/>
      <c r="GT26" s="479"/>
      <c r="GV26" s="462" t="str">
        <f t="shared" si="15"/>
        <v>Gruppe D</v>
      </c>
      <c r="GW26" s="464"/>
      <c r="GX26" s="468"/>
      <c r="GY26" s="465"/>
      <c r="GZ26" s="496"/>
      <c r="HA26" s="497"/>
      <c r="HB26" s="466"/>
      <c r="HC26" s="478"/>
      <c r="HD26" s="465"/>
      <c r="HE26" s="465"/>
      <c r="HF26" s="465"/>
      <c r="HG26" s="479"/>
      <c r="HI26" s="462" t="str">
        <f t="shared" si="16"/>
        <v>Gruppe D</v>
      </c>
      <c r="HJ26" s="464"/>
      <c r="HK26" s="468"/>
      <c r="HL26" s="465"/>
      <c r="HM26" s="496"/>
      <c r="HN26" s="497"/>
      <c r="HO26" s="466"/>
      <c r="HP26" s="478"/>
      <c r="HQ26" s="465"/>
      <c r="HR26" s="465"/>
      <c r="HS26" s="465"/>
      <c r="HT26" s="479"/>
      <c r="HV26" s="462" t="str">
        <f t="shared" si="17"/>
        <v>Gruppe D</v>
      </c>
      <c r="HW26" s="464"/>
      <c r="HX26" s="468"/>
      <c r="HY26" s="465"/>
      <c r="HZ26" s="496"/>
      <c r="IA26" s="497"/>
      <c r="IB26" s="466"/>
      <c r="IC26" s="478"/>
      <c r="ID26" s="465"/>
      <c r="IE26" s="465"/>
      <c r="IF26" s="465"/>
      <c r="IG26" s="479"/>
      <c r="II26" s="462" t="str">
        <f t="shared" si="18"/>
        <v>Gruppe D</v>
      </c>
      <c r="IJ26" s="464"/>
      <c r="IK26" s="468"/>
      <c r="IL26" s="465"/>
      <c r="IM26" s="496"/>
      <c r="IN26" s="497"/>
      <c r="IO26" s="466"/>
      <c r="IP26" s="478"/>
      <c r="IQ26" s="465"/>
      <c r="IR26" s="465"/>
      <c r="IS26" s="465"/>
      <c r="IT26" s="479"/>
      <c r="IV26" s="462" t="str">
        <f t="shared" si="19"/>
        <v>Gruppe D</v>
      </c>
      <c r="IW26" s="464"/>
      <c r="IX26" s="468"/>
      <c r="IY26" s="465"/>
      <c r="IZ26" s="496"/>
      <c r="JA26" s="497"/>
      <c r="JB26" s="466"/>
      <c r="JC26" s="478"/>
      <c r="JD26" s="465"/>
      <c r="JE26" s="465"/>
      <c r="JF26" s="465"/>
      <c r="JG26" s="479"/>
      <c r="JI26" s="462" t="str">
        <f t="shared" si="20"/>
        <v>Gruppe D</v>
      </c>
      <c r="JJ26" s="464"/>
      <c r="JK26" s="468"/>
      <c r="JL26" s="465"/>
      <c r="JM26" s="496"/>
      <c r="JN26" s="497"/>
      <c r="JO26" s="466"/>
      <c r="JP26" s="478"/>
      <c r="JQ26" s="465"/>
      <c r="JR26" s="465"/>
      <c r="JS26" s="465"/>
      <c r="JT26" s="479"/>
      <c r="JV26" s="462" t="str">
        <f t="shared" si="21"/>
        <v>Gruppe D</v>
      </c>
      <c r="JW26" s="464"/>
      <c r="JX26" s="468"/>
      <c r="JY26" s="465"/>
      <c r="JZ26" s="496"/>
      <c r="KA26" s="497"/>
      <c r="KB26" s="466"/>
      <c r="KC26" s="478"/>
      <c r="KD26" s="465"/>
      <c r="KE26" s="465"/>
      <c r="KF26" s="465"/>
      <c r="KG26" s="479"/>
      <c r="KI26" s="462" t="str">
        <f t="shared" si="22"/>
        <v>Gruppe D</v>
      </c>
      <c r="KJ26" s="464"/>
      <c r="KK26" s="468"/>
      <c r="KL26" s="465"/>
      <c r="KM26" s="496"/>
      <c r="KN26" s="497"/>
      <c r="KO26" s="466"/>
      <c r="KP26" s="478"/>
      <c r="KQ26" s="465"/>
      <c r="KR26" s="465"/>
      <c r="KS26" s="465"/>
      <c r="KT26" s="479"/>
      <c r="KV26" s="462" t="str">
        <f t="shared" si="23"/>
        <v>Gruppe D</v>
      </c>
      <c r="KW26" s="464"/>
      <c r="KX26" s="468"/>
      <c r="KY26" s="465"/>
      <c r="KZ26" s="496"/>
      <c r="LA26" s="497"/>
      <c r="LB26" s="466"/>
      <c r="LC26" s="478"/>
      <c r="LD26" s="465"/>
      <c r="LE26" s="465"/>
      <c r="LF26" s="465"/>
      <c r="LG26" s="479"/>
      <c r="LI26" s="462" t="str">
        <f t="shared" si="24"/>
        <v>Gruppe D</v>
      </c>
      <c r="LJ26" s="464"/>
      <c r="LK26" s="468"/>
      <c r="LL26" s="465"/>
      <c r="LM26" s="496"/>
      <c r="LN26" s="497"/>
      <c r="LO26" s="466"/>
      <c r="LP26" s="478"/>
      <c r="LQ26" s="465"/>
      <c r="LR26" s="465"/>
      <c r="LS26" s="465"/>
      <c r="LT26" s="479"/>
      <c r="LV26" s="462" t="str">
        <f t="shared" si="25"/>
        <v>Gruppe D</v>
      </c>
      <c r="LW26" s="464"/>
      <c r="LX26" s="468"/>
      <c r="LY26" s="465"/>
      <c r="LZ26" s="496"/>
      <c r="MA26" s="497"/>
      <c r="MB26" s="466"/>
      <c r="MC26" s="478"/>
      <c r="MD26" s="465"/>
      <c r="ME26" s="465"/>
      <c r="MF26" s="465"/>
      <c r="MG26" s="479"/>
    </row>
    <row r="27" spans="2:345" x14ac:dyDescent="0.25">
      <c r="B27" s="451">
        <f ca="1">INDEX(Groups!$C$7:$C$45,MATCH(C27,Groups!$D$7:$D$45,0))</f>
        <v>11</v>
      </c>
      <c r="C27" s="452" t="str">
        <f ca="1">GrpD!$B$4</f>
        <v>Dänemark</v>
      </c>
      <c r="D27" s="453">
        <f ca="1">INDEX(Groups!$C$7:$C$45,MATCH(E27,Groups!$D$7:$D$45,0))</f>
        <v>35</v>
      </c>
      <c r="E27" s="452" t="str">
        <f ca="1">GrpD!$D$4</f>
        <v>Tunesien</v>
      </c>
      <c r="F27" s="454">
        <f ca="1">GrpD!$E$4</f>
        <v>0</v>
      </c>
      <c r="G27" s="455">
        <f ca="1">GrpD!$G$4</f>
        <v>0</v>
      </c>
      <c r="I27" s="451">
        <f t="shared" ca="1" si="0"/>
        <v>11</v>
      </c>
      <c r="J27" s="452" t="str">
        <f ca="1">GrpD!$B$4</f>
        <v>Dänemark</v>
      </c>
      <c r="K27" s="453">
        <f t="shared" ref="K27:K32" ca="1" si="260">$D27</f>
        <v>35</v>
      </c>
      <c r="L27" s="452" t="str">
        <f ca="1">GrpD!$D$4</f>
        <v>Tunesien</v>
      </c>
      <c r="M27" s="492"/>
      <c r="N27" s="492"/>
      <c r="O27" s="485"/>
      <c r="P27" s="453" t="str">
        <f t="shared" ref="P27:P32" ca="1" si="261">IF(($F27&lt;&gt;"")*($G27&lt;&gt;"")*(M27&lt;&gt;"")*(N27&lt;&gt;""),($F27&gt;$G27)*(M27&gt;N27)+($F27=$G27)*(M27=N27)+($F27&lt;$G27)*(M27&lt;N27),"")</f>
        <v/>
      </c>
      <c r="Q27" s="453" t="str">
        <f ca="1">IF((P27&lt;&gt;""),IF(OR($F27&lt;&gt;$G27,PrSettings!$M$4="●"),(($F27-$G27)=(M27-N27))*1,0),"")</f>
        <v/>
      </c>
      <c r="R27" s="453" t="str">
        <f t="shared" ref="R27:R32" ca="1" si="262">IF((P27&lt;&gt;""),($F27=M27)*($G27=N27),"")</f>
        <v/>
      </c>
      <c r="S27" s="453" t="str">
        <f ca="1">IF(P27&lt;&gt;"",IF(ABS($F27-$G27)&gt;=PrSettings!$M$7,(ABS($F27-$G27-M27+N27)&lt;=1)*1,IF(AND(P27,$F27=$G27,$F27&gt;=PrSettings!$M$6),(ABS(M27-$F27)&lt;=1)*1,IF(AND(P27,$F27+$G27&gt;=PrSettings!$M$8),(ABS(M27-$F27)+ABS(N27-$G27)&lt;=1)*1,""))),"")</f>
        <v/>
      </c>
      <c r="T27" s="488"/>
      <c r="V27" s="451">
        <f t="shared" ca="1" si="1"/>
        <v>11</v>
      </c>
      <c r="W27" s="452" t="str">
        <f ca="1">GrpD!$B$4</f>
        <v>Dänemark</v>
      </c>
      <c r="X27" s="453">
        <f t="shared" ref="X27:X32" ca="1" si="263">$D27</f>
        <v>35</v>
      </c>
      <c r="Y27" s="452" t="str">
        <f ca="1">GrpD!$D$4</f>
        <v>Tunesien</v>
      </c>
      <c r="Z27" s="492"/>
      <c r="AA27" s="492"/>
      <c r="AB27" s="485"/>
      <c r="AC27" s="453" t="str">
        <f t="shared" ref="AC27:AC32" ca="1" si="264">IF(($F27&lt;&gt;"")*($G27&lt;&gt;"")*(Z27&lt;&gt;"")*(AA27&lt;&gt;""),($F27&gt;$G27)*(Z27&gt;AA27)+($F27=$G27)*(Z27=AA27)+($F27&lt;$G27)*(Z27&lt;AA27),"")</f>
        <v/>
      </c>
      <c r="AD27" s="453" t="str">
        <f ca="1">IF((AC27&lt;&gt;""),IF(OR($F27&lt;&gt;$G27,PrSettings!$M$4="●"),(($F27-$G27)=(Z27-AA27))*1,0),"")</f>
        <v/>
      </c>
      <c r="AE27" s="453" t="str">
        <f t="shared" ref="AE27:AE32" ca="1" si="265">IF((AC27&lt;&gt;""),($F27=Z27)*($G27=AA27),"")</f>
        <v/>
      </c>
      <c r="AF27" s="453" t="str">
        <f ca="1">IF(AC27&lt;&gt;"",IF(ABS($F27-$G27)&gt;=PrSettings!$M$7,(ABS($F27-$G27-Z27+AA27)&lt;=1)*1,IF(AND(AC27,$F27=$G27,$F27&gt;=PrSettings!$M$6),(ABS(Z27-$F27)&lt;=1)*1,IF(AND(AC27,$F27+$G27&gt;=PrSettings!$M$8),(ABS(Z27-$F27)+ABS(AA27-$G27)&lt;=1)*1,""))),"")</f>
        <v/>
      </c>
      <c r="AG27" s="488"/>
      <c r="AI27" s="451">
        <f t="shared" ca="1" si="2"/>
        <v>11</v>
      </c>
      <c r="AJ27" s="452" t="str">
        <f ca="1">GrpD!$B$4</f>
        <v>Dänemark</v>
      </c>
      <c r="AK27" s="453">
        <f t="shared" ref="AK27:AK32" ca="1" si="266">$D27</f>
        <v>35</v>
      </c>
      <c r="AL27" s="452" t="str">
        <f ca="1">GrpD!$D$4</f>
        <v>Tunesien</v>
      </c>
      <c r="AM27" s="492"/>
      <c r="AN27" s="492"/>
      <c r="AO27" s="485"/>
      <c r="AP27" s="453" t="str">
        <f t="shared" ref="AP27:AP32" ca="1" si="267">IF(($F27&lt;&gt;"")*($G27&lt;&gt;"")*(AM27&lt;&gt;"")*(AN27&lt;&gt;""),($F27&gt;$G27)*(AM27&gt;AN27)+($F27=$G27)*(AM27=AN27)+($F27&lt;$G27)*(AM27&lt;AN27),"")</f>
        <v/>
      </c>
      <c r="AQ27" s="453" t="str">
        <f ca="1">IF((AP27&lt;&gt;""),IF(OR($F27&lt;&gt;$G27,PrSettings!$M$4="●"),(($F27-$G27)=(AM27-AN27))*1,0),"")</f>
        <v/>
      </c>
      <c r="AR27" s="453" t="str">
        <f t="shared" ref="AR27:AR32" ca="1" si="268">IF((AP27&lt;&gt;""),($F27=AM27)*($G27=AN27),"")</f>
        <v/>
      </c>
      <c r="AS27" s="453" t="str">
        <f ca="1">IF(AP27&lt;&gt;"",IF(ABS($F27-$G27)&gt;=PrSettings!$M$7,(ABS($F27-$G27-AM27+AN27)&lt;=1)*1,IF(AND(AP27,$F27=$G27,$F27&gt;=PrSettings!$M$6),(ABS(AM27-$F27)&lt;=1)*1,IF(AND(AP27,$F27+$G27&gt;=PrSettings!$M$8),(ABS(AM27-$F27)+ABS(AN27-$G27)&lt;=1)*1,""))),"")</f>
        <v/>
      </c>
      <c r="AT27" s="488"/>
      <c r="AV27" s="451">
        <f t="shared" ca="1" si="3"/>
        <v>11</v>
      </c>
      <c r="AW27" s="452" t="str">
        <f ca="1">GrpD!$B$4</f>
        <v>Dänemark</v>
      </c>
      <c r="AX27" s="453">
        <f t="shared" ref="AX27:AX32" ca="1" si="269">$D27</f>
        <v>35</v>
      </c>
      <c r="AY27" s="452" t="str">
        <f ca="1">GrpD!$D$4</f>
        <v>Tunesien</v>
      </c>
      <c r="AZ27" s="492"/>
      <c r="BA27" s="492"/>
      <c r="BB27" s="485"/>
      <c r="BC27" s="453" t="str">
        <f t="shared" ref="BC27:BC32" ca="1" si="270">IF(($F27&lt;&gt;"")*($G27&lt;&gt;"")*(AZ27&lt;&gt;"")*(BA27&lt;&gt;""),($F27&gt;$G27)*(AZ27&gt;BA27)+($F27=$G27)*(AZ27=BA27)+($F27&lt;$G27)*(AZ27&lt;BA27),"")</f>
        <v/>
      </c>
      <c r="BD27" s="453" t="str">
        <f ca="1">IF((BC27&lt;&gt;""),IF(OR($F27&lt;&gt;$G27,PrSettings!$M$4="●"),(($F27-$G27)=(AZ27-BA27))*1,0),"")</f>
        <v/>
      </c>
      <c r="BE27" s="453" t="str">
        <f t="shared" ref="BE27:BE32" ca="1" si="271">IF((BC27&lt;&gt;""),($F27=AZ27)*($G27=BA27),"")</f>
        <v/>
      </c>
      <c r="BF27" s="453" t="str">
        <f ca="1">IF(BC27&lt;&gt;"",IF(ABS($F27-$G27)&gt;=PrSettings!$M$7,(ABS($F27-$G27-AZ27+BA27)&lt;=1)*1,IF(AND(BC27,$F27=$G27,$F27&gt;=PrSettings!$M$6),(ABS(AZ27-$F27)&lt;=1)*1,IF(AND(BC27,$F27+$G27&gt;=PrSettings!$M$8),(ABS(AZ27-$F27)+ABS(BA27-$G27)&lt;=1)*1,""))),"")</f>
        <v/>
      </c>
      <c r="BG27" s="488"/>
      <c r="BI27" s="451">
        <f t="shared" ca="1" si="4"/>
        <v>11</v>
      </c>
      <c r="BJ27" s="452" t="str">
        <f ca="1">GrpD!$B$4</f>
        <v>Dänemark</v>
      </c>
      <c r="BK27" s="453">
        <f t="shared" ref="BK27:BK32" ca="1" si="272">$D27</f>
        <v>35</v>
      </c>
      <c r="BL27" s="452" t="str">
        <f ca="1">GrpD!$D$4</f>
        <v>Tunesien</v>
      </c>
      <c r="BM27" s="492"/>
      <c r="BN27" s="492"/>
      <c r="BO27" s="485"/>
      <c r="BP27" s="453" t="str">
        <f t="shared" ref="BP27:BP32" ca="1" si="273">IF(($F27&lt;&gt;"")*($G27&lt;&gt;"")*(BM27&lt;&gt;"")*(BN27&lt;&gt;""),($F27&gt;$G27)*(BM27&gt;BN27)+($F27=$G27)*(BM27=BN27)+($F27&lt;$G27)*(BM27&lt;BN27),"")</f>
        <v/>
      </c>
      <c r="BQ27" s="453" t="str">
        <f ca="1">IF((BP27&lt;&gt;""),IF(OR($F27&lt;&gt;$G27,PrSettings!$M$4="●"),(($F27-$G27)=(BM27-BN27))*1,0),"")</f>
        <v/>
      </c>
      <c r="BR27" s="453" t="str">
        <f t="shared" ref="BR27:BR32" ca="1" si="274">IF((BP27&lt;&gt;""),($F27=BM27)*($G27=BN27),"")</f>
        <v/>
      </c>
      <c r="BS27" s="453" t="str">
        <f ca="1">IF(BP27&lt;&gt;"",IF(ABS($F27-$G27)&gt;=PrSettings!$M$7,(ABS($F27-$G27-BM27+BN27)&lt;=1)*1,IF(AND(BP27,$F27=$G27,$F27&gt;=PrSettings!$M$6),(ABS(BM27-$F27)&lt;=1)*1,IF(AND(BP27,$F27+$G27&gt;=PrSettings!$M$8),(ABS(BM27-$F27)+ABS(BN27-$G27)&lt;=1)*1,""))),"")</f>
        <v/>
      </c>
      <c r="BT27" s="488"/>
      <c r="BV27" s="451">
        <f t="shared" ca="1" si="5"/>
        <v>11</v>
      </c>
      <c r="BW27" s="452" t="str">
        <f ca="1">GrpD!$B$4</f>
        <v>Dänemark</v>
      </c>
      <c r="BX27" s="453">
        <f t="shared" ref="BX27:BX32" ca="1" si="275">$D27</f>
        <v>35</v>
      </c>
      <c r="BY27" s="452" t="str">
        <f ca="1">GrpD!$D$4</f>
        <v>Tunesien</v>
      </c>
      <c r="BZ27" s="492"/>
      <c r="CA27" s="492"/>
      <c r="CB27" s="485"/>
      <c r="CC27" s="453" t="str">
        <f t="shared" ref="CC27:CC32" ca="1" si="276">IF(($F27&lt;&gt;"")*($G27&lt;&gt;"")*(BZ27&lt;&gt;"")*(CA27&lt;&gt;""),($F27&gt;$G27)*(BZ27&gt;CA27)+($F27=$G27)*(BZ27=CA27)+($F27&lt;$G27)*(BZ27&lt;CA27),"")</f>
        <v/>
      </c>
      <c r="CD27" s="453" t="str">
        <f ca="1">IF((CC27&lt;&gt;""),IF(OR($F27&lt;&gt;$G27,PrSettings!$M$4="●"),(($F27-$G27)=(BZ27-CA27))*1,0),"")</f>
        <v/>
      </c>
      <c r="CE27" s="453" t="str">
        <f t="shared" ref="CE27:CE32" ca="1" si="277">IF((CC27&lt;&gt;""),($F27=BZ27)*($G27=CA27),"")</f>
        <v/>
      </c>
      <c r="CF27" s="453" t="str">
        <f ca="1">IF(CC27&lt;&gt;"",IF(ABS($F27-$G27)&gt;=PrSettings!$M$7,(ABS($F27-$G27-BZ27+CA27)&lt;=1)*1,IF(AND(CC27,$F27=$G27,$F27&gt;=PrSettings!$M$6),(ABS(BZ27-$F27)&lt;=1)*1,IF(AND(CC27,$F27+$G27&gt;=PrSettings!$M$8),(ABS(BZ27-$F27)+ABS(CA27-$G27)&lt;=1)*1,""))),"")</f>
        <v/>
      </c>
      <c r="CG27" s="488"/>
      <c r="CI27" s="451">
        <f t="shared" ca="1" si="6"/>
        <v>11</v>
      </c>
      <c r="CJ27" s="452" t="str">
        <f ca="1">GrpD!$B$4</f>
        <v>Dänemark</v>
      </c>
      <c r="CK27" s="453">
        <f t="shared" ref="CK27:CK32" ca="1" si="278">$D27</f>
        <v>35</v>
      </c>
      <c r="CL27" s="452" t="str">
        <f ca="1">GrpD!$D$4</f>
        <v>Tunesien</v>
      </c>
      <c r="CM27" s="492"/>
      <c r="CN27" s="492"/>
      <c r="CO27" s="485"/>
      <c r="CP27" s="453" t="str">
        <f t="shared" ref="CP27:CP32" ca="1" si="279">IF(($F27&lt;&gt;"")*($G27&lt;&gt;"")*(CM27&lt;&gt;"")*(CN27&lt;&gt;""),($F27&gt;$G27)*(CM27&gt;CN27)+($F27=$G27)*(CM27=CN27)+($F27&lt;$G27)*(CM27&lt;CN27),"")</f>
        <v/>
      </c>
      <c r="CQ27" s="453" t="str">
        <f ca="1">IF((CP27&lt;&gt;""),IF(OR($F27&lt;&gt;$G27,PrSettings!$M$4="●"),(($F27-$G27)=(CM27-CN27))*1,0),"")</f>
        <v/>
      </c>
      <c r="CR27" s="453" t="str">
        <f t="shared" ref="CR27:CR32" ca="1" si="280">IF((CP27&lt;&gt;""),($F27=CM27)*($G27=CN27),"")</f>
        <v/>
      </c>
      <c r="CS27" s="453" t="str">
        <f ca="1">IF(CP27&lt;&gt;"",IF(ABS($F27-$G27)&gt;=PrSettings!$M$7,(ABS($F27-$G27-CM27+CN27)&lt;=1)*1,IF(AND(CP27,$F27=$G27,$F27&gt;=PrSettings!$M$6),(ABS(CM27-$F27)&lt;=1)*1,IF(AND(CP27,$F27+$G27&gt;=PrSettings!$M$8),(ABS(CM27-$F27)+ABS(CN27-$G27)&lt;=1)*1,""))),"")</f>
        <v/>
      </c>
      <c r="CT27" s="488"/>
      <c r="CV27" s="451">
        <f t="shared" ca="1" si="7"/>
        <v>11</v>
      </c>
      <c r="CW27" s="452" t="str">
        <f ca="1">GrpD!$B$4</f>
        <v>Dänemark</v>
      </c>
      <c r="CX27" s="453">
        <f t="shared" ref="CX27:CX32" ca="1" si="281">$D27</f>
        <v>35</v>
      </c>
      <c r="CY27" s="452" t="str">
        <f ca="1">GrpD!$D$4</f>
        <v>Tunesien</v>
      </c>
      <c r="CZ27" s="492"/>
      <c r="DA27" s="492"/>
      <c r="DB27" s="485"/>
      <c r="DC27" s="453" t="str">
        <f t="shared" ref="DC27:DC32" ca="1" si="282">IF(($F27&lt;&gt;"")*($G27&lt;&gt;"")*(CZ27&lt;&gt;"")*(DA27&lt;&gt;""),($F27&gt;$G27)*(CZ27&gt;DA27)+($F27=$G27)*(CZ27=DA27)+($F27&lt;$G27)*(CZ27&lt;DA27),"")</f>
        <v/>
      </c>
      <c r="DD27" s="453" t="str">
        <f ca="1">IF((DC27&lt;&gt;""),IF(OR($F27&lt;&gt;$G27,PrSettings!$M$4="●"),(($F27-$G27)=(CZ27-DA27))*1,0),"")</f>
        <v/>
      </c>
      <c r="DE27" s="453" t="str">
        <f t="shared" ref="DE27:DE32" ca="1" si="283">IF((DC27&lt;&gt;""),($F27=CZ27)*($G27=DA27),"")</f>
        <v/>
      </c>
      <c r="DF27" s="453" t="str">
        <f ca="1">IF(DC27&lt;&gt;"",IF(ABS($F27-$G27)&gt;=PrSettings!$M$7,(ABS($F27-$G27-CZ27+DA27)&lt;=1)*1,IF(AND(DC27,$F27=$G27,$F27&gt;=PrSettings!$M$6),(ABS(CZ27-$F27)&lt;=1)*1,IF(AND(DC27,$F27+$G27&gt;=PrSettings!$M$8),(ABS(CZ27-$F27)+ABS(DA27-$G27)&lt;=1)*1,""))),"")</f>
        <v/>
      </c>
      <c r="DG27" s="488"/>
      <c r="DI27" s="451">
        <f t="shared" ca="1" si="8"/>
        <v>11</v>
      </c>
      <c r="DJ27" s="452" t="str">
        <f ca="1">GrpD!$B$4</f>
        <v>Dänemark</v>
      </c>
      <c r="DK27" s="453">
        <f t="shared" ref="DK27:DK32" ca="1" si="284">$D27</f>
        <v>35</v>
      </c>
      <c r="DL27" s="452" t="str">
        <f ca="1">GrpD!$D$4</f>
        <v>Tunesien</v>
      </c>
      <c r="DM27" s="492"/>
      <c r="DN27" s="492"/>
      <c r="DO27" s="485"/>
      <c r="DP27" s="453" t="str">
        <f t="shared" ref="DP27:DP32" ca="1" si="285">IF(($F27&lt;&gt;"")*($G27&lt;&gt;"")*(DM27&lt;&gt;"")*(DN27&lt;&gt;""),($F27&gt;$G27)*(DM27&gt;DN27)+($F27=$G27)*(DM27=DN27)+($F27&lt;$G27)*(DM27&lt;DN27),"")</f>
        <v/>
      </c>
      <c r="DQ27" s="453" t="str">
        <f ca="1">IF((DP27&lt;&gt;""),IF(OR($F27&lt;&gt;$G27,PrSettings!$M$4="●"),(($F27-$G27)=(DM27-DN27))*1,0),"")</f>
        <v/>
      </c>
      <c r="DR27" s="453" t="str">
        <f t="shared" ref="DR27:DR32" ca="1" si="286">IF((DP27&lt;&gt;""),($F27=DM27)*($G27=DN27),"")</f>
        <v/>
      </c>
      <c r="DS27" s="453" t="str">
        <f ca="1">IF(DP27&lt;&gt;"",IF(ABS($F27-$G27)&gt;=PrSettings!$M$7,(ABS($F27-$G27-DM27+DN27)&lt;=1)*1,IF(AND(DP27,$F27=$G27,$F27&gt;=PrSettings!$M$6),(ABS(DM27-$F27)&lt;=1)*1,IF(AND(DP27,$F27+$G27&gt;=PrSettings!$M$8),(ABS(DM27-$F27)+ABS(DN27-$G27)&lt;=1)*1,""))),"")</f>
        <v/>
      </c>
      <c r="DT27" s="488"/>
      <c r="DV27" s="451">
        <f t="shared" ca="1" si="9"/>
        <v>11</v>
      </c>
      <c r="DW27" s="452" t="str">
        <f ca="1">GrpD!$B$4</f>
        <v>Dänemark</v>
      </c>
      <c r="DX27" s="453">
        <f t="shared" ref="DX27:DX32" ca="1" si="287">$D27</f>
        <v>35</v>
      </c>
      <c r="DY27" s="452" t="str">
        <f ca="1">GrpD!$D$4</f>
        <v>Tunesien</v>
      </c>
      <c r="DZ27" s="492"/>
      <c r="EA27" s="492"/>
      <c r="EB27" s="485"/>
      <c r="EC27" s="453" t="str">
        <f t="shared" ref="EC27:EC32" ca="1" si="288">IF(($F27&lt;&gt;"")*($G27&lt;&gt;"")*(DZ27&lt;&gt;"")*(EA27&lt;&gt;""),($F27&gt;$G27)*(DZ27&gt;EA27)+($F27=$G27)*(DZ27=EA27)+($F27&lt;$G27)*(DZ27&lt;EA27),"")</f>
        <v/>
      </c>
      <c r="ED27" s="453" t="str">
        <f ca="1">IF((EC27&lt;&gt;""),IF(OR($F27&lt;&gt;$G27,PrSettings!$M$4="●"),(($F27-$G27)=(DZ27-EA27))*1,0),"")</f>
        <v/>
      </c>
      <c r="EE27" s="453" t="str">
        <f t="shared" ref="EE27:EE32" ca="1" si="289">IF((EC27&lt;&gt;""),($F27=DZ27)*($G27=EA27),"")</f>
        <v/>
      </c>
      <c r="EF27" s="453" t="str">
        <f ca="1">IF(EC27&lt;&gt;"",IF(ABS($F27-$G27)&gt;=PrSettings!$M$7,(ABS($F27-$G27-DZ27+EA27)&lt;=1)*1,IF(AND(EC27,$F27=$G27,$F27&gt;=PrSettings!$M$6),(ABS(DZ27-$F27)&lt;=1)*1,IF(AND(EC27,$F27+$G27&gt;=PrSettings!$M$8),(ABS(DZ27-$F27)+ABS(EA27-$G27)&lt;=1)*1,""))),"")</f>
        <v/>
      </c>
      <c r="EG27" s="488"/>
      <c r="EI27" s="451">
        <f t="shared" ca="1" si="10"/>
        <v>11</v>
      </c>
      <c r="EJ27" s="452" t="str">
        <f ca="1">GrpD!$B$4</f>
        <v>Dänemark</v>
      </c>
      <c r="EK27" s="453">
        <f t="shared" ref="EK27:EK32" ca="1" si="290">$D27</f>
        <v>35</v>
      </c>
      <c r="EL27" s="452" t="str">
        <f ca="1">GrpD!$D$4</f>
        <v>Tunesien</v>
      </c>
      <c r="EM27" s="492"/>
      <c r="EN27" s="492"/>
      <c r="EO27" s="485"/>
      <c r="EP27" s="453" t="str">
        <f t="shared" ref="EP27:EP32" ca="1" si="291">IF(($F27&lt;&gt;"")*($G27&lt;&gt;"")*(EM27&lt;&gt;"")*(EN27&lt;&gt;""),($F27&gt;$G27)*(EM27&gt;EN27)+($F27=$G27)*(EM27=EN27)+($F27&lt;$G27)*(EM27&lt;EN27),"")</f>
        <v/>
      </c>
      <c r="EQ27" s="453" t="str">
        <f ca="1">IF((EP27&lt;&gt;""),IF(OR($F27&lt;&gt;$G27,PrSettings!$M$4="●"),(($F27-$G27)=(EM27-EN27))*1,0),"")</f>
        <v/>
      </c>
      <c r="ER27" s="453" t="str">
        <f t="shared" ref="ER27:ER32" ca="1" si="292">IF((EP27&lt;&gt;""),($F27=EM27)*($G27=EN27),"")</f>
        <v/>
      </c>
      <c r="ES27" s="453" t="str">
        <f ca="1">IF(EP27&lt;&gt;"",IF(ABS($F27-$G27)&gt;=PrSettings!$M$7,(ABS($F27-$G27-EM27+EN27)&lt;=1)*1,IF(AND(EP27,$F27=$G27,$F27&gt;=PrSettings!$M$6),(ABS(EM27-$F27)&lt;=1)*1,IF(AND(EP27,$F27+$G27&gt;=PrSettings!$M$8),(ABS(EM27-$F27)+ABS(EN27-$G27)&lt;=1)*1,""))),"")</f>
        <v/>
      </c>
      <c r="ET27" s="488"/>
      <c r="EV27" s="451">
        <f t="shared" ca="1" si="11"/>
        <v>11</v>
      </c>
      <c r="EW27" s="452" t="str">
        <f ca="1">GrpD!$B$4</f>
        <v>Dänemark</v>
      </c>
      <c r="EX27" s="453">
        <f t="shared" ref="EX27:EX32" ca="1" si="293">$D27</f>
        <v>35</v>
      </c>
      <c r="EY27" s="452" t="str">
        <f ca="1">GrpD!$D$4</f>
        <v>Tunesien</v>
      </c>
      <c r="EZ27" s="492"/>
      <c r="FA27" s="492"/>
      <c r="FB27" s="485"/>
      <c r="FC27" s="453" t="str">
        <f t="shared" ref="FC27:FC32" ca="1" si="294">IF(($F27&lt;&gt;"")*($G27&lt;&gt;"")*(EZ27&lt;&gt;"")*(FA27&lt;&gt;""),($F27&gt;$G27)*(EZ27&gt;FA27)+($F27=$G27)*(EZ27=FA27)+($F27&lt;$G27)*(EZ27&lt;FA27),"")</f>
        <v/>
      </c>
      <c r="FD27" s="453" t="str">
        <f ca="1">IF((FC27&lt;&gt;""),IF(OR($F27&lt;&gt;$G27,PrSettings!$M$4="●"),(($F27-$G27)=(EZ27-FA27))*1,0),"")</f>
        <v/>
      </c>
      <c r="FE27" s="453" t="str">
        <f t="shared" ref="FE27:FE32" ca="1" si="295">IF((FC27&lt;&gt;""),($F27=EZ27)*($G27=FA27),"")</f>
        <v/>
      </c>
      <c r="FF27" s="453" t="str">
        <f ca="1">IF(FC27&lt;&gt;"",IF(ABS($F27-$G27)&gt;=PrSettings!$M$7,(ABS($F27-$G27-EZ27+FA27)&lt;=1)*1,IF(AND(FC27,$F27=$G27,$F27&gt;=PrSettings!$M$6),(ABS(EZ27-$F27)&lt;=1)*1,IF(AND(FC27,$F27+$G27&gt;=PrSettings!$M$8),(ABS(EZ27-$F27)+ABS(FA27-$G27)&lt;=1)*1,""))),"")</f>
        <v/>
      </c>
      <c r="FG27" s="488"/>
      <c r="FI27" s="451">
        <f t="shared" ca="1" si="12"/>
        <v>11</v>
      </c>
      <c r="FJ27" s="452" t="str">
        <f ca="1">GrpD!$B$4</f>
        <v>Dänemark</v>
      </c>
      <c r="FK27" s="453">
        <f t="shared" ref="FK27:FK32" ca="1" si="296">$D27</f>
        <v>35</v>
      </c>
      <c r="FL27" s="452" t="str">
        <f ca="1">GrpD!$D$4</f>
        <v>Tunesien</v>
      </c>
      <c r="FM27" s="492"/>
      <c r="FN27" s="492"/>
      <c r="FO27" s="485"/>
      <c r="FP27" s="453" t="str">
        <f t="shared" ref="FP27:FP32" ca="1" si="297">IF(($F27&lt;&gt;"")*($G27&lt;&gt;"")*(FM27&lt;&gt;"")*(FN27&lt;&gt;""),($F27&gt;$G27)*(FM27&gt;FN27)+($F27=$G27)*(FM27=FN27)+($F27&lt;$G27)*(FM27&lt;FN27),"")</f>
        <v/>
      </c>
      <c r="FQ27" s="453" t="str">
        <f ca="1">IF((FP27&lt;&gt;""),IF(OR($F27&lt;&gt;$G27,PrSettings!$M$4="●"),(($F27-$G27)=(FM27-FN27))*1,0),"")</f>
        <v/>
      </c>
      <c r="FR27" s="453" t="str">
        <f t="shared" ref="FR27:FR32" ca="1" si="298">IF((FP27&lt;&gt;""),($F27=FM27)*($G27=FN27),"")</f>
        <v/>
      </c>
      <c r="FS27" s="453" t="str">
        <f ca="1">IF(FP27&lt;&gt;"",IF(ABS($F27-$G27)&gt;=PrSettings!$M$7,(ABS($F27-$G27-FM27+FN27)&lt;=1)*1,IF(AND(FP27,$F27=$G27,$F27&gt;=PrSettings!$M$6),(ABS(FM27-$F27)&lt;=1)*1,IF(AND(FP27,$F27+$G27&gt;=PrSettings!$M$8),(ABS(FM27-$F27)+ABS(FN27-$G27)&lt;=1)*1,""))),"")</f>
        <v/>
      </c>
      <c r="FT27" s="488"/>
      <c r="FV27" s="451">
        <f t="shared" ca="1" si="13"/>
        <v>11</v>
      </c>
      <c r="FW27" s="452" t="str">
        <f ca="1">GrpD!$B$4</f>
        <v>Dänemark</v>
      </c>
      <c r="FX27" s="453">
        <f t="shared" ref="FX27:FX32" ca="1" si="299">$D27</f>
        <v>35</v>
      </c>
      <c r="FY27" s="452" t="str">
        <f ca="1">GrpD!$D$4</f>
        <v>Tunesien</v>
      </c>
      <c r="FZ27" s="492"/>
      <c r="GA27" s="492"/>
      <c r="GB27" s="485"/>
      <c r="GC27" s="453" t="str">
        <f t="shared" ref="GC27:GC32" ca="1" si="300">IF(($F27&lt;&gt;"")*($G27&lt;&gt;"")*(FZ27&lt;&gt;"")*(GA27&lt;&gt;""),($F27&gt;$G27)*(FZ27&gt;GA27)+($F27=$G27)*(FZ27=GA27)+($F27&lt;$G27)*(FZ27&lt;GA27),"")</f>
        <v/>
      </c>
      <c r="GD27" s="453" t="str">
        <f ca="1">IF((GC27&lt;&gt;""),IF(OR($F27&lt;&gt;$G27,PrSettings!$M$4="●"),(($F27-$G27)=(FZ27-GA27))*1,0),"")</f>
        <v/>
      </c>
      <c r="GE27" s="453" t="str">
        <f t="shared" ref="GE27:GE32" ca="1" si="301">IF((GC27&lt;&gt;""),($F27=FZ27)*($G27=GA27),"")</f>
        <v/>
      </c>
      <c r="GF27" s="453" t="str">
        <f ca="1">IF(GC27&lt;&gt;"",IF(ABS($F27-$G27)&gt;=PrSettings!$M$7,(ABS($F27-$G27-FZ27+GA27)&lt;=1)*1,IF(AND(GC27,$F27=$G27,$F27&gt;=PrSettings!$M$6),(ABS(FZ27-$F27)&lt;=1)*1,IF(AND(GC27,$F27+$G27&gt;=PrSettings!$M$8),(ABS(FZ27-$F27)+ABS(GA27-$G27)&lt;=1)*1,""))),"")</f>
        <v/>
      </c>
      <c r="GG27" s="488"/>
      <c r="GI27" s="451">
        <f t="shared" ca="1" si="14"/>
        <v>11</v>
      </c>
      <c r="GJ27" s="452" t="str">
        <f ca="1">GrpD!$B$4</f>
        <v>Dänemark</v>
      </c>
      <c r="GK27" s="453">
        <f t="shared" ref="GK27:GK32" ca="1" si="302">$D27</f>
        <v>35</v>
      </c>
      <c r="GL27" s="452" t="str">
        <f ca="1">GrpD!$D$4</f>
        <v>Tunesien</v>
      </c>
      <c r="GM27" s="492"/>
      <c r="GN27" s="492"/>
      <c r="GO27" s="485"/>
      <c r="GP27" s="453" t="str">
        <f t="shared" ref="GP27:GP32" ca="1" si="303">IF(($F27&lt;&gt;"")*($G27&lt;&gt;"")*(GM27&lt;&gt;"")*(GN27&lt;&gt;""),($F27&gt;$G27)*(GM27&gt;GN27)+($F27=$G27)*(GM27=GN27)+($F27&lt;$G27)*(GM27&lt;GN27),"")</f>
        <v/>
      </c>
      <c r="GQ27" s="453" t="str">
        <f ca="1">IF((GP27&lt;&gt;""),IF(OR($F27&lt;&gt;$G27,PrSettings!$M$4="●"),(($F27-$G27)=(GM27-GN27))*1,0),"")</f>
        <v/>
      </c>
      <c r="GR27" s="453" t="str">
        <f t="shared" ref="GR27:GR32" ca="1" si="304">IF((GP27&lt;&gt;""),($F27=GM27)*($G27=GN27),"")</f>
        <v/>
      </c>
      <c r="GS27" s="453" t="str">
        <f ca="1">IF(GP27&lt;&gt;"",IF(ABS($F27-$G27)&gt;=PrSettings!$M$7,(ABS($F27-$G27-GM27+GN27)&lt;=1)*1,IF(AND(GP27,$F27=$G27,$F27&gt;=PrSettings!$M$6),(ABS(GM27-$F27)&lt;=1)*1,IF(AND(GP27,$F27+$G27&gt;=PrSettings!$M$8),(ABS(GM27-$F27)+ABS(GN27-$G27)&lt;=1)*1,""))),"")</f>
        <v/>
      </c>
      <c r="GT27" s="488"/>
      <c r="GV27" s="451">
        <f t="shared" ca="1" si="15"/>
        <v>11</v>
      </c>
      <c r="GW27" s="452" t="str">
        <f ca="1">GrpD!$B$4</f>
        <v>Dänemark</v>
      </c>
      <c r="GX27" s="453">
        <f t="shared" ref="GX27:GX32" ca="1" si="305">$D27</f>
        <v>35</v>
      </c>
      <c r="GY27" s="452" t="str">
        <f ca="1">GrpD!$D$4</f>
        <v>Tunesien</v>
      </c>
      <c r="GZ27" s="492"/>
      <c r="HA27" s="492"/>
      <c r="HB27" s="485"/>
      <c r="HC27" s="453" t="str">
        <f t="shared" ref="HC27:HC32" ca="1" si="306">IF(($F27&lt;&gt;"")*($G27&lt;&gt;"")*(GZ27&lt;&gt;"")*(HA27&lt;&gt;""),($F27&gt;$G27)*(GZ27&gt;HA27)+($F27=$G27)*(GZ27=HA27)+($F27&lt;$G27)*(GZ27&lt;HA27),"")</f>
        <v/>
      </c>
      <c r="HD27" s="453" t="str">
        <f ca="1">IF((HC27&lt;&gt;""),IF(OR($F27&lt;&gt;$G27,PrSettings!$M$4="●"),(($F27-$G27)=(GZ27-HA27))*1,0),"")</f>
        <v/>
      </c>
      <c r="HE27" s="453" t="str">
        <f t="shared" ref="HE27:HE32" ca="1" si="307">IF((HC27&lt;&gt;""),($F27=GZ27)*($G27=HA27),"")</f>
        <v/>
      </c>
      <c r="HF27" s="453" t="str">
        <f ca="1">IF(HC27&lt;&gt;"",IF(ABS($F27-$G27)&gt;=PrSettings!$M$7,(ABS($F27-$G27-GZ27+HA27)&lt;=1)*1,IF(AND(HC27,$F27=$G27,$F27&gt;=PrSettings!$M$6),(ABS(GZ27-$F27)&lt;=1)*1,IF(AND(HC27,$F27+$G27&gt;=PrSettings!$M$8),(ABS(GZ27-$F27)+ABS(HA27-$G27)&lt;=1)*1,""))),"")</f>
        <v/>
      </c>
      <c r="HG27" s="488"/>
      <c r="HI27" s="451">
        <f t="shared" ca="1" si="16"/>
        <v>11</v>
      </c>
      <c r="HJ27" s="452" t="str">
        <f ca="1">GrpD!$B$4</f>
        <v>Dänemark</v>
      </c>
      <c r="HK27" s="453">
        <f t="shared" ref="HK27:HK32" ca="1" si="308">$D27</f>
        <v>35</v>
      </c>
      <c r="HL27" s="452" t="str">
        <f ca="1">GrpD!$D$4</f>
        <v>Tunesien</v>
      </c>
      <c r="HM27" s="492"/>
      <c r="HN27" s="492"/>
      <c r="HO27" s="485"/>
      <c r="HP27" s="453" t="str">
        <f t="shared" ref="HP27:HP32" ca="1" si="309">IF(($F27&lt;&gt;"")*($G27&lt;&gt;"")*(HM27&lt;&gt;"")*(HN27&lt;&gt;""),($F27&gt;$G27)*(HM27&gt;HN27)+($F27=$G27)*(HM27=HN27)+($F27&lt;$G27)*(HM27&lt;HN27),"")</f>
        <v/>
      </c>
      <c r="HQ27" s="453" t="str">
        <f ca="1">IF((HP27&lt;&gt;""),IF(OR($F27&lt;&gt;$G27,PrSettings!$M$4="●"),(($F27-$G27)=(HM27-HN27))*1,0),"")</f>
        <v/>
      </c>
      <c r="HR27" s="453" t="str">
        <f t="shared" ref="HR27:HR32" ca="1" si="310">IF((HP27&lt;&gt;""),($F27=HM27)*($G27=HN27),"")</f>
        <v/>
      </c>
      <c r="HS27" s="453" t="str">
        <f ca="1">IF(HP27&lt;&gt;"",IF(ABS($F27-$G27)&gt;=PrSettings!$M$7,(ABS($F27-$G27-HM27+HN27)&lt;=1)*1,IF(AND(HP27,$F27=$G27,$F27&gt;=PrSettings!$M$6),(ABS(HM27-$F27)&lt;=1)*1,IF(AND(HP27,$F27+$G27&gt;=PrSettings!$M$8),(ABS(HM27-$F27)+ABS(HN27-$G27)&lt;=1)*1,""))),"")</f>
        <v/>
      </c>
      <c r="HT27" s="488"/>
      <c r="HV27" s="451">
        <f t="shared" ca="1" si="17"/>
        <v>11</v>
      </c>
      <c r="HW27" s="452" t="str">
        <f ca="1">GrpD!$B$4</f>
        <v>Dänemark</v>
      </c>
      <c r="HX27" s="453">
        <f t="shared" ref="HX27:HX32" ca="1" si="311">$D27</f>
        <v>35</v>
      </c>
      <c r="HY27" s="452" t="str">
        <f ca="1">GrpD!$D$4</f>
        <v>Tunesien</v>
      </c>
      <c r="HZ27" s="492"/>
      <c r="IA27" s="492"/>
      <c r="IB27" s="485"/>
      <c r="IC27" s="453" t="str">
        <f t="shared" ref="IC27:IC32" ca="1" si="312">IF(($F27&lt;&gt;"")*($G27&lt;&gt;"")*(HZ27&lt;&gt;"")*(IA27&lt;&gt;""),($F27&gt;$G27)*(HZ27&gt;IA27)+($F27=$G27)*(HZ27=IA27)+($F27&lt;$G27)*(HZ27&lt;IA27),"")</f>
        <v/>
      </c>
      <c r="ID27" s="453" t="str">
        <f ca="1">IF((IC27&lt;&gt;""),IF(OR($F27&lt;&gt;$G27,PrSettings!$M$4="●"),(($F27-$G27)=(HZ27-IA27))*1,0),"")</f>
        <v/>
      </c>
      <c r="IE27" s="453" t="str">
        <f t="shared" ref="IE27:IE32" ca="1" si="313">IF((IC27&lt;&gt;""),($F27=HZ27)*($G27=IA27),"")</f>
        <v/>
      </c>
      <c r="IF27" s="453" t="str">
        <f ca="1">IF(IC27&lt;&gt;"",IF(ABS($F27-$G27)&gt;=PrSettings!$M$7,(ABS($F27-$G27-HZ27+IA27)&lt;=1)*1,IF(AND(IC27,$F27=$G27,$F27&gt;=PrSettings!$M$6),(ABS(HZ27-$F27)&lt;=1)*1,IF(AND(IC27,$F27+$G27&gt;=PrSettings!$M$8),(ABS(HZ27-$F27)+ABS(IA27-$G27)&lt;=1)*1,""))),"")</f>
        <v/>
      </c>
      <c r="IG27" s="488"/>
      <c r="II27" s="451">
        <f t="shared" ca="1" si="18"/>
        <v>11</v>
      </c>
      <c r="IJ27" s="452" t="str">
        <f ca="1">GrpD!$B$4</f>
        <v>Dänemark</v>
      </c>
      <c r="IK27" s="453">
        <f t="shared" ref="IK27:IK32" ca="1" si="314">$D27</f>
        <v>35</v>
      </c>
      <c r="IL27" s="452" t="str">
        <f ca="1">GrpD!$D$4</f>
        <v>Tunesien</v>
      </c>
      <c r="IM27" s="492"/>
      <c r="IN27" s="492"/>
      <c r="IO27" s="485"/>
      <c r="IP27" s="453" t="str">
        <f t="shared" ref="IP27:IP32" ca="1" si="315">IF(($F27&lt;&gt;"")*($G27&lt;&gt;"")*(IM27&lt;&gt;"")*(IN27&lt;&gt;""),($F27&gt;$G27)*(IM27&gt;IN27)+($F27=$G27)*(IM27=IN27)+($F27&lt;$G27)*(IM27&lt;IN27),"")</f>
        <v/>
      </c>
      <c r="IQ27" s="453" t="str">
        <f ca="1">IF((IP27&lt;&gt;""),IF(OR($F27&lt;&gt;$G27,PrSettings!$M$4="●"),(($F27-$G27)=(IM27-IN27))*1,0),"")</f>
        <v/>
      </c>
      <c r="IR27" s="453" t="str">
        <f t="shared" ref="IR27:IR32" ca="1" si="316">IF((IP27&lt;&gt;""),($F27=IM27)*($G27=IN27),"")</f>
        <v/>
      </c>
      <c r="IS27" s="453" t="str">
        <f ca="1">IF(IP27&lt;&gt;"",IF(ABS($F27-$G27)&gt;=PrSettings!$M$7,(ABS($F27-$G27-IM27+IN27)&lt;=1)*1,IF(AND(IP27,$F27=$G27,$F27&gt;=PrSettings!$M$6),(ABS(IM27-$F27)&lt;=1)*1,IF(AND(IP27,$F27+$G27&gt;=PrSettings!$M$8),(ABS(IM27-$F27)+ABS(IN27-$G27)&lt;=1)*1,""))),"")</f>
        <v/>
      </c>
      <c r="IT27" s="488"/>
      <c r="IV27" s="451">
        <f t="shared" ca="1" si="19"/>
        <v>11</v>
      </c>
      <c r="IW27" s="452" t="str">
        <f ca="1">GrpD!$B$4</f>
        <v>Dänemark</v>
      </c>
      <c r="IX27" s="453">
        <f t="shared" ref="IX27:IX32" ca="1" si="317">$D27</f>
        <v>35</v>
      </c>
      <c r="IY27" s="452" t="str">
        <f ca="1">GrpD!$D$4</f>
        <v>Tunesien</v>
      </c>
      <c r="IZ27" s="492"/>
      <c r="JA27" s="492"/>
      <c r="JB27" s="485"/>
      <c r="JC27" s="453" t="str">
        <f t="shared" ref="JC27:JC32" ca="1" si="318">IF(($F27&lt;&gt;"")*($G27&lt;&gt;"")*(IZ27&lt;&gt;"")*(JA27&lt;&gt;""),($F27&gt;$G27)*(IZ27&gt;JA27)+($F27=$G27)*(IZ27=JA27)+($F27&lt;$G27)*(IZ27&lt;JA27),"")</f>
        <v/>
      </c>
      <c r="JD27" s="453" t="str">
        <f ca="1">IF((JC27&lt;&gt;""),IF(OR($F27&lt;&gt;$G27,PrSettings!$M$4="●"),(($F27-$G27)=(IZ27-JA27))*1,0),"")</f>
        <v/>
      </c>
      <c r="JE27" s="453" t="str">
        <f t="shared" ref="JE27:JE32" ca="1" si="319">IF((JC27&lt;&gt;""),($F27=IZ27)*($G27=JA27),"")</f>
        <v/>
      </c>
      <c r="JF27" s="453" t="str">
        <f ca="1">IF(JC27&lt;&gt;"",IF(ABS($F27-$G27)&gt;=PrSettings!$M$7,(ABS($F27-$G27-IZ27+JA27)&lt;=1)*1,IF(AND(JC27,$F27=$G27,$F27&gt;=PrSettings!$M$6),(ABS(IZ27-$F27)&lt;=1)*1,IF(AND(JC27,$F27+$G27&gt;=PrSettings!$M$8),(ABS(IZ27-$F27)+ABS(JA27-$G27)&lt;=1)*1,""))),"")</f>
        <v/>
      </c>
      <c r="JG27" s="488"/>
      <c r="JI27" s="451">
        <f t="shared" ca="1" si="20"/>
        <v>11</v>
      </c>
      <c r="JJ27" s="452" t="str">
        <f ca="1">GrpD!$B$4</f>
        <v>Dänemark</v>
      </c>
      <c r="JK27" s="453">
        <f t="shared" ref="JK27:JK32" ca="1" si="320">$D27</f>
        <v>35</v>
      </c>
      <c r="JL27" s="452" t="str">
        <f ca="1">GrpD!$D$4</f>
        <v>Tunesien</v>
      </c>
      <c r="JM27" s="492"/>
      <c r="JN27" s="492"/>
      <c r="JO27" s="485"/>
      <c r="JP27" s="453" t="str">
        <f t="shared" ref="JP27:JP32" ca="1" si="321">IF(($F27&lt;&gt;"")*($G27&lt;&gt;"")*(JM27&lt;&gt;"")*(JN27&lt;&gt;""),($F27&gt;$G27)*(JM27&gt;JN27)+($F27=$G27)*(JM27=JN27)+($F27&lt;$G27)*(JM27&lt;JN27),"")</f>
        <v/>
      </c>
      <c r="JQ27" s="453" t="str">
        <f ca="1">IF((JP27&lt;&gt;""),IF(OR($F27&lt;&gt;$G27,PrSettings!$M$4="●"),(($F27-$G27)=(JM27-JN27))*1,0),"")</f>
        <v/>
      </c>
      <c r="JR27" s="453" t="str">
        <f t="shared" ref="JR27:JR32" ca="1" si="322">IF((JP27&lt;&gt;""),($F27=JM27)*($G27=JN27),"")</f>
        <v/>
      </c>
      <c r="JS27" s="453" t="str">
        <f ca="1">IF(JP27&lt;&gt;"",IF(ABS($F27-$G27)&gt;=PrSettings!$M$7,(ABS($F27-$G27-JM27+JN27)&lt;=1)*1,IF(AND(JP27,$F27=$G27,$F27&gt;=PrSettings!$M$6),(ABS(JM27-$F27)&lt;=1)*1,IF(AND(JP27,$F27+$G27&gt;=PrSettings!$M$8),(ABS(JM27-$F27)+ABS(JN27-$G27)&lt;=1)*1,""))),"")</f>
        <v/>
      </c>
      <c r="JT27" s="488"/>
      <c r="JV27" s="451">
        <f t="shared" ca="1" si="21"/>
        <v>11</v>
      </c>
      <c r="JW27" s="452" t="str">
        <f ca="1">GrpD!$B$4</f>
        <v>Dänemark</v>
      </c>
      <c r="JX27" s="453">
        <f t="shared" ref="JX27:JX32" ca="1" si="323">$D27</f>
        <v>35</v>
      </c>
      <c r="JY27" s="452" t="str">
        <f ca="1">GrpD!$D$4</f>
        <v>Tunesien</v>
      </c>
      <c r="JZ27" s="492"/>
      <c r="KA27" s="492"/>
      <c r="KB27" s="485"/>
      <c r="KC27" s="453" t="str">
        <f t="shared" ref="KC27:KC32" ca="1" si="324">IF(($F27&lt;&gt;"")*($G27&lt;&gt;"")*(JZ27&lt;&gt;"")*(KA27&lt;&gt;""),($F27&gt;$G27)*(JZ27&gt;KA27)+($F27=$G27)*(JZ27=KA27)+($F27&lt;$G27)*(JZ27&lt;KA27),"")</f>
        <v/>
      </c>
      <c r="KD27" s="453" t="str">
        <f ca="1">IF((KC27&lt;&gt;""),IF(OR($F27&lt;&gt;$G27,PrSettings!$M$4="●"),(($F27-$G27)=(JZ27-KA27))*1,0),"")</f>
        <v/>
      </c>
      <c r="KE27" s="453" t="str">
        <f t="shared" ref="KE27:KE32" ca="1" si="325">IF((KC27&lt;&gt;""),($F27=JZ27)*($G27=KA27),"")</f>
        <v/>
      </c>
      <c r="KF27" s="453" t="str">
        <f ca="1">IF(KC27&lt;&gt;"",IF(ABS($F27-$G27)&gt;=PrSettings!$M$7,(ABS($F27-$G27-JZ27+KA27)&lt;=1)*1,IF(AND(KC27,$F27=$G27,$F27&gt;=PrSettings!$M$6),(ABS(JZ27-$F27)&lt;=1)*1,IF(AND(KC27,$F27+$G27&gt;=PrSettings!$M$8),(ABS(JZ27-$F27)+ABS(KA27-$G27)&lt;=1)*1,""))),"")</f>
        <v/>
      </c>
      <c r="KG27" s="488"/>
      <c r="KI27" s="451">
        <f t="shared" ca="1" si="22"/>
        <v>11</v>
      </c>
      <c r="KJ27" s="452" t="str">
        <f ca="1">GrpD!$B$4</f>
        <v>Dänemark</v>
      </c>
      <c r="KK27" s="453">
        <f t="shared" ref="KK27:KK32" ca="1" si="326">$D27</f>
        <v>35</v>
      </c>
      <c r="KL27" s="452" t="str">
        <f ca="1">GrpD!$D$4</f>
        <v>Tunesien</v>
      </c>
      <c r="KM27" s="492"/>
      <c r="KN27" s="492"/>
      <c r="KO27" s="485"/>
      <c r="KP27" s="453" t="str">
        <f t="shared" ref="KP27:KP32" ca="1" si="327">IF(($F27&lt;&gt;"")*($G27&lt;&gt;"")*(KM27&lt;&gt;"")*(KN27&lt;&gt;""),($F27&gt;$G27)*(KM27&gt;KN27)+($F27=$G27)*(KM27=KN27)+($F27&lt;$G27)*(KM27&lt;KN27),"")</f>
        <v/>
      </c>
      <c r="KQ27" s="453" t="str">
        <f ca="1">IF((KP27&lt;&gt;""),IF(OR($F27&lt;&gt;$G27,PrSettings!$M$4="●"),(($F27-$G27)=(KM27-KN27))*1,0),"")</f>
        <v/>
      </c>
      <c r="KR27" s="453" t="str">
        <f t="shared" ref="KR27:KR32" ca="1" si="328">IF((KP27&lt;&gt;""),($F27=KM27)*($G27=KN27),"")</f>
        <v/>
      </c>
      <c r="KS27" s="453" t="str">
        <f ca="1">IF(KP27&lt;&gt;"",IF(ABS($F27-$G27)&gt;=PrSettings!$M$7,(ABS($F27-$G27-KM27+KN27)&lt;=1)*1,IF(AND(KP27,$F27=$G27,$F27&gt;=PrSettings!$M$6),(ABS(KM27-$F27)&lt;=1)*1,IF(AND(KP27,$F27+$G27&gt;=PrSettings!$M$8),(ABS(KM27-$F27)+ABS(KN27-$G27)&lt;=1)*1,""))),"")</f>
        <v/>
      </c>
      <c r="KT27" s="488"/>
      <c r="KV27" s="451">
        <f t="shared" ca="1" si="23"/>
        <v>11</v>
      </c>
      <c r="KW27" s="452" t="str">
        <f ca="1">GrpD!$B$4</f>
        <v>Dänemark</v>
      </c>
      <c r="KX27" s="453">
        <f t="shared" ref="KX27:KX32" ca="1" si="329">$D27</f>
        <v>35</v>
      </c>
      <c r="KY27" s="452" t="str">
        <f ca="1">GrpD!$D$4</f>
        <v>Tunesien</v>
      </c>
      <c r="KZ27" s="492"/>
      <c r="LA27" s="492"/>
      <c r="LB27" s="485"/>
      <c r="LC27" s="453" t="str">
        <f t="shared" ref="LC27:LC32" ca="1" si="330">IF(($F27&lt;&gt;"")*($G27&lt;&gt;"")*(KZ27&lt;&gt;"")*(LA27&lt;&gt;""),($F27&gt;$G27)*(KZ27&gt;LA27)+($F27=$G27)*(KZ27=LA27)+($F27&lt;$G27)*(KZ27&lt;LA27),"")</f>
        <v/>
      </c>
      <c r="LD27" s="453" t="str">
        <f ca="1">IF((LC27&lt;&gt;""),IF(OR($F27&lt;&gt;$G27,PrSettings!$M$4="●"),(($F27-$G27)=(KZ27-LA27))*1,0),"")</f>
        <v/>
      </c>
      <c r="LE27" s="453" t="str">
        <f t="shared" ref="LE27:LE32" ca="1" si="331">IF((LC27&lt;&gt;""),($F27=KZ27)*($G27=LA27),"")</f>
        <v/>
      </c>
      <c r="LF27" s="453" t="str">
        <f ca="1">IF(LC27&lt;&gt;"",IF(ABS($F27-$G27)&gt;=PrSettings!$M$7,(ABS($F27-$G27-KZ27+LA27)&lt;=1)*1,IF(AND(LC27,$F27=$G27,$F27&gt;=PrSettings!$M$6),(ABS(KZ27-$F27)&lt;=1)*1,IF(AND(LC27,$F27+$G27&gt;=PrSettings!$M$8),(ABS(KZ27-$F27)+ABS(LA27-$G27)&lt;=1)*1,""))),"")</f>
        <v/>
      </c>
      <c r="LG27" s="488"/>
      <c r="LI27" s="451">
        <f t="shared" ca="1" si="24"/>
        <v>11</v>
      </c>
      <c r="LJ27" s="452" t="str">
        <f ca="1">GrpD!$B$4</f>
        <v>Dänemark</v>
      </c>
      <c r="LK27" s="453">
        <f t="shared" ref="LK27:LK32" ca="1" si="332">$D27</f>
        <v>35</v>
      </c>
      <c r="LL27" s="452" t="str">
        <f ca="1">GrpD!$D$4</f>
        <v>Tunesien</v>
      </c>
      <c r="LM27" s="492"/>
      <c r="LN27" s="492"/>
      <c r="LO27" s="485"/>
      <c r="LP27" s="453" t="str">
        <f t="shared" ref="LP27:LP32" ca="1" si="333">IF(($F27&lt;&gt;"")*($G27&lt;&gt;"")*(LM27&lt;&gt;"")*(LN27&lt;&gt;""),($F27&gt;$G27)*(LM27&gt;LN27)+($F27=$G27)*(LM27=LN27)+($F27&lt;$G27)*(LM27&lt;LN27),"")</f>
        <v/>
      </c>
      <c r="LQ27" s="453" t="str">
        <f ca="1">IF((LP27&lt;&gt;""),IF(OR($F27&lt;&gt;$G27,PrSettings!$M$4="●"),(($F27-$G27)=(LM27-LN27))*1,0),"")</f>
        <v/>
      </c>
      <c r="LR27" s="453" t="str">
        <f t="shared" ref="LR27:LR32" ca="1" si="334">IF((LP27&lt;&gt;""),($F27=LM27)*($G27=LN27),"")</f>
        <v/>
      </c>
      <c r="LS27" s="453" t="str">
        <f ca="1">IF(LP27&lt;&gt;"",IF(ABS($F27-$G27)&gt;=PrSettings!$M$7,(ABS($F27-$G27-LM27+LN27)&lt;=1)*1,IF(AND(LP27,$F27=$G27,$F27&gt;=PrSettings!$M$6),(ABS(LM27-$F27)&lt;=1)*1,IF(AND(LP27,$F27+$G27&gt;=PrSettings!$M$8),(ABS(LM27-$F27)+ABS(LN27-$G27)&lt;=1)*1,""))),"")</f>
        <v/>
      </c>
      <c r="LT27" s="488"/>
      <c r="LV27" s="451">
        <f t="shared" ca="1" si="25"/>
        <v>11</v>
      </c>
      <c r="LW27" s="452" t="str">
        <f ca="1">GrpD!$B$4</f>
        <v>Dänemark</v>
      </c>
      <c r="LX27" s="453">
        <f t="shared" ref="LX27:LX32" ca="1" si="335">$D27</f>
        <v>35</v>
      </c>
      <c r="LY27" s="452" t="str">
        <f ca="1">GrpD!$D$4</f>
        <v>Tunesien</v>
      </c>
      <c r="LZ27" s="492"/>
      <c r="MA27" s="492"/>
      <c r="MB27" s="485"/>
      <c r="MC27" s="453" t="str">
        <f t="shared" ref="MC27:MC32" ca="1" si="336">IF(($F27&lt;&gt;"")*($G27&lt;&gt;"")*(LZ27&lt;&gt;"")*(MA27&lt;&gt;""),($F27&gt;$G27)*(LZ27&gt;MA27)+($F27=$G27)*(LZ27=MA27)+($F27&lt;$G27)*(LZ27&lt;MA27),"")</f>
        <v/>
      </c>
      <c r="MD27" s="453" t="str">
        <f ca="1">IF((MC27&lt;&gt;""),IF(OR($F27&lt;&gt;$G27,PrSettings!$M$4="●"),(($F27-$G27)=(LZ27-MA27))*1,0),"")</f>
        <v/>
      </c>
      <c r="ME27" s="453" t="str">
        <f t="shared" ref="ME27:ME32" ca="1" si="337">IF((MC27&lt;&gt;""),($F27=LZ27)*($G27=MA27),"")</f>
        <v/>
      </c>
      <c r="MF27" s="453" t="str">
        <f ca="1">IF(MC27&lt;&gt;"",IF(ABS($F27-$G27)&gt;=PrSettings!$M$7,(ABS($F27-$G27-LZ27+MA27)&lt;=1)*1,IF(AND(MC27,$F27=$G27,$F27&gt;=PrSettings!$M$6),(ABS(LZ27-$F27)&lt;=1)*1,IF(AND(MC27,$F27+$G27&gt;=PrSettings!$M$8),(ABS(LZ27-$F27)+ABS(MA27-$G27)&lt;=1)*1,""))),"")</f>
        <v/>
      </c>
      <c r="MG27" s="488"/>
    </row>
    <row r="28" spans="2:345" x14ac:dyDescent="0.25">
      <c r="B28" s="451">
        <f ca="1">INDEX(Groups!$C$7:$C$45,MATCH(C28,Groups!$D$7:$D$45,0))</f>
        <v>3</v>
      </c>
      <c r="C28" s="452" t="str">
        <f ca="1">GrpD!$B$5</f>
        <v>Frankreich</v>
      </c>
      <c r="D28" s="453">
        <f ca="1">INDEX(Groups!$C$7:$C$45,MATCH(E28,Groups!$D$7:$D$45,0))</f>
        <v>42</v>
      </c>
      <c r="E28" s="452" t="str">
        <f ca="1">GrpD!$D$5</f>
        <v>Australien</v>
      </c>
      <c r="F28" s="454">
        <f ca="1">GrpD!$E$5</f>
        <v>4</v>
      </c>
      <c r="G28" s="455">
        <f ca="1">GrpD!$G$5</f>
        <v>1</v>
      </c>
      <c r="I28" s="451">
        <f t="shared" ca="1" si="0"/>
        <v>3</v>
      </c>
      <c r="J28" s="452" t="str">
        <f ca="1">GrpD!$B$5</f>
        <v>Frankreich</v>
      </c>
      <c r="K28" s="453">
        <f t="shared" ca="1" si="260"/>
        <v>42</v>
      </c>
      <c r="L28" s="452" t="str">
        <f ca="1">GrpD!$D$5</f>
        <v>Australien</v>
      </c>
      <c r="M28" s="492"/>
      <c r="N28" s="492"/>
      <c r="O28" s="486"/>
      <c r="P28" s="453" t="str">
        <f t="shared" ca="1" si="261"/>
        <v/>
      </c>
      <c r="Q28" s="453" t="str">
        <f ca="1">IF((P28&lt;&gt;""),IF(OR($F28&lt;&gt;$G28,PrSettings!$M$4="●"),(($F28-$G28)=(M28-N28))*1,0),"")</f>
        <v/>
      </c>
      <c r="R28" s="453" t="str">
        <f t="shared" ca="1" si="262"/>
        <v/>
      </c>
      <c r="S28" s="453" t="str">
        <f ca="1">IF(P28&lt;&gt;"",IF(ABS($F28-$G28)&gt;=PrSettings!$M$7,(ABS($F28-$G28-M28+N28)&lt;=1)*1,IF(AND(P28,$F28=$G28,$F28&gt;=PrSettings!$M$6),(ABS(M28-$F28)&lt;=1)*1,IF(AND(P28,$F28+$G28&gt;=PrSettings!$M$8),(ABS(M28-$F28)+ABS(N28-$G28)&lt;=1)*1,""))),"")</f>
        <v/>
      </c>
      <c r="T28" s="489"/>
      <c r="V28" s="451">
        <f t="shared" ca="1" si="1"/>
        <v>3</v>
      </c>
      <c r="W28" s="452" t="str">
        <f ca="1">GrpD!$B$5</f>
        <v>Frankreich</v>
      </c>
      <c r="X28" s="453">
        <f t="shared" ca="1" si="263"/>
        <v>42</v>
      </c>
      <c r="Y28" s="452" t="str">
        <f ca="1">GrpD!$D$5</f>
        <v>Australien</v>
      </c>
      <c r="Z28" s="492"/>
      <c r="AA28" s="492"/>
      <c r="AB28" s="486"/>
      <c r="AC28" s="453" t="str">
        <f t="shared" ca="1" si="264"/>
        <v/>
      </c>
      <c r="AD28" s="453" t="str">
        <f ca="1">IF((AC28&lt;&gt;""),IF(OR($F28&lt;&gt;$G28,PrSettings!$M$4="●"),(($F28-$G28)=(Z28-AA28))*1,0),"")</f>
        <v/>
      </c>
      <c r="AE28" s="453" t="str">
        <f t="shared" ca="1" si="265"/>
        <v/>
      </c>
      <c r="AF28" s="453" t="str">
        <f ca="1">IF(AC28&lt;&gt;"",IF(ABS($F28-$G28)&gt;=PrSettings!$M$7,(ABS($F28-$G28-Z28+AA28)&lt;=1)*1,IF(AND(AC28,$F28=$G28,$F28&gt;=PrSettings!$M$6),(ABS(Z28-$F28)&lt;=1)*1,IF(AND(AC28,$F28+$G28&gt;=PrSettings!$M$8),(ABS(Z28-$F28)+ABS(AA28-$G28)&lt;=1)*1,""))),"")</f>
        <v/>
      </c>
      <c r="AG28" s="489"/>
      <c r="AI28" s="451">
        <f t="shared" ca="1" si="2"/>
        <v>3</v>
      </c>
      <c r="AJ28" s="452" t="str">
        <f ca="1">GrpD!$B$5</f>
        <v>Frankreich</v>
      </c>
      <c r="AK28" s="453">
        <f t="shared" ca="1" si="266"/>
        <v>42</v>
      </c>
      <c r="AL28" s="452" t="str">
        <f ca="1">GrpD!$D$5</f>
        <v>Australien</v>
      </c>
      <c r="AM28" s="492"/>
      <c r="AN28" s="492"/>
      <c r="AO28" s="486"/>
      <c r="AP28" s="453" t="str">
        <f t="shared" ca="1" si="267"/>
        <v/>
      </c>
      <c r="AQ28" s="453" t="str">
        <f ca="1">IF((AP28&lt;&gt;""),IF(OR($F28&lt;&gt;$G28,PrSettings!$M$4="●"),(($F28-$G28)=(AM28-AN28))*1,0),"")</f>
        <v/>
      </c>
      <c r="AR28" s="453" t="str">
        <f t="shared" ca="1" si="268"/>
        <v/>
      </c>
      <c r="AS28" s="453" t="str">
        <f ca="1">IF(AP28&lt;&gt;"",IF(ABS($F28-$G28)&gt;=PrSettings!$M$7,(ABS($F28-$G28-AM28+AN28)&lt;=1)*1,IF(AND(AP28,$F28=$G28,$F28&gt;=PrSettings!$M$6),(ABS(AM28-$F28)&lt;=1)*1,IF(AND(AP28,$F28+$G28&gt;=PrSettings!$M$8),(ABS(AM28-$F28)+ABS(AN28-$G28)&lt;=1)*1,""))),"")</f>
        <v/>
      </c>
      <c r="AT28" s="489"/>
      <c r="AV28" s="451">
        <f t="shared" ca="1" si="3"/>
        <v>3</v>
      </c>
      <c r="AW28" s="452" t="str">
        <f ca="1">GrpD!$B$5</f>
        <v>Frankreich</v>
      </c>
      <c r="AX28" s="453">
        <f t="shared" ca="1" si="269"/>
        <v>42</v>
      </c>
      <c r="AY28" s="452" t="str">
        <f ca="1">GrpD!$D$5</f>
        <v>Australien</v>
      </c>
      <c r="AZ28" s="492"/>
      <c r="BA28" s="492"/>
      <c r="BB28" s="486"/>
      <c r="BC28" s="453" t="str">
        <f t="shared" ca="1" si="270"/>
        <v/>
      </c>
      <c r="BD28" s="453" t="str">
        <f ca="1">IF((BC28&lt;&gt;""),IF(OR($F28&lt;&gt;$G28,PrSettings!$M$4="●"),(($F28-$G28)=(AZ28-BA28))*1,0),"")</f>
        <v/>
      </c>
      <c r="BE28" s="453" t="str">
        <f t="shared" ca="1" si="271"/>
        <v/>
      </c>
      <c r="BF28" s="453" t="str">
        <f ca="1">IF(BC28&lt;&gt;"",IF(ABS($F28-$G28)&gt;=PrSettings!$M$7,(ABS($F28-$G28-AZ28+BA28)&lt;=1)*1,IF(AND(BC28,$F28=$G28,$F28&gt;=PrSettings!$M$6),(ABS(AZ28-$F28)&lt;=1)*1,IF(AND(BC28,$F28+$G28&gt;=PrSettings!$M$8),(ABS(AZ28-$F28)+ABS(BA28-$G28)&lt;=1)*1,""))),"")</f>
        <v/>
      </c>
      <c r="BG28" s="489"/>
      <c r="BI28" s="451">
        <f t="shared" ca="1" si="4"/>
        <v>3</v>
      </c>
      <c r="BJ28" s="452" t="str">
        <f ca="1">GrpD!$B$5</f>
        <v>Frankreich</v>
      </c>
      <c r="BK28" s="453">
        <f t="shared" ca="1" si="272"/>
        <v>42</v>
      </c>
      <c r="BL28" s="452" t="str">
        <f ca="1">GrpD!$D$5</f>
        <v>Australien</v>
      </c>
      <c r="BM28" s="492"/>
      <c r="BN28" s="492"/>
      <c r="BO28" s="486"/>
      <c r="BP28" s="453" t="str">
        <f t="shared" ca="1" si="273"/>
        <v/>
      </c>
      <c r="BQ28" s="453" t="str">
        <f ca="1">IF((BP28&lt;&gt;""),IF(OR($F28&lt;&gt;$G28,PrSettings!$M$4="●"),(($F28-$G28)=(BM28-BN28))*1,0),"")</f>
        <v/>
      </c>
      <c r="BR28" s="453" t="str">
        <f t="shared" ca="1" si="274"/>
        <v/>
      </c>
      <c r="BS28" s="453" t="str">
        <f ca="1">IF(BP28&lt;&gt;"",IF(ABS($F28-$G28)&gt;=PrSettings!$M$7,(ABS($F28-$G28-BM28+BN28)&lt;=1)*1,IF(AND(BP28,$F28=$G28,$F28&gt;=PrSettings!$M$6),(ABS(BM28-$F28)&lt;=1)*1,IF(AND(BP28,$F28+$G28&gt;=PrSettings!$M$8),(ABS(BM28-$F28)+ABS(BN28-$G28)&lt;=1)*1,""))),"")</f>
        <v/>
      </c>
      <c r="BT28" s="489"/>
      <c r="BV28" s="451">
        <f t="shared" ca="1" si="5"/>
        <v>3</v>
      </c>
      <c r="BW28" s="452" t="str">
        <f ca="1">GrpD!$B$5</f>
        <v>Frankreich</v>
      </c>
      <c r="BX28" s="453">
        <f t="shared" ca="1" si="275"/>
        <v>42</v>
      </c>
      <c r="BY28" s="452" t="str">
        <f ca="1">GrpD!$D$5</f>
        <v>Australien</v>
      </c>
      <c r="BZ28" s="492"/>
      <c r="CA28" s="492"/>
      <c r="CB28" s="486"/>
      <c r="CC28" s="453" t="str">
        <f t="shared" ca="1" si="276"/>
        <v/>
      </c>
      <c r="CD28" s="453" t="str">
        <f ca="1">IF((CC28&lt;&gt;""),IF(OR($F28&lt;&gt;$G28,PrSettings!$M$4="●"),(($F28-$G28)=(BZ28-CA28))*1,0),"")</f>
        <v/>
      </c>
      <c r="CE28" s="453" t="str">
        <f t="shared" ca="1" si="277"/>
        <v/>
      </c>
      <c r="CF28" s="453" t="str">
        <f ca="1">IF(CC28&lt;&gt;"",IF(ABS($F28-$G28)&gt;=PrSettings!$M$7,(ABS($F28-$G28-BZ28+CA28)&lt;=1)*1,IF(AND(CC28,$F28=$G28,$F28&gt;=PrSettings!$M$6),(ABS(BZ28-$F28)&lt;=1)*1,IF(AND(CC28,$F28+$G28&gt;=PrSettings!$M$8),(ABS(BZ28-$F28)+ABS(CA28-$G28)&lt;=1)*1,""))),"")</f>
        <v/>
      </c>
      <c r="CG28" s="489"/>
      <c r="CI28" s="451">
        <f t="shared" ca="1" si="6"/>
        <v>3</v>
      </c>
      <c r="CJ28" s="452" t="str">
        <f ca="1">GrpD!$B$5</f>
        <v>Frankreich</v>
      </c>
      <c r="CK28" s="453">
        <f t="shared" ca="1" si="278"/>
        <v>42</v>
      </c>
      <c r="CL28" s="452" t="str">
        <f ca="1">GrpD!$D$5</f>
        <v>Australien</v>
      </c>
      <c r="CM28" s="492"/>
      <c r="CN28" s="492"/>
      <c r="CO28" s="486"/>
      <c r="CP28" s="453" t="str">
        <f t="shared" ca="1" si="279"/>
        <v/>
      </c>
      <c r="CQ28" s="453" t="str">
        <f ca="1">IF((CP28&lt;&gt;""),IF(OR($F28&lt;&gt;$G28,PrSettings!$M$4="●"),(($F28-$G28)=(CM28-CN28))*1,0),"")</f>
        <v/>
      </c>
      <c r="CR28" s="453" t="str">
        <f t="shared" ca="1" si="280"/>
        <v/>
      </c>
      <c r="CS28" s="453" t="str">
        <f ca="1">IF(CP28&lt;&gt;"",IF(ABS($F28-$G28)&gt;=PrSettings!$M$7,(ABS($F28-$G28-CM28+CN28)&lt;=1)*1,IF(AND(CP28,$F28=$G28,$F28&gt;=PrSettings!$M$6),(ABS(CM28-$F28)&lt;=1)*1,IF(AND(CP28,$F28+$G28&gt;=PrSettings!$M$8),(ABS(CM28-$F28)+ABS(CN28-$G28)&lt;=1)*1,""))),"")</f>
        <v/>
      </c>
      <c r="CT28" s="489"/>
      <c r="CV28" s="451">
        <f t="shared" ca="1" si="7"/>
        <v>3</v>
      </c>
      <c r="CW28" s="452" t="str">
        <f ca="1">GrpD!$B$5</f>
        <v>Frankreich</v>
      </c>
      <c r="CX28" s="453">
        <f t="shared" ca="1" si="281"/>
        <v>42</v>
      </c>
      <c r="CY28" s="452" t="str">
        <f ca="1">GrpD!$D$5</f>
        <v>Australien</v>
      </c>
      <c r="CZ28" s="492"/>
      <c r="DA28" s="492"/>
      <c r="DB28" s="486"/>
      <c r="DC28" s="453" t="str">
        <f t="shared" ca="1" si="282"/>
        <v/>
      </c>
      <c r="DD28" s="453" t="str">
        <f ca="1">IF((DC28&lt;&gt;""),IF(OR($F28&lt;&gt;$G28,PrSettings!$M$4="●"),(($F28-$G28)=(CZ28-DA28))*1,0),"")</f>
        <v/>
      </c>
      <c r="DE28" s="453" t="str">
        <f t="shared" ca="1" si="283"/>
        <v/>
      </c>
      <c r="DF28" s="453" t="str">
        <f ca="1">IF(DC28&lt;&gt;"",IF(ABS($F28-$G28)&gt;=PrSettings!$M$7,(ABS($F28-$G28-CZ28+DA28)&lt;=1)*1,IF(AND(DC28,$F28=$G28,$F28&gt;=PrSettings!$M$6),(ABS(CZ28-$F28)&lt;=1)*1,IF(AND(DC28,$F28+$G28&gt;=PrSettings!$M$8),(ABS(CZ28-$F28)+ABS(DA28-$G28)&lt;=1)*1,""))),"")</f>
        <v/>
      </c>
      <c r="DG28" s="489"/>
      <c r="DI28" s="451">
        <f t="shared" ca="1" si="8"/>
        <v>3</v>
      </c>
      <c r="DJ28" s="452" t="str">
        <f ca="1">GrpD!$B$5</f>
        <v>Frankreich</v>
      </c>
      <c r="DK28" s="453">
        <f t="shared" ca="1" si="284"/>
        <v>42</v>
      </c>
      <c r="DL28" s="452" t="str">
        <f ca="1">GrpD!$D$5</f>
        <v>Australien</v>
      </c>
      <c r="DM28" s="492"/>
      <c r="DN28" s="492"/>
      <c r="DO28" s="486"/>
      <c r="DP28" s="453" t="str">
        <f t="shared" ca="1" si="285"/>
        <v/>
      </c>
      <c r="DQ28" s="453" t="str">
        <f ca="1">IF((DP28&lt;&gt;""),IF(OR($F28&lt;&gt;$G28,PrSettings!$M$4="●"),(($F28-$G28)=(DM28-DN28))*1,0),"")</f>
        <v/>
      </c>
      <c r="DR28" s="453" t="str">
        <f t="shared" ca="1" si="286"/>
        <v/>
      </c>
      <c r="DS28" s="453" t="str">
        <f ca="1">IF(DP28&lt;&gt;"",IF(ABS($F28-$G28)&gt;=PrSettings!$M$7,(ABS($F28-$G28-DM28+DN28)&lt;=1)*1,IF(AND(DP28,$F28=$G28,$F28&gt;=PrSettings!$M$6),(ABS(DM28-$F28)&lt;=1)*1,IF(AND(DP28,$F28+$G28&gt;=PrSettings!$M$8),(ABS(DM28-$F28)+ABS(DN28-$G28)&lt;=1)*1,""))),"")</f>
        <v/>
      </c>
      <c r="DT28" s="489"/>
      <c r="DV28" s="451">
        <f t="shared" ca="1" si="9"/>
        <v>3</v>
      </c>
      <c r="DW28" s="452" t="str">
        <f ca="1">GrpD!$B$5</f>
        <v>Frankreich</v>
      </c>
      <c r="DX28" s="453">
        <f t="shared" ca="1" si="287"/>
        <v>42</v>
      </c>
      <c r="DY28" s="452" t="str">
        <f ca="1">GrpD!$D$5</f>
        <v>Australien</v>
      </c>
      <c r="DZ28" s="492"/>
      <c r="EA28" s="492"/>
      <c r="EB28" s="486"/>
      <c r="EC28" s="453" t="str">
        <f t="shared" ca="1" si="288"/>
        <v/>
      </c>
      <c r="ED28" s="453" t="str">
        <f ca="1">IF((EC28&lt;&gt;""),IF(OR($F28&lt;&gt;$G28,PrSettings!$M$4="●"),(($F28-$G28)=(DZ28-EA28))*1,0),"")</f>
        <v/>
      </c>
      <c r="EE28" s="453" t="str">
        <f t="shared" ca="1" si="289"/>
        <v/>
      </c>
      <c r="EF28" s="453" t="str">
        <f ca="1">IF(EC28&lt;&gt;"",IF(ABS($F28-$G28)&gt;=PrSettings!$M$7,(ABS($F28-$G28-DZ28+EA28)&lt;=1)*1,IF(AND(EC28,$F28=$G28,$F28&gt;=PrSettings!$M$6),(ABS(DZ28-$F28)&lt;=1)*1,IF(AND(EC28,$F28+$G28&gt;=PrSettings!$M$8),(ABS(DZ28-$F28)+ABS(EA28-$G28)&lt;=1)*1,""))),"")</f>
        <v/>
      </c>
      <c r="EG28" s="489"/>
      <c r="EI28" s="451">
        <f t="shared" ca="1" si="10"/>
        <v>3</v>
      </c>
      <c r="EJ28" s="452" t="str">
        <f ca="1">GrpD!$B$5</f>
        <v>Frankreich</v>
      </c>
      <c r="EK28" s="453">
        <f t="shared" ca="1" si="290"/>
        <v>42</v>
      </c>
      <c r="EL28" s="452" t="str">
        <f ca="1">GrpD!$D$5</f>
        <v>Australien</v>
      </c>
      <c r="EM28" s="492"/>
      <c r="EN28" s="492"/>
      <c r="EO28" s="486"/>
      <c r="EP28" s="453" t="str">
        <f t="shared" ca="1" si="291"/>
        <v/>
      </c>
      <c r="EQ28" s="453" t="str">
        <f ca="1">IF((EP28&lt;&gt;""),IF(OR($F28&lt;&gt;$G28,PrSettings!$M$4="●"),(($F28-$G28)=(EM28-EN28))*1,0),"")</f>
        <v/>
      </c>
      <c r="ER28" s="453" t="str">
        <f t="shared" ca="1" si="292"/>
        <v/>
      </c>
      <c r="ES28" s="453" t="str">
        <f ca="1">IF(EP28&lt;&gt;"",IF(ABS($F28-$G28)&gt;=PrSettings!$M$7,(ABS($F28-$G28-EM28+EN28)&lt;=1)*1,IF(AND(EP28,$F28=$G28,$F28&gt;=PrSettings!$M$6),(ABS(EM28-$F28)&lt;=1)*1,IF(AND(EP28,$F28+$G28&gt;=PrSettings!$M$8),(ABS(EM28-$F28)+ABS(EN28-$G28)&lt;=1)*1,""))),"")</f>
        <v/>
      </c>
      <c r="ET28" s="489"/>
      <c r="EV28" s="451">
        <f t="shared" ca="1" si="11"/>
        <v>3</v>
      </c>
      <c r="EW28" s="452" t="str">
        <f ca="1">GrpD!$B$5</f>
        <v>Frankreich</v>
      </c>
      <c r="EX28" s="453">
        <f t="shared" ca="1" si="293"/>
        <v>42</v>
      </c>
      <c r="EY28" s="452" t="str">
        <f ca="1">GrpD!$D$5</f>
        <v>Australien</v>
      </c>
      <c r="EZ28" s="492"/>
      <c r="FA28" s="492"/>
      <c r="FB28" s="486"/>
      <c r="FC28" s="453" t="str">
        <f t="shared" ca="1" si="294"/>
        <v/>
      </c>
      <c r="FD28" s="453" t="str">
        <f ca="1">IF((FC28&lt;&gt;""),IF(OR($F28&lt;&gt;$G28,PrSettings!$M$4="●"),(($F28-$G28)=(EZ28-FA28))*1,0),"")</f>
        <v/>
      </c>
      <c r="FE28" s="453" t="str">
        <f t="shared" ca="1" si="295"/>
        <v/>
      </c>
      <c r="FF28" s="453" t="str">
        <f ca="1">IF(FC28&lt;&gt;"",IF(ABS($F28-$G28)&gt;=PrSettings!$M$7,(ABS($F28-$G28-EZ28+FA28)&lt;=1)*1,IF(AND(FC28,$F28=$G28,$F28&gt;=PrSettings!$M$6),(ABS(EZ28-$F28)&lt;=1)*1,IF(AND(FC28,$F28+$G28&gt;=PrSettings!$M$8),(ABS(EZ28-$F28)+ABS(FA28-$G28)&lt;=1)*1,""))),"")</f>
        <v/>
      </c>
      <c r="FG28" s="489"/>
      <c r="FI28" s="451">
        <f t="shared" ca="1" si="12"/>
        <v>3</v>
      </c>
      <c r="FJ28" s="452" t="str">
        <f ca="1">GrpD!$B$5</f>
        <v>Frankreich</v>
      </c>
      <c r="FK28" s="453">
        <f t="shared" ca="1" si="296"/>
        <v>42</v>
      </c>
      <c r="FL28" s="452" t="str">
        <f ca="1">GrpD!$D$5</f>
        <v>Australien</v>
      </c>
      <c r="FM28" s="492"/>
      <c r="FN28" s="492"/>
      <c r="FO28" s="486"/>
      <c r="FP28" s="453" t="str">
        <f t="shared" ca="1" si="297"/>
        <v/>
      </c>
      <c r="FQ28" s="453" t="str">
        <f ca="1">IF((FP28&lt;&gt;""),IF(OR($F28&lt;&gt;$G28,PrSettings!$M$4="●"),(($F28-$G28)=(FM28-FN28))*1,0),"")</f>
        <v/>
      </c>
      <c r="FR28" s="453" t="str">
        <f t="shared" ca="1" si="298"/>
        <v/>
      </c>
      <c r="FS28" s="453" t="str">
        <f ca="1">IF(FP28&lt;&gt;"",IF(ABS($F28-$G28)&gt;=PrSettings!$M$7,(ABS($F28-$G28-FM28+FN28)&lt;=1)*1,IF(AND(FP28,$F28=$G28,$F28&gt;=PrSettings!$M$6),(ABS(FM28-$F28)&lt;=1)*1,IF(AND(FP28,$F28+$G28&gt;=PrSettings!$M$8),(ABS(FM28-$F28)+ABS(FN28-$G28)&lt;=1)*1,""))),"")</f>
        <v/>
      </c>
      <c r="FT28" s="489"/>
      <c r="FV28" s="451">
        <f t="shared" ca="1" si="13"/>
        <v>3</v>
      </c>
      <c r="FW28" s="452" t="str">
        <f ca="1">GrpD!$B$5</f>
        <v>Frankreich</v>
      </c>
      <c r="FX28" s="453">
        <f t="shared" ca="1" si="299"/>
        <v>42</v>
      </c>
      <c r="FY28" s="452" t="str">
        <f ca="1">GrpD!$D$5</f>
        <v>Australien</v>
      </c>
      <c r="FZ28" s="492"/>
      <c r="GA28" s="492"/>
      <c r="GB28" s="486"/>
      <c r="GC28" s="453" t="str">
        <f t="shared" ca="1" si="300"/>
        <v/>
      </c>
      <c r="GD28" s="453" t="str">
        <f ca="1">IF((GC28&lt;&gt;""),IF(OR($F28&lt;&gt;$G28,PrSettings!$M$4="●"),(($F28-$G28)=(FZ28-GA28))*1,0),"")</f>
        <v/>
      </c>
      <c r="GE28" s="453" t="str">
        <f t="shared" ca="1" si="301"/>
        <v/>
      </c>
      <c r="GF28" s="453" t="str">
        <f ca="1">IF(GC28&lt;&gt;"",IF(ABS($F28-$G28)&gt;=PrSettings!$M$7,(ABS($F28-$G28-FZ28+GA28)&lt;=1)*1,IF(AND(GC28,$F28=$G28,$F28&gt;=PrSettings!$M$6),(ABS(FZ28-$F28)&lt;=1)*1,IF(AND(GC28,$F28+$G28&gt;=PrSettings!$M$8),(ABS(FZ28-$F28)+ABS(GA28-$G28)&lt;=1)*1,""))),"")</f>
        <v/>
      </c>
      <c r="GG28" s="489"/>
      <c r="GI28" s="451">
        <f t="shared" ca="1" si="14"/>
        <v>3</v>
      </c>
      <c r="GJ28" s="452" t="str">
        <f ca="1">GrpD!$B$5</f>
        <v>Frankreich</v>
      </c>
      <c r="GK28" s="453">
        <f t="shared" ca="1" si="302"/>
        <v>42</v>
      </c>
      <c r="GL28" s="452" t="str">
        <f ca="1">GrpD!$D$5</f>
        <v>Australien</v>
      </c>
      <c r="GM28" s="492"/>
      <c r="GN28" s="492"/>
      <c r="GO28" s="486"/>
      <c r="GP28" s="453" t="str">
        <f t="shared" ca="1" si="303"/>
        <v/>
      </c>
      <c r="GQ28" s="453" t="str">
        <f ca="1">IF((GP28&lt;&gt;""),IF(OR($F28&lt;&gt;$G28,PrSettings!$M$4="●"),(($F28-$G28)=(GM28-GN28))*1,0),"")</f>
        <v/>
      </c>
      <c r="GR28" s="453" t="str">
        <f t="shared" ca="1" si="304"/>
        <v/>
      </c>
      <c r="GS28" s="453" t="str">
        <f ca="1">IF(GP28&lt;&gt;"",IF(ABS($F28-$G28)&gt;=PrSettings!$M$7,(ABS($F28-$G28-GM28+GN28)&lt;=1)*1,IF(AND(GP28,$F28=$G28,$F28&gt;=PrSettings!$M$6),(ABS(GM28-$F28)&lt;=1)*1,IF(AND(GP28,$F28+$G28&gt;=PrSettings!$M$8),(ABS(GM28-$F28)+ABS(GN28-$G28)&lt;=1)*1,""))),"")</f>
        <v/>
      </c>
      <c r="GT28" s="489"/>
      <c r="GV28" s="451">
        <f t="shared" ca="1" si="15"/>
        <v>3</v>
      </c>
      <c r="GW28" s="452" t="str">
        <f ca="1">GrpD!$B$5</f>
        <v>Frankreich</v>
      </c>
      <c r="GX28" s="453">
        <f t="shared" ca="1" si="305"/>
        <v>42</v>
      </c>
      <c r="GY28" s="452" t="str">
        <f ca="1">GrpD!$D$5</f>
        <v>Australien</v>
      </c>
      <c r="GZ28" s="492"/>
      <c r="HA28" s="492"/>
      <c r="HB28" s="486"/>
      <c r="HC28" s="453" t="str">
        <f t="shared" ca="1" si="306"/>
        <v/>
      </c>
      <c r="HD28" s="453" t="str">
        <f ca="1">IF((HC28&lt;&gt;""),IF(OR($F28&lt;&gt;$G28,PrSettings!$M$4="●"),(($F28-$G28)=(GZ28-HA28))*1,0),"")</f>
        <v/>
      </c>
      <c r="HE28" s="453" t="str">
        <f t="shared" ca="1" si="307"/>
        <v/>
      </c>
      <c r="HF28" s="453" t="str">
        <f ca="1">IF(HC28&lt;&gt;"",IF(ABS($F28-$G28)&gt;=PrSettings!$M$7,(ABS($F28-$G28-GZ28+HA28)&lt;=1)*1,IF(AND(HC28,$F28=$G28,$F28&gt;=PrSettings!$M$6),(ABS(GZ28-$F28)&lt;=1)*1,IF(AND(HC28,$F28+$G28&gt;=PrSettings!$M$8),(ABS(GZ28-$F28)+ABS(HA28-$G28)&lt;=1)*1,""))),"")</f>
        <v/>
      </c>
      <c r="HG28" s="489"/>
      <c r="HI28" s="451">
        <f t="shared" ca="1" si="16"/>
        <v>3</v>
      </c>
      <c r="HJ28" s="452" t="str">
        <f ca="1">GrpD!$B$5</f>
        <v>Frankreich</v>
      </c>
      <c r="HK28" s="453">
        <f t="shared" ca="1" si="308"/>
        <v>42</v>
      </c>
      <c r="HL28" s="452" t="str">
        <f ca="1">GrpD!$D$5</f>
        <v>Australien</v>
      </c>
      <c r="HM28" s="492"/>
      <c r="HN28" s="492"/>
      <c r="HO28" s="486"/>
      <c r="HP28" s="453" t="str">
        <f t="shared" ca="1" si="309"/>
        <v/>
      </c>
      <c r="HQ28" s="453" t="str">
        <f ca="1">IF((HP28&lt;&gt;""),IF(OR($F28&lt;&gt;$G28,PrSettings!$M$4="●"),(($F28-$G28)=(HM28-HN28))*1,0),"")</f>
        <v/>
      </c>
      <c r="HR28" s="453" t="str">
        <f t="shared" ca="1" si="310"/>
        <v/>
      </c>
      <c r="HS28" s="453" t="str">
        <f ca="1">IF(HP28&lt;&gt;"",IF(ABS($F28-$G28)&gt;=PrSettings!$M$7,(ABS($F28-$G28-HM28+HN28)&lt;=1)*1,IF(AND(HP28,$F28=$G28,$F28&gt;=PrSettings!$M$6),(ABS(HM28-$F28)&lt;=1)*1,IF(AND(HP28,$F28+$G28&gt;=PrSettings!$M$8),(ABS(HM28-$F28)+ABS(HN28-$G28)&lt;=1)*1,""))),"")</f>
        <v/>
      </c>
      <c r="HT28" s="489"/>
      <c r="HV28" s="451">
        <f t="shared" ca="1" si="17"/>
        <v>3</v>
      </c>
      <c r="HW28" s="452" t="str">
        <f ca="1">GrpD!$B$5</f>
        <v>Frankreich</v>
      </c>
      <c r="HX28" s="453">
        <f t="shared" ca="1" si="311"/>
        <v>42</v>
      </c>
      <c r="HY28" s="452" t="str">
        <f ca="1">GrpD!$D$5</f>
        <v>Australien</v>
      </c>
      <c r="HZ28" s="492"/>
      <c r="IA28" s="492"/>
      <c r="IB28" s="486"/>
      <c r="IC28" s="453" t="str">
        <f t="shared" ca="1" si="312"/>
        <v/>
      </c>
      <c r="ID28" s="453" t="str">
        <f ca="1">IF((IC28&lt;&gt;""),IF(OR($F28&lt;&gt;$G28,PrSettings!$M$4="●"),(($F28-$G28)=(HZ28-IA28))*1,0),"")</f>
        <v/>
      </c>
      <c r="IE28" s="453" t="str">
        <f t="shared" ca="1" si="313"/>
        <v/>
      </c>
      <c r="IF28" s="453" t="str">
        <f ca="1">IF(IC28&lt;&gt;"",IF(ABS($F28-$G28)&gt;=PrSettings!$M$7,(ABS($F28-$G28-HZ28+IA28)&lt;=1)*1,IF(AND(IC28,$F28=$G28,$F28&gt;=PrSettings!$M$6),(ABS(HZ28-$F28)&lt;=1)*1,IF(AND(IC28,$F28+$G28&gt;=PrSettings!$M$8),(ABS(HZ28-$F28)+ABS(IA28-$G28)&lt;=1)*1,""))),"")</f>
        <v/>
      </c>
      <c r="IG28" s="489"/>
      <c r="II28" s="451">
        <f t="shared" ca="1" si="18"/>
        <v>3</v>
      </c>
      <c r="IJ28" s="452" t="str">
        <f ca="1">GrpD!$B$5</f>
        <v>Frankreich</v>
      </c>
      <c r="IK28" s="453">
        <f t="shared" ca="1" si="314"/>
        <v>42</v>
      </c>
      <c r="IL28" s="452" t="str">
        <f ca="1">GrpD!$D$5</f>
        <v>Australien</v>
      </c>
      <c r="IM28" s="492"/>
      <c r="IN28" s="492"/>
      <c r="IO28" s="486"/>
      <c r="IP28" s="453" t="str">
        <f t="shared" ca="1" si="315"/>
        <v/>
      </c>
      <c r="IQ28" s="453" t="str">
        <f ca="1">IF((IP28&lt;&gt;""),IF(OR($F28&lt;&gt;$G28,PrSettings!$M$4="●"),(($F28-$G28)=(IM28-IN28))*1,0),"")</f>
        <v/>
      </c>
      <c r="IR28" s="453" t="str">
        <f t="shared" ca="1" si="316"/>
        <v/>
      </c>
      <c r="IS28" s="453" t="str">
        <f ca="1">IF(IP28&lt;&gt;"",IF(ABS($F28-$G28)&gt;=PrSettings!$M$7,(ABS($F28-$G28-IM28+IN28)&lt;=1)*1,IF(AND(IP28,$F28=$G28,$F28&gt;=PrSettings!$M$6),(ABS(IM28-$F28)&lt;=1)*1,IF(AND(IP28,$F28+$G28&gt;=PrSettings!$M$8),(ABS(IM28-$F28)+ABS(IN28-$G28)&lt;=1)*1,""))),"")</f>
        <v/>
      </c>
      <c r="IT28" s="489"/>
      <c r="IV28" s="451">
        <f t="shared" ca="1" si="19"/>
        <v>3</v>
      </c>
      <c r="IW28" s="452" t="str">
        <f ca="1">GrpD!$B$5</f>
        <v>Frankreich</v>
      </c>
      <c r="IX28" s="453">
        <f t="shared" ca="1" si="317"/>
        <v>42</v>
      </c>
      <c r="IY28" s="452" t="str">
        <f ca="1">GrpD!$D$5</f>
        <v>Australien</v>
      </c>
      <c r="IZ28" s="492"/>
      <c r="JA28" s="492"/>
      <c r="JB28" s="486"/>
      <c r="JC28" s="453" t="str">
        <f t="shared" ca="1" si="318"/>
        <v/>
      </c>
      <c r="JD28" s="453" t="str">
        <f ca="1">IF((JC28&lt;&gt;""),IF(OR($F28&lt;&gt;$G28,PrSettings!$M$4="●"),(($F28-$G28)=(IZ28-JA28))*1,0),"")</f>
        <v/>
      </c>
      <c r="JE28" s="453" t="str">
        <f t="shared" ca="1" si="319"/>
        <v/>
      </c>
      <c r="JF28" s="453" t="str">
        <f ca="1">IF(JC28&lt;&gt;"",IF(ABS($F28-$G28)&gt;=PrSettings!$M$7,(ABS($F28-$G28-IZ28+JA28)&lt;=1)*1,IF(AND(JC28,$F28=$G28,$F28&gt;=PrSettings!$M$6),(ABS(IZ28-$F28)&lt;=1)*1,IF(AND(JC28,$F28+$G28&gt;=PrSettings!$M$8),(ABS(IZ28-$F28)+ABS(JA28-$G28)&lt;=1)*1,""))),"")</f>
        <v/>
      </c>
      <c r="JG28" s="489"/>
      <c r="JI28" s="451">
        <f t="shared" ca="1" si="20"/>
        <v>3</v>
      </c>
      <c r="JJ28" s="452" t="str">
        <f ca="1">GrpD!$B$5</f>
        <v>Frankreich</v>
      </c>
      <c r="JK28" s="453">
        <f t="shared" ca="1" si="320"/>
        <v>42</v>
      </c>
      <c r="JL28" s="452" t="str">
        <f ca="1">GrpD!$D$5</f>
        <v>Australien</v>
      </c>
      <c r="JM28" s="492"/>
      <c r="JN28" s="492"/>
      <c r="JO28" s="486"/>
      <c r="JP28" s="453" t="str">
        <f t="shared" ca="1" si="321"/>
        <v/>
      </c>
      <c r="JQ28" s="453" t="str">
        <f ca="1">IF((JP28&lt;&gt;""),IF(OR($F28&lt;&gt;$G28,PrSettings!$M$4="●"),(($F28-$G28)=(JM28-JN28))*1,0),"")</f>
        <v/>
      </c>
      <c r="JR28" s="453" t="str">
        <f t="shared" ca="1" si="322"/>
        <v/>
      </c>
      <c r="JS28" s="453" t="str">
        <f ca="1">IF(JP28&lt;&gt;"",IF(ABS($F28-$G28)&gt;=PrSettings!$M$7,(ABS($F28-$G28-JM28+JN28)&lt;=1)*1,IF(AND(JP28,$F28=$G28,$F28&gt;=PrSettings!$M$6),(ABS(JM28-$F28)&lt;=1)*1,IF(AND(JP28,$F28+$G28&gt;=PrSettings!$M$8),(ABS(JM28-$F28)+ABS(JN28-$G28)&lt;=1)*1,""))),"")</f>
        <v/>
      </c>
      <c r="JT28" s="489"/>
      <c r="JV28" s="451">
        <f t="shared" ca="1" si="21"/>
        <v>3</v>
      </c>
      <c r="JW28" s="452" t="str">
        <f ca="1">GrpD!$B$5</f>
        <v>Frankreich</v>
      </c>
      <c r="JX28" s="453">
        <f t="shared" ca="1" si="323"/>
        <v>42</v>
      </c>
      <c r="JY28" s="452" t="str">
        <f ca="1">GrpD!$D$5</f>
        <v>Australien</v>
      </c>
      <c r="JZ28" s="492"/>
      <c r="KA28" s="492"/>
      <c r="KB28" s="486"/>
      <c r="KC28" s="453" t="str">
        <f t="shared" ca="1" si="324"/>
        <v/>
      </c>
      <c r="KD28" s="453" t="str">
        <f ca="1">IF((KC28&lt;&gt;""),IF(OR($F28&lt;&gt;$G28,PrSettings!$M$4="●"),(($F28-$G28)=(JZ28-KA28))*1,0),"")</f>
        <v/>
      </c>
      <c r="KE28" s="453" t="str">
        <f t="shared" ca="1" si="325"/>
        <v/>
      </c>
      <c r="KF28" s="453" t="str">
        <f ca="1">IF(KC28&lt;&gt;"",IF(ABS($F28-$G28)&gt;=PrSettings!$M$7,(ABS($F28-$G28-JZ28+KA28)&lt;=1)*1,IF(AND(KC28,$F28=$G28,$F28&gt;=PrSettings!$M$6),(ABS(JZ28-$F28)&lt;=1)*1,IF(AND(KC28,$F28+$G28&gt;=PrSettings!$M$8),(ABS(JZ28-$F28)+ABS(KA28-$G28)&lt;=1)*1,""))),"")</f>
        <v/>
      </c>
      <c r="KG28" s="489"/>
      <c r="KI28" s="451">
        <f t="shared" ca="1" si="22"/>
        <v>3</v>
      </c>
      <c r="KJ28" s="452" t="str">
        <f ca="1">GrpD!$B$5</f>
        <v>Frankreich</v>
      </c>
      <c r="KK28" s="453">
        <f t="shared" ca="1" si="326"/>
        <v>42</v>
      </c>
      <c r="KL28" s="452" t="str">
        <f ca="1">GrpD!$D$5</f>
        <v>Australien</v>
      </c>
      <c r="KM28" s="492"/>
      <c r="KN28" s="492"/>
      <c r="KO28" s="486"/>
      <c r="KP28" s="453" t="str">
        <f t="shared" ca="1" si="327"/>
        <v/>
      </c>
      <c r="KQ28" s="453" t="str">
        <f ca="1">IF((KP28&lt;&gt;""),IF(OR($F28&lt;&gt;$G28,PrSettings!$M$4="●"),(($F28-$G28)=(KM28-KN28))*1,0),"")</f>
        <v/>
      </c>
      <c r="KR28" s="453" t="str">
        <f t="shared" ca="1" si="328"/>
        <v/>
      </c>
      <c r="KS28" s="453" t="str">
        <f ca="1">IF(KP28&lt;&gt;"",IF(ABS($F28-$G28)&gt;=PrSettings!$M$7,(ABS($F28-$G28-KM28+KN28)&lt;=1)*1,IF(AND(KP28,$F28=$G28,$F28&gt;=PrSettings!$M$6),(ABS(KM28-$F28)&lt;=1)*1,IF(AND(KP28,$F28+$G28&gt;=PrSettings!$M$8),(ABS(KM28-$F28)+ABS(KN28-$G28)&lt;=1)*1,""))),"")</f>
        <v/>
      </c>
      <c r="KT28" s="489"/>
      <c r="KV28" s="451">
        <f t="shared" ca="1" si="23"/>
        <v>3</v>
      </c>
      <c r="KW28" s="452" t="str">
        <f ca="1">GrpD!$B$5</f>
        <v>Frankreich</v>
      </c>
      <c r="KX28" s="453">
        <f t="shared" ca="1" si="329"/>
        <v>42</v>
      </c>
      <c r="KY28" s="452" t="str">
        <f ca="1">GrpD!$D$5</f>
        <v>Australien</v>
      </c>
      <c r="KZ28" s="492"/>
      <c r="LA28" s="492"/>
      <c r="LB28" s="486"/>
      <c r="LC28" s="453" t="str">
        <f t="shared" ca="1" si="330"/>
        <v/>
      </c>
      <c r="LD28" s="453" t="str">
        <f ca="1">IF((LC28&lt;&gt;""),IF(OR($F28&lt;&gt;$G28,PrSettings!$M$4="●"),(($F28-$G28)=(KZ28-LA28))*1,0),"")</f>
        <v/>
      </c>
      <c r="LE28" s="453" t="str">
        <f t="shared" ca="1" si="331"/>
        <v/>
      </c>
      <c r="LF28" s="453" t="str">
        <f ca="1">IF(LC28&lt;&gt;"",IF(ABS($F28-$G28)&gt;=PrSettings!$M$7,(ABS($F28-$G28-KZ28+LA28)&lt;=1)*1,IF(AND(LC28,$F28=$G28,$F28&gt;=PrSettings!$M$6),(ABS(KZ28-$F28)&lt;=1)*1,IF(AND(LC28,$F28+$G28&gt;=PrSettings!$M$8),(ABS(KZ28-$F28)+ABS(LA28-$G28)&lt;=1)*1,""))),"")</f>
        <v/>
      </c>
      <c r="LG28" s="489"/>
      <c r="LI28" s="451">
        <f t="shared" ca="1" si="24"/>
        <v>3</v>
      </c>
      <c r="LJ28" s="452" t="str">
        <f ca="1">GrpD!$B$5</f>
        <v>Frankreich</v>
      </c>
      <c r="LK28" s="453">
        <f t="shared" ca="1" si="332"/>
        <v>42</v>
      </c>
      <c r="LL28" s="452" t="str">
        <f ca="1">GrpD!$D$5</f>
        <v>Australien</v>
      </c>
      <c r="LM28" s="492"/>
      <c r="LN28" s="492"/>
      <c r="LO28" s="486"/>
      <c r="LP28" s="453" t="str">
        <f t="shared" ca="1" si="333"/>
        <v/>
      </c>
      <c r="LQ28" s="453" t="str">
        <f ca="1">IF((LP28&lt;&gt;""),IF(OR($F28&lt;&gt;$G28,PrSettings!$M$4="●"),(($F28-$G28)=(LM28-LN28))*1,0),"")</f>
        <v/>
      </c>
      <c r="LR28" s="453" t="str">
        <f t="shared" ca="1" si="334"/>
        <v/>
      </c>
      <c r="LS28" s="453" t="str">
        <f ca="1">IF(LP28&lt;&gt;"",IF(ABS($F28-$G28)&gt;=PrSettings!$M$7,(ABS($F28-$G28-LM28+LN28)&lt;=1)*1,IF(AND(LP28,$F28=$G28,$F28&gt;=PrSettings!$M$6),(ABS(LM28-$F28)&lt;=1)*1,IF(AND(LP28,$F28+$G28&gt;=PrSettings!$M$8),(ABS(LM28-$F28)+ABS(LN28-$G28)&lt;=1)*1,""))),"")</f>
        <v/>
      </c>
      <c r="LT28" s="489"/>
      <c r="LV28" s="451">
        <f t="shared" ca="1" si="25"/>
        <v>3</v>
      </c>
      <c r="LW28" s="452" t="str">
        <f ca="1">GrpD!$B$5</f>
        <v>Frankreich</v>
      </c>
      <c r="LX28" s="453">
        <f t="shared" ca="1" si="335"/>
        <v>42</v>
      </c>
      <c r="LY28" s="452" t="str">
        <f ca="1">GrpD!$D$5</f>
        <v>Australien</v>
      </c>
      <c r="LZ28" s="492"/>
      <c r="MA28" s="492"/>
      <c r="MB28" s="486"/>
      <c r="MC28" s="453" t="str">
        <f t="shared" ca="1" si="336"/>
        <v/>
      </c>
      <c r="MD28" s="453" t="str">
        <f ca="1">IF((MC28&lt;&gt;""),IF(OR($F28&lt;&gt;$G28,PrSettings!$M$4="●"),(($F28-$G28)=(LZ28-MA28))*1,0),"")</f>
        <v/>
      </c>
      <c r="ME28" s="453" t="str">
        <f t="shared" ca="1" si="337"/>
        <v/>
      </c>
      <c r="MF28" s="453" t="str">
        <f ca="1">IF(MC28&lt;&gt;"",IF(ABS($F28-$G28)&gt;=PrSettings!$M$7,(ABS($F28-$G28-LZ28+MA28)&lt;=1)*1,IF(AND(MC28,$F28=$G28,$F28&gt;=PrSettings!$M$6),(ABS(LZ28-$F28)&lt;=1)*1,IF(AND(MC28,$F28+$G28&gt;=PrSettings!$M$8),(ABS(LZ28-$F28)+ABS(MA28-$G28)&lt;=1)*1,""))),"")</f>
        <v/>
      </c>
      <c r="MG28" s="489"/>
    </row>
    <row r="29" spans="2:345" x14ac:dyDescent="0.25">
      <c r="B29" s="451">
        <f ca="1">INDEX(Groups!$C$7:$C$45,MATCH(C29,Groups!$D$7:$D$45,0))</f>
        <v>35</v>
      </c>
      <c r="C29" s="452" t="str">
        <f ca="1">GrpD!$B$6</f>
        <v>Tunesien</v>
      </c>
      <c r="D29" s="453">
        <f ca="1">INDEX(Groups!$C$7:$C$45,MATCH(E29,Groups!$D$7:$D$45,0))</f>
        <v>42</v>
      </c>
      <c r="E29" s="452" t="str">
        <f ca="1">GrpD!$D$6</f>
        <v>Australien</v>
      </c>
      <c r="F29" s="454">
        <f ca="1">GrpD!$E$6</f>
        <v>0</v>
      </c>
      <c r="G29" s="455">
        <f ca="1">GrpD!$G$6</f>
        <v>1</v>
      </c>
      <c r="I29" s="451">
        <f t="shared" ca="1" si="0"/>
        <v>35</v>
      </c>
      <c r="J29" s="452" t="str">
        <f ca="1">GrpD!$B$6</f>
        <v>Tunesien</v>
      </c>
      <c r="K29" s="453">
        <f t="shared" ca="1" si="260"/>
        <v>42</v>
      </c>
      <c r="L29" s="452" t="str">
        <f ca="1">GrpD!$D$6</f>
        <v>Australien</v>
      </c>
      <c r="M29" s="492"/>
      <c r="N29" s="492"/>
      <c r="O29" s="486"/>
      <c r="P29" s="453" t="str">
        <f t="shared" ca="1" si="261"/>
        <v/>
      </c>
      <c r="Q29" s="453" t="str">
        <f ca="1">IF((P29&lt;&gt;""),IF(OR($F29&lt;&gt;$G29,PrSettings!$M$4="●"),(($F29-$G29)=(M29-N29))*1,0),"")</f>
        <v/>
      </c>
      <c r="R29" s="453" t="str">
        <f t="shared" ca="1" si="262"/>
        <v/>
      </c>
      <c r="S29" s="453" t="str">
        <f ca="1">IF(P29&lt;&gt;"",IF(ABS($F29-$G29)&gt;=PrSettings!$M$7,(ABS($F29-$G29-M29+N29)&lt;=1)*1,IF(AND(P29,$F29=$G29,$F29&gt;=PrSettings!$M$6),(ABS(M29-$F29)&lt;=1)*1,IF(AND(P29,$F29+$G29&gt;=PrSettings!$M$8),(ABS(M29-$F29)+ABS(N29-$G29)&lt;=1)*1,""))),"")</f>
        <v/>
      </c>
      <c r="T29" s="489"/>
      <c r="V29" s="451">
        <f t="shared" ca="1" si="1"/>
        <v>35</v>
      </c>
      <c r="W29" s="452" t="str">
        <f ca="1">GrpD!$B$6</f>
        <v>Tunesien</v>
      </c>
      <c r="X29" s="453">
        <f t="shared" ca="1" si="263"/>
        <v>42</v>
      </c>
      <c r="Y29" s="452" t="str">
        <f ca="1">GrpD!$D$6</f>
        <v>Australien</v>
      </c>
      <c r="Z29" s="492"/>
      <c r="AA29" s="492"/>
      <c r="AB29" s="486"/>
      <c r="AC29" s="453" t="str">
        <f t="shared" ca="1" si="264"/>
        <v/>
      </c>
      <c r="AD29" s="453" t="str">
        <f ca="1">IF((AC29&lt;&gt;""),IF(OR($F29&lt;&gt;$G29,PrSettings!$M$4="●"),(($F29-$G29)=(Z29-AA29))*1,0),"")</f>
        <v/>
      </c>
      <c r="AE29" s="453" t="str">
        <f t="shared" ca="1" si="265"/>
        <v/>
      </c>
      <c r="AF29" s="453" t="str">
        <f ca="1">IF(AC29&lt;&gt;"",IF(ABS($F29-$G29)&gt;=PrSettings!$M$7,(ABS($F29-$G29-Z29+AA29)&lt;=1)*1,IF(AND(AC29,$F29=$G29,$F29&gt;=PrSettings!$M$6),(ABS(Z29-$F29)&lt;=1)*1,IF(AND(AC29,$F29+$G29&gt;=PrSettings!$M$8),(ABS(Z29-$F29)+ABS(AA29-$G29)&lt;=1)*1,""))),"")</f>
        <v/>
      </c>
      <c r="AG29" s="489"/>
      <c r="AI29" s="451">
        <f t="shared" ca="1" si="2"/>
        <v>35</v>
      </c>
      <c r="AJ29" s="452" t="str">
        <f ca="1">GrpD!$B$6</f>
        <v>Tunesien</v>
      </c>
      <c r="AK29" s="453">
        <f t="shared" ca="1" si="266"/>
        <v>42</v>
      </c>
      <c r="AL29" s="452" t="str">
        <f ca="1">GrpD!$D$6</f>
        <v>Australien</v>
      </c>
      <c r="AM29" s="492"/>
      <c r="AN29" s="492"/>
      <c r="AO29" s="486"/>
      <c r="AP29" s="453" t="str">
        <f t="shared" ca="1" si="267"/>
        <v/>
      </c>
      <c r="AQ29" s="453" t="str">
        <f ca="1">IF((AP29&lt;&gt;""),IF(OR($F29&lt;&gt;$G29,PrSettings!$M$4="●"),(($F29-$G29)=(AM29-AN29))*1,0),"")</f>
        <v/>
      </c>
      <c r="AR29" s="453" t="str">
        <f t="shared" ca="1" si="268"/>
        <v/>
      </c>
      <c r="AS29" s="453" t="str">
        <f ca="1">IF(AP29&lt;&gt;"",IF(ABS($F29-$G29)&gt;=PrSettings!$M$7,(ABS($F29-$G29-AM29+AN29)&lt;=1)*1,IF(AND(AP29,$F29=$G29,$F29&gt;=PrSettings!$M$6),(ABS(AM29-$F29)&lt;=1)*1,IF(AND(AP29,$F29+$G29&gt;=PrSettings!$M$8),(ABS(AM29-$F29)+ABS(AN29-$G29)&lt;=1)*1,""))),"")</f>
        <v/>
      </c>
      <c r="AT29" s="489"/>
      <c r="AV29" s="451">
        <f t="shared" ca="1" si="3"/>
        <v>35</v>
      </c>
      <c r="AW29" s="452" t="str">
        <f ca="1">GrpD!$B$6</f>
        <v>Tunesien</v>
      </c>
      <c r="AX29" s="453">
        <f t="shared" ca="1" si="269"/>
        <v>42</v>
      </c>
      <c r="AY29" s="452" t="str">
        <f ca="1">GrpD!$D$6</f>
        <v>Australien</v>
      </c>
      <c r="AZ29" s="492"/>
      <c r="BA29" s="492"/>
      <c r="BB29" s="486"/>
      <c r="BC29" s="453" t="str">
        <f t="shared" ca="1" si="270"/>
        <v/>
      </c>
      <c r="BD29" s="453" t="str">
        <f ca="1">IF((BC29&lt;&gt;""),IF(OR($F29&lt;&gt;$G29,PrSettings!$M$4="●"),(($F29-$G29)=(AZ29-BA29))*1,0),"")</f>
        <v/>
      </c>
      <c r="BE29" s="453" t="str">
        <f t="shared" ca="1" si="271"/>
        <v/>
      </c>
      <c r="BF29" s="453" t="str">
        <f ca="1">IF(BC29&lt;&gt;"",IF(ABS($F29-$G29)&gt;=PrSettings!$M$7,(ABS($F29-$G29-AZ29+BA29)&lt;=1)*1,IF(AND(BC29,$F29=$G29,$F29&gt;=PrSettings!$M$6),(ABS(AZ29-$F29)&lt;=1)*1,IF(AND(BC29,$F29+$G29&gt;=PrSettings!$M$8),(ABS(AZ29-$F29)+ABS(BA29-$G29)&lt;=1)*1,""))),"")</f>
        <v/>
      </c>
      <c r="BG29" s="489"/>
      <c r="BI29" s="451">
        <f t="shared" ca="1" si="4"/>
        <v>35</v>
      </c>
      <c r="BJ29" s="452" t="str">
        <f ca="1">GrpD!$B$6</f>
        <v>Tunesien</v>
      </c>
      <c r="BK29" s="453">
        <f t="shared" ca="1" si="272"/>
        <v>42</v>
      </c>
      <c r="BL29" s="452" t="str">
        <f ca="1">GrpD!$D$6</f>
        <v>Australien</v>
      </c>
      <c r="BM29" s="492"/>
      <c r="BN29" s="492"/>
      <c r="BO29" s="486"/>
      <c r="BP29" s="453" t="str">
        <f t="shared" ca="1" si="273"/>
        <v/>
      </c>
      <c r="BQ29" s="453" t="str">
        <f ca="1">IF((BP29&lt;&gt;""),IF(OR($F29&lt;&gt;$G29,PrSettings!$M$4="●"),(($F29-$G29)=(BM29-BN29))*1,0),"")</f>
        <v/>
      </c>
      <c r="BR29" s="453" t="str">
        <f t="shared" ca="1" si="274"/>
        <v/>
      </c>
      <c r="BS29" s="453" t="str">
        <f ca="1">IF(BP29&lt;&gt;"",IF(ABS($F29-$G29)&gt;=PrSettings!$M$7,(ABS($F29-$G29-BM29+BN29)&lt;=1)*1,IF(AND(BP29,$F29=$G29,$F29&gt;=PrSettings!$M$6),(ABS(BM29-$F29)&lt;=1)*1,IF(AND(BP29,$F29+$G29&gt;=PrSettings!$M$8),(ABS(BM29-$F29)+ABS(BN29-$G29)&lt;=1)*1,""))),"")</f>
        <v/>
      </c>
      <c r="BT29" s="489"/>
      <c r="BV29" s="451">
        <f t="shared" ca="1" si="5"/>
        <v>35</v>
      </c>
      <c r="BW29" s="452" t="str">
        <f ca="1">GrpD!$B$6</f>
        <v>Tunesien</v>
      </c>
      <c r="BX29" s="453">
        <f t="shared" ca="1" si="275"/>
        <v>42</v>
      </c>
      <c r="BY29" s="452" t="str">
        <f ca="1">GrpD!$D$6</f>
        <v>Australien</v>
      </c>
      <c r="BZ29" s="492"/>
      <c r="CA29" s="492"/>
      <c r="CB29" s="486"/>
      <c r="CC29" s="453" t="str">
        <f t="shared" ca="1" si="276"/>
        <v/>
      </c>
      <c r="CD29" s="453" t="str">
        <f ca="1">IF((CC29&lt;&gt;""),IF(OR($F29&lt;&gt;$G29,PrSettings!$M$4="●"),(($F29-$G29)=(BZ29-CA29))*1,0),"")</f>
        <v/>
      </c>
      <c r="CE29" s="453" t="str">
        <f t="shared" ca="1" si="277"/>
        <v/>
      </c>
      <c r="CF29" s="453" t="str">
        <f ca="1">IF(CC29&lt;&gt;"",IF(ABS($F29-$G29)&gt;=PrSettings!$M$7,(ABS($F29-$G29-BZ29+CA29)&lt;=1)*1,IF(AND(CC29,$F29=$G29,$F29&gt;=PrSettings!$M$6),(ABS(BZ29-$F29)&lt;=1)*1,IF(AND(CC29,$F29+$G29&gt;=PrSettings!$M$8),(ABS(BZ29-$F29)+ABS(CA29-$G29)&lt;=1)*1,""))),"")</f>
        <v/>
      </c>
      <c r="CG29" s="489"/>
      <c r="CI29" s="451">
        <f t="shared" ca="1" si="6"/>
        <v>35</v>
      </c>
      <c r="CJ29" s="452" t="str">
        <f ca="1">GrpD!$B$6</f>
        <v>Tunesien</v>
      </c>
      <c r="CK29" s="453">
        <f t="shared" ca="1" si="278"/>
        <v>42</v>
      </c>
      <c r="CL29" s="452" t="str">
        <f ca="1">GrpD!$D$6</f>
        <v>Australien</v>
      </c>
      <c r="CM29" s="492"/>
      <c r="CN29" s="492"/>
      <c r="CO29" s="486"/>
      <c r="CP29" s="453" t="str">
        <f t="shared" ca="1" si="279"/>
        <v/>
      </c>
      <c r="CQ29" s="453" t="str">
        <f ca="1">IF((CP29&lt;&gt;""),IF(OR($F29&lt;&gt;$G29,PrSettings!$M$4="●"),(($F29-$G29)=(CM29-CN29))*1,0),"")</f>
        <v/>
      </c>
      <c r="CR29" s="453" t="str">
        <f t="shared" ca="1" si="280"/>
        <v/>
      </c>
      <c r="CS29" s="453" t="str">
        <f ca="1">IF(CP29&lt;&gt;"",IF(ABS($F29-$G29)&gt;=PrSettings!$M$7,(ABS($F29-$G29-CM29+CN29)&lt;=1)*1,IF(AND(CP29,$F29=$G29,$F29&gt;=PrSettings!$M$6),(ABS(CM29-$F29)&lt;=1)*1,IF(AND(CP29,$F29+$G29&gt;=PrSettings!$M$8),(ABS(CM29-$F29)+ABS(CN29-$G29)&lt;=1)*1,""))),"")</f>
        <v/>
      </c>
      <c r="CT29" s="489"/>
      <c r="CV29" s="451">
        <f t="shared" ca="1" si="7"/>
        <v>35</v>
      </c>
      <c r="CW29" s="452" t="str">
        <f ca="1">GrpD!$B$6</f>
        <v>Tunesien</v>
      </c>
      <c r="CX29" s="453">
        <f t="shared" ca="1" si="281"/>
        <v>42</v>
      </c>
      <c r="CY29" s="452" t="str">
        <f ca="1">GrpD!$D$6</f>
        <v>Australien</v>
      </c>
      <c r="CZ29" s="492"/>
      <c r="DA29" s="492"/>
      <c r="DB29" s="486"/>
      <c r="DC29" s="453" t="str">
        <f t="shared" ca="1" si="282"/>
        <v/>
      </c>
      <c r="DD29" s="453" t="str">
        <f ca="1">IF((DC29&lt;&gt;""),IF(OR($F29&lt;&gt;$G29,PrSettings!$M$4="●"),(($F29-$G29)=(CZ29-DA29))*1,0),"")</f>
        <v/>
      </c>
      <c r="DE29" s="453" t="str">
        <f t="shared" ca="1" si="283"/>
        <v/>
      </c>
      <c r="DF29" s="453" t="str">
        <f ca="1">IF(DC29&lt;&gt;"",IF(ABS($F29-$G29)&gt;=PrSettings!$M$7,(ABS($F29-$G29-CZ29+DA29)&lt;=1)*1,IF(AND(DC29,$F29=$G29,$F29&gt;=PrSettings!$M$6),(ABS(CZ29-$F29)&lt;=1)*1,IF(AND(DC29,$F29+$G29&gt;=PrSettings!$M$8),(ABS(CZ29-$F29)+ABS(DA29-$G29)&lt;=1)*1,""))),"")</f>
        <v/>
      </c>
      <c r="DG29" s="489"/>
      <c r="DI29" s="451">
        <f t="shared" ca="1" si="8"/>
        <v>35</v>
      </c>
      <c r="DJ29" s="452" t="str">
        <f ca="1">GrpD!$B$6</f>
        <v>Tunesien</v>
      </c>
      <c r="DK29" s="453">
        <f t="shared" ca="1" si="284"/>
        <v>42</v>
      </c>
      <c r="DL29" s="452" t="str">
        <f ca="1">GrpD!$D$6</f>
        <v>Australien</v>
      </c>
      <c r="DM29" s="492"/>
      <c r="DN29" s="492"/>
      <c r="DO29" s="486"/>
      <c r="DP29" s="453" t="str">
        <f t="shared" ca="1" si="285"/>
        <v/>
      </c>
      <c r="DQ29" s="453" t="str">
        <f ca="1">IF((DP29&lt;&gt;""),IF(OR($F29&lt;&gt;$G29,PrSettings!$M$4="●"),(($F29-$G29)=(DM29-DN29))*1,0),"")</f>
        <v/>
      </c>
      <c r="DR29" s="453" t="str">
        <f t="shared" ca="1" si="286"/>
        <v/>
      </c>
      <c r="DS29" s="453" t="str">
        <f ca="1">IF(DP29&lt;&gt;"",IF(ABS($F29-$G29)&gt;=PrSettings!$M$7,(ABS($F29-$G29-DM29+DN29)&lt;=1)*1,IF(AND(DP29,$F29=$G29,$F29&gt;=PrSettings!$M$6),(ABS(DM29-$F29)&lt;=1)*1,IF(AND(DP29,$F29+$G29&gt;=PrSettings!$M$8),(ABS(DM29-$F29)+ABS(DN29-$G29)&lt;=1)*1,""))),"")</f>
        <v/>
      </c>
      <c r="DT29" s="489"/>
      <c r="DV29" s="451">
        <f t="shared" ca="1" si="9"/>
        <v>35</v>
      </c>
      <c r="DW29" s="452" t="str">
        <f ca="1">GrpD!$B$6</f>
        <v>Tunesien</v>
      </c>
      <c r="DX29" s="453">
        <f t="shared" ca="1" si="287"/>
        <v>42</v>
      </c>
      <c r="DY29" s="452" t="str">
        <f ca="1">GrpD!$D$6</f>
        <v>Australien</v>
      </c>
      <c r="DZ29" s="492"/>
      <c r="EA29" s="492"/>
      <c r="EB29" s="486"/>
      <c r="EC29" s="453" t="str">
        <f t="shared" ca="1" si="288"/>
        <v/>
      </c>
      <c r="ED29" s="453" t="str">
        <f ca="1">IF((EC29&lt;&gt;""),IF(OR($F29&lt;&gt;$G29,PrSettings!$M$4="●"),(($F29-$G29)=(DZ29-EA29))*1,0),"")</f>
        <v/>
      </c>
      <c r="EE29" s="453" t="str">
        <f t="shared" ca="1" si="289"/>
        <v/>
      </c>
      <c r="EF29" s="453" t="str">
        <f ca="1">IF(EC29&lt;&gt;"",IF(ABS($F29-$G29)&gt;=PrSettings!$M$7,(ABS($F29-$G29-DZ29+EA29)&lt;=1)*1,IF(AND(EC29,$F29=$G29,$F29&gt;=PrSettings!$M$6),(ABS(DZ29-$F29)&lt;=1)*1,IF(AND(EC29,$F29+$G29&gt;=PrSettings!$M$8),(ABS(DZ29-$F29)+ABS(EA29-$G29)&lt;=1)*1,""))),"")</f>
        <v/>
      </c>
      <c r="EG29" s="489"/>
      <c r="EI29" s="451">
        <f t="shared" ca="1" si="10"/>
        <v>35</v>
      </c>
      <c r="EJ29" s="452" t="str">
        <f ca="1">GrpD!$B$6</f>
        <v>Tunesien</v>
      </c>
      <c r="EK29" s="453">
        <f t="shared" ca="1" si="290"/>
        <v>42</v>
      </c>
      <c r="EL29" s="452" t="str">
        <f ca="1">GrpD!$D$6</f>
        <v>Australien</v>
      </c>
      <c r="EM29" s="492"/>
      <c r="EN29" s="492"/>
      <c r="EO29" s="486"/>
      <c r="EP29" s="453" t="str">
        <f t="shared" ca="1" si="291"/>
        <v/>
      </c>
      <c r="EQ29" s="453" t="str">
        <f ca="1">IF((EP29&lt;&gt;""),IF(OR($F29&lt;&gt;$G29,PrSettings!$M$4="●"),(($F29-$G29)=(EM29-EN29))*1,0),"")</f>
        <v/>
      </c>
      <c r="ER29" s="453" t="str">
        <f t="shared" ca="1" si="292"/>
        <v/>
      </c>
      <c r="ES29" s="453" t="str">
        <f ca="1">IF(EP29&lt;&gt;"",IF(ABS($F29-$G29)&gt;=PrSettings!$M$7,(ABS($F29-$G29-EM29+EN29)&lt;=1)*1,IF(AND(EP29,$F29=$G29,$F29&gt;=PrSettings!$M$6),(ABS(EM29-$F29)&lt;=1)*1,IF(AND(EP29,$F29+$G29&gt;=PrSettings!$M$8),(ABS(EM29-$F29)+ABS(EN29-$G29)&lt;=1)*1,""))),"")</f>
        <v/>
      </c>
      <c r="ET29" s="489"/>
      <c r="EV29" s="451">
        <f t="shared" ca="1" si="11"/>
        <v>35</v>
      </c>
      <c r="EW29" s="452" t="str">
        <f ca="1">GrpD!$B$6</f>
        <v>Tunesien</v>
      </c>
      <c r="EX29" s="453">
        <f t="shared" ca="1" si="293"/>
        <v>42</v>
      </c>
      <c r="EY29" s="452" t="str">
        <f ca="1">GrpD!$D$6</f>
        <v>Australien</v>
      </c>
      <c r="EZ29" s="492"/>
      <c r="FA29" s="492"/>
      <c r="FB29" s="486"/>
      <c r="FC29" s="453" t="str">
        <f t="shared" ca="1" si="294"/>
        <v/>
      </c>
      <c r="FD29" s="453" t="str">
        <f ca="1">IF((FC29&lt;&gt;""),IF(OR($F29&lt;&gt;$G29,PrSettings!$M$4="●"),(($F29-$G29)=(EZ29-FA29))*1,0),"")</f>
        <v/>
      </c>
      <c r="FE29" s="453" t="str">
        <f t="shared" ca="1" si="295"/>
        <v/>
      </c>
      <c r="FF29" s="453" t="str">
        <f ca="1">IF(FC29&lt;&gt;"",IF(ABS($F29-$G29)&gt;=PrSettings!$M$7,(ABS($F29-$G29-EZ29+FA29)&lt;=1)*1,IF(AND(FC29,$F29=$G29,$F29&gt;=PrSettings!$M$6),(ABS(EZ29-$F29)&lt;=1)*1,IF(AND(FC29,$F29+$G29&gt;=PrSettings!$M$8),(ABS(EZ29-$F29)+ABS(FA29-$G29)&lt;=1)*1,""))),"")</f>
        <v/>
      </c>
      <c r="FG29" s="489"/>
      <c r="FI29" s="451">
        <f t="shared" ca="1" si="12"/>
        <v>35</v>
      </c>
      <c r="FJ29" s="452" t="str">
        <f ca="1">GrpD!$B$6</f>
        <v>Tunesien</v>
      </c>
      <c r="FK29" s="453">
        <f t="shared" ca="1" si="296"/>
        <v>42</v>
      </c>
      <c r="FL29" s="452" t="str">
        <f ca="1">GrpD!$D$6</f>
        <v>Australien</v>
      </c>
      <c r="FM29" s="492"/>
      <c r="FN29" s="492"/>
      <c r="FO29" s="486"/>
      <c r="FP29" s="453" t="str">
        <f t="shared" ca="1" si="297"/>
        <v/>
      </c>
      <c r="FQ29" s="453" t="str">
        <f ca="1">IF((FP29&lt;&gt;""),IF(OR($F29&lt;&gt;$G29,PrSettings!$M$4="●"),(($F29-$G29)=(FM29-FN29))*1,0),"")</f>
        <v/>
      </c>
      <c r="FR29" s="453" t="str">
        <f t="shared" ca="1" si="298"/>
        <v/>
      </c>
      <c r="FS29" s="453" t="str">
        <f ca="1">IF(FP29&lt;&gt;"",IF(ABS($F29-$G29)&gt;=PrSettings!$M$7,(ABS($F29-$G29-FM29+FN29)&lt;=1)*1,IF(AND(FP29,$F29=$G29,$F29&gt;=PrSettings!$M$6),(ABS(FM29-$F29)&lt;=1)*1,IF(AND(FP29,$F29+$G29&gt;=PrSettings!$M$8),(ABS(FM29-$F29)+ABS(FN29-$G29)&lt;=1)*1,""))),"")</f>
        <v/>
      </c>
      <c r="FT29" s="489"/>
      <c r="FV29" s="451">
        <f t="shared" ca="1" si="13"/>
        <v>35</v>
      </c>
      <c r="FW29" s="452" t="str">
        <f ca="1">GrpD!$B$6</f>
        <v>Tunesien</v>
      </c>
      <c r="FX29" s="453">
        <f t="shared" ca="1" si="299"/>
        <v>42</v>
      </c>
      <c r="FY29" s="452" t="str">
        <f ca="1">GrpD!$D$6</f>
        <v>Australien</v>
      </c>
      <c r="FZ29" s="492"/>
      <c r="GA29" s="492"/>
      <c r="GB29" s="486"/>
      <c r="GC29" s="453" t="str">
        <f t="shared" ca="1" si="300"/>
        <v/>
      </c>
      <c r="GD29" s="453" t="str">
        <f ca="1">IF((GC29&lt;&gt;""),IF(OR($F29&lt;&gt;$G29,PrSettings!$M$4="●"),(($F29-$G29)=(FZ29-GA29))*1,0),"")</f>
        <v/>
      </c>
      <c r="GE29" s="453" t="str">
        <f t="shared" ca="1" si="301"/>
        <v/>
      </c>
      <c r="GF29" s="453" t="str">
        <f ca="1">IF(GC29&lt;&gt;"",IF(ABS($F29-$G29)&gt;=PrSettings!$M$7,(ABS($F29-$G29-FZ29+GA29)&lt;=1)*1,IF(AND(GC29,$F29=$G29,$F29&gt;=PrSettings!$M$6),(ABS(FZ29-$F29)&lt;=1)*1,IF(AND(GC29,$F29+$G29&gt;=PrSettings!$M$8),(ABS(FZ29-$F29)+ABS(GA29-$G29)&lt;=1)*1,""))),"")</f>
        <v/>
      </c>
      <c r="GG29" s="489"/>
      <c r="GI29" s="451">
        <f t="shared" ca="1" si="14"/>
        <v>35</v>
      </c>
      <c r="GJ29" s="452" t="str">
        <f ca="1">GrpD!$B$6</f>
        <v>Tunesien</v>
      </c>
      <c r="GK29" s="453">
        <f t="shared" ca="1" si="302"/>
        <v>42</v>
      </c>
      <c r="GL29" s="452" t="str">
        <f ca="1">GrpD!$D$6</f>
        <v>Australien</v>
      </c>
      <c r="GM29" s="492"/>
      <c r="GN29" s="492"/>
      <c r="GO29" s="486"/>
      <c r="GP29" s="453" t="str">
        <f t="shared" ca="1" si="303"/>
        <v/>
      </c>
      <c r="GQ29" s="453" t="str">
        <f ca="1">IF((GP29&lt;&gt;""),IF(OR($F29&lt;&gt;$G29,PrSettings!$M$4="●"),(($F29-$G29)=(GM29-GN29))*1,0),"")</f>
        <v/>
      </c>
      <c r="GR29" s="453" t="str">
        <f t="shared" ca="1" si="304"/>
        <v/>
      </c>
      <c r="GS29" s="453" t="str">
        <f ca="1">IF(GP29&lt;&gt;"",IF(ABS($F29-$G29)&gt;=PrSettings!$M$7,(ABS($F29-$G29-GM29+GN29)&lt;=1)*1,IF(AND(GP29,$F29=$G29,$F29&gt;=PrSettings!$M$6),(ABS(GM29-$F29)&lt;=1)*1,IF(AND(GP29,$F29+$G29&gt;=PrSettings!$M$8),(ABS(GM29-$F29)+ABS(GN29-$G29)&lt;=1)*1,""))),"")</f>
        <v/>
      </c>
      <c r="GT29" s="489"/>
      <c r="GV29" s="451">
        <f t="shared" ca="1" si="15"/>
        <v>35</v>
      </c>
      <c r="GW29" s="452" t="str">
        <f ca="1">GrpD!$B$6</f>
        <v>Tunesien</v>
      </c>
      <c r="GX29" s="453">
        <f t="shared" ca="1" si="305"/>
        <v>42</v>
      </c>
      <c r="GY29" s="452" t="str">
        <f ca="1">GrpD!$D$6</f>
        <v>Australien</v>
      </c>
      <c r="GZ29" s="492"/>
      <c r="HA29" s="492"/>
      <c r="HB29" s="486"/>
      <c r="HC29" s="453" t="str">
        <f t="shared" ca="1" si="306"/>
        <v/>
      </c>
      <c r="HD29" s="453" t="str">
        <f ca="1">IF((HC29&lt;&gt;""),IF(OR($F29&lt;&gt;$G29,PrSettings!$M$4="●"),(($F29-$G29)=(GZ29-HA29))*1,0),"")</f>
        <v/>
      </c>
      <c r="HE29" s="453" t="str">
        <f t="shared" ca="1" si="307"/>
        <v/>
      </c>
      <c r="HF29" s="453" t="str">
        <f ca="1">IF(HC29&lt;&gt;"",IF(ABS($F29-$G29)&gt;=PrSettings!$M$7,(ABS($F29-$G29-GZ29+HA29)&lt;=1)*1,IF(AND(HC29,$F29=$G29,$F29&gt;=PrSettings!$M$6),(ABS(GZ29-$F29)&lt;=1)*1,IF(AND(HC29,$F29+$G29&gt;=PrSettings!$M$8),(ABS(GZ29-$F29)+ABS(HA29-$G29)&lt;=1)*1,""))),"")</f>
        <v/>
      </c>
      <c r="HG29" s="489"/>
      <c r="HI29" s="451">
        <f t="shared" ca="1" si="16"/>
        <v>35</v>
      </c>
      <c r="HJ29" s="452" t="str">
        <f ca="1">GrpD!$B$6</f>
        <v>Tunesien</v>
      </c>
      <c r="HK29" s="453">
        <f t="shared" ca="1" si="308"/>
        <v>42</v>
      </c>
      <c r="HL29" s="452" t="str">
        <f ca="1">GrpD!$D$6</f>
        <v>Australien</v>
      </c>
      <c r="HM29" s="492"/>
      <c r="HN29" s="492"/>
      <c r="HO29" s="486"/>
      <c r="HP29" s="453" t="str">
        <f t="shared" ca="1" si="309"/>
        <v/>
      </c>
      <c r="HQ29" s="453" t="str">
        <f ca="1">IF((HP29&lt;&gt;""),IF(OR($F29&lt;&gt;$G29,PrSettings!$M$4="●"),(($F29-$G29)=(HM29-HN29))*1,0),"")</f>
        <v/>
      </c>
      <c r="HR29" s="453" t="str">
        <f t="shared" ca="1" si="310"/>
        <v/>
      </c>
      <c r="HS29" s="453" t="str">
        <f ca="1">IF(HP29&lt;&gt;"",IF(ABS($F29-$G29)&gt;=PrSettings!$M$7,(ABS($F29-$G29-HM29+HN29)&lt;=1)*1,IF(AND(HP29,$F29=$G29,$F29&gt;=PrSettings!$M$6),(ABS(HM29-$F29)&lt;=1)*1,IF(AND(HP29,$F29+$G29&gt;=PrSettings!$M$8),(ABS(HM29-$F29)+ABS(HN29-$G29)&lt;=1)*1,""))),"")</f>
        <v/>
      </c>
      <c r="HT29" s="489"/>
      <c r="HV29" s="451">
        <f t="shared" ca="1" si="17"/>
        <v>35</v>
      </c>
      <c r="HW29" s="452" t="str">
        <f ca="1">GrpD!$B$6</f>
        <v>Tunesien</v>
      </c>
      <c r="HX29" s="453">
        <f t="shared" ca="1" si="311"/>
        <v>42</v>
      </c>
      <c r="HY29" s="452" t="str">
        <f ca="1">GrpD!$D$6</f>
        <v>Australien</v>
      </c>
      <c r="HZ29" s="492"/>
      <c r="IA29" s="492"/>
      <c r="IB29" s="486"/>
      <c r="IC29" s="453" t="str">
        <f t="shared" ca="1" si="312"/>
        <v/>
      </c>
      <c r="ID29" s="453" t="str">
        <f ca="1">IF((IC29&lt;&gt;""),IF(OR($F29&lt;&gt;$G29,PrSettings!$M$4="●"),(($F29-$G29)=(HZ29-IA29))*1,0),"")</f>
        <v/>
      </c>
      <c r="IE29" s="453" t="str">
        <f t="shared" ca="1" si="313"/>
        <v/>
      </c>
      <c r="IF29" s="453" t="str">
        <f ca="1">IF(IC29&lt;&gt;"",IF(ABS($F29-$G29)&gt;=PrSettings!$M$7,(ABS($F29-$G29-HZ29+IA29)&lt;=1)*1,IF(AND(IC29,$F29=$G29,$F29&gt;=PrSettings!$M$6),(ABS(HZ29-$F29)&lt;=1)*1,IF(AND(IC29,$F29+$G29&gt;=PrSettings!$M$8),(ABS(HZ29-$F29)+ABS(IA29-$G29)&lt;=1)*1,""))),"")</f>
        <v/>
      </c>
      <c r="IG29" s="489"/>
      <c r="II29" s="451">
        <f t="shared" ca="1" si="18"/>
        <v>35</v>
      </c>
      <c r="IJ29" s="452" t="str">
        <f ca="1">GrpD!$B$6</f>
        <v>Tunesien</v>
      </c>
      <c r="IK29" s="453">
        <f t="shared" ca="1" si="314"/>
        <v>42</v>
      </c>
      <c r="IL29" s="452" t="str">
        <f ca="1">GrpD!$D$6</f>
        <v>Australien</v>
      </c>
      <c r="IM29" s="492"/>
      <c r="IN29" s="492"/>
      <c r="IO29" s="486"/>
      <c r="IP29" s="453" t="str">
        <f t="shared" ca="1" si="315"/>
        <v/>
      </c>
      <c r="IQ29" s="453" t="str">
        <f ca="1">IF((IP29&lt;&gt;""),IF(OR($F29&lt;&gt;$G29,PrSettings!$M$4="●"),(($F29-$G29)=(IM29-IN29))*1,0),"")</f>
        <v/>
      </c>
      <c r="IR29" s="453" t="str">
        <f t="shared" ca="1" si="316"/>
        <v/>
      </c>
      <c r="IS29" s="453" t="str">
        <f ca="1">IF(IP29&lt;&gt;"",IF(ABS($F29-$G29)&gt;=PrSettings!$M$7,(ABS($F29-$G29-IM29+IN29)&lt;=1)*1,IF(AND(IP29,$F29=$G29,$F29&gt;=PrSettings!$M$6),(ABS(IM29-$F29)&lt;=1)*1,IF(AND(IP29,$F29+$G29&gt;=PrSettings!$M$8),(ABS(IM29-$F29)+ABS(IN29-$G29)&lt;=1)*1,""))),"")</f>
        <v/>
      </c>
      <c r="IT29" s="489"/>
      <c r="IV29" s="451">
        <f t="shared" ca="1" si="19"/>
        <v>35</v>
      </c>
      <c r="IW29" s="452" t="str">
        <f ca="1">GrpD!$B$6</f>
        <v>Tunesien</v>
      </c>
      <c r="IX29" s="453">
        <f t="shared" ca="1" si="317"/>
        <v>42</v>
      </c>
      <c r="IY29" s="452" t="str">
        <f ca="1">GrpD!$D$6</f>
        <v>Australien</v>
      </c>
      <c r="IZ29" s="492"/>
      <c r="JA29" s="492"/>
      <c r="JB29" s="486"/>
      <c r="JC29" s="453" t="str">
        <f t="shared" ca="1" si="318"/>
        <v/>
      </c>
      <c r="JD29" s="453" t="str">
        <f ca="1">IF((JC29&lt;&gt;""),IF(OR($F29&lt;&gt;$G29,PrSettings!$M$4="●"),(($F29-$G29)=(IZ29-JA29))*1,0),"")</f>
        <v/>
      </c>
      <c r="JE29" s="453" t="str">
        <f t="shared" ca="1" si="319"/>
        <v/>
      </c>
      <c r="JF29" s="453" t="str">
        <f ca="1">IF(JC29&lt;&gt;"",IF(ABS($F29-$G29)&gt;=PrSettings!$M$7,(ABS($F29-$G29-IZ29+JA29)&lt;=1)*1,IF(AND(JC29,$F29=$G29,$F29&gt;=PrSettings!$M$6),(ABS(IZ29-$F29)&lt;=1)*1,IF(AND(JC29,$F29+$G29&gt;=PrSettings!$M$8),(ABS(IZ29-$F29)+ABS(JA29-$G29)&lt;=1)*1,""))),"")</f>
        <v/>
      </c>
      <c r="JG29" s="489"/>
      <c r="JI29" s="451">
        <f t="shared" ca="1" si="20"/>
        <v>35</v>
      </c>
      <c r="JJ29" s="452" t="str">
        <f ca="1">GrpD!$B$6</f>
        <v>Tunesien</v>
      </c>
      <c r="JK29" s="453">
        <f t="shared" ca="1" si="320"/>
        <v>42</v>
      </c>
      <c r="JL29" s="452" t="str">
        <f ca="1">GrpD!$D$6</f>
        <v>Australien</v>
      </c>
      <c r="JM29" s="492"/>
      <c r="JN29" s="492"/>
      <c r="JO29" s="486"/>
      <c r="JP29" s="453" t="str">
        <f t="shared" ca="1" si="321"/>
        <v/>
      </c>
      <c r="JQ29" s="453" t="str">
        <f ca="1">IF((JP29&lt;&gt;""),IF(OR($F29&lt;&gt;$G29,PrSettings!$M$4="●"),(($F29-$G29)=(JM29-JN29))*1,0),"")</f>
        <v/>
      </c>
      <c r="JR29" s="453" t="str">
        <f t="shared" ca="1" si="322"/>
        <v/>
      </c>
      <c r="JS29" s="453" t="str">
        <f ca="1">IF(JP29&lt;&gt;"",IF(ABS($F29-$G29)&gt;=PrSettings!$M$7,(ABS($F29-$G29-JM29+JN29)&lt;=1)*1,IF(AND(JP29,$F29=$G29,$F29&gt;=PrSettings!$M$6),(ABS(JM29-$F29)&lt;=1)*1,IF(AND(JP29,$F29+$G29&gt;=PrSettings!$M$8),(ABS(JM29-$F29)+ABS(JN29-$G29)&lt;=1)*1,""))),"")</f>
        <v/>
      </c>
      <c r="JT29" s="489"/>
      <c r="JV29" s="451">
        <f t="shared" ca="1" si="21"/>
        <v>35</v>
      </c>
      <c r="JW29" s="452" t="str">
        <f ca="1">GrpD!$B$6</f>
        <v>Tunesien</v>
      </c>
      <c r="JX29" s="453">
        <f t="shared" ca="1" si="323"/>
        <v>42</v>
      </c>
      <c r="JY29" s="452" t="str">
        <f ca="1">GrpD!$D$6</f>
        <v>Australien</v>
      </c>
      <c r="JZ29" s="492"/>
      <c r="KA29" s="492"/>
      <c r="KB29" s="486"/>
      <c r="KC29" s="453" t="str">
        <f t="shared" ca="1" si="324"/>
        <v/>
      </c>
      <c r="KD29" s="453" t="str">
        <f ca="1">IF((KC29&lt;&gt;""),IF(OR($F29&lt;&gt;$G29,PrSettings!$M$4="●"),(($F29-$G29)=(JZ29-KA29))*1,0),"")</f>
        <v/>
      </c>
      <c r="KE29" s="453" t="str">
        <f t="shared" ca="1" si="325"/>
        <v/>
      </c>
      <c r="KF29" s="453" t="str">
        <f ca="1">IF(KC29&lt;&gt;"",IF(ABS($F29-$G29)&gt;=PrSettings!$M$7,(ABS($F29-$G29-JZ29+KA29)&lt;=1)*1,IF(AND(KC29,$F29=$G29,$F29&gt;=PrSettings!$M$6),(ABS(JZ29-$F29)&lt;=1)*1,IF(AND(KC29,$F29+$G29&gt;=PrSettings!$M$8),(ABS(JZ29-$F29)+ABS(KA29-$G29)&lt;=1)*1,""))),"")</f>
        <v/>
      </c>
      <c r="KG29" s="489"/>
      <c r="KI29" s="451">
        <f t="shared" ca="1" si="22"/>
        <v>35</v>
      </c>
      <c r="KJ29" s="452" t="str">
        <f ca="1">GrpD!$B$6</f>
        <v>Tunesien</v>
      </c>
      <c r="KK29" s="453">
        <f t="shared" ca="1" si="326"/>
        <v>42</v>
      </c>
      <c r="KL29" s="452" t="str">
        <f ca="1">GrpD!$D$6</f>
        <v>Australien</v>
      </c>
      <c r="KM29" s="492"/>
      <c r="KN29" s="492"/>
      <c r="KO29" s="486"/>
      <c r="KP29" s="453" t="str">
        <f t="shared" ca="1" si="327"/>
        <v/>
      </c>
      <c r="KQ29" s="453" t="str">
        <f ca="1">IF((KP29&lt;&gt;""),IF(OR($F29&lt;&gt;$G29,PrSettings!$M$4="●"),(($F29-$G29)=(KM29-KN29))*1,0),"")</f>
        <v/>
      </c>
      <c r="KR29" s="453" t="str">
        <f t="shared" ca="1" si="328"/>
        <v/>
      </c>
      <c r="KS29" s="453" t="str">
        <f ca="1">IF(KP29&lt;&gt;"",IF(ABS($F29-$G29)&gt;=PrSettings!$M$7,(ABS($F29-$G29-KM29+KN29)&lt;=1)*1,IF(AND(KP29,$F29=$G29,$F29&gt;=PrSettings!$M$6),(ABS(KM29-$F29)&lt;=1)*1,IF(AND(KP29,$F29+$G29&gt;=PrSettings!$M$8),(ABS(KM29-$F29)+ABS(KN29-$G29)&lt;=1)*1,""))),"")</f>
        <v/>
      </c>
      <c r="KT29" s="489"/>
      <c r="KV29" s="451">
        <f t="shared" ca="1" si="23"/>
        <v>35</v>
      </c>
      <c r="KW29" s="452" t="str">
        <f ca="1">GrpD!$B$6</f>
        <v>Tunesien</v>
      </c>
      <c r="KX29" s="453">
        <f t="shared" ca="1" si="329"/>
        <v>42</v>
      </c>
      <c r="KY29" s="452" t="str">
        <f ca="1">GrpD!$D$6</f>
        <v>Australien</v>
      </c>
      <c r="KZ29" s="492"/>
      <c r="LA29" s="492"/>
      <c r="LB29" s="486"/>
      <c r="LC29" s="453" t="str">
        <f t="shared" ca="1" si="330"/>
        <v/>
      </c>
      <c r="LD29" s="453" t="str">
        <f ca="1">IF((LC29&lt;&gt;""),IF(OR($F29&lt;&gt;$G29,PrSettings!$M$4="●"),(($F29-$G29)=(KZ29-LA29))*1,0),"")</f>
        <v/>
      </c>
      <c r="LE29" s="453" t="str">
        <f t="shared" ca="1" si="331"/>
        <v/>
      </c>
      <c r="LF29" s="453" t="str">
        <f ca="1">IF(LC29&lt;&gt;"",IF(ABS($F29-$G29)&gt;=PrSettings!$M$7,(ABS($F29-$G29-KZ29+LA29)&lt;=1)*1,IF(AND(LC29,$F29=$G29,$F29&gt;=PrSettings!$M$6),(ABS(KZ29-$F29)&lt;=1)*1,IF(AND(LC29,$F29+$G29&gt;=PrSettings!$M$8),(ABS(KZ29-$F29)+ABS(LA29-$G29)&lt;=1)*1,""))),"")</f>
        <v/>
      </c>
      <c r="LG29" s="489"/>
      <c r="LI29" s="451">
        <f t="shared" ca="1" si="24"/>
        <v>35</v>
      </c>
      <c r="LJ29" s="452" t="str">
        <f ca="1">GrpD!$B$6</f>
        <v>Tunesien</v>
      </c>
      <c r="LK29" s="453">
        <f t="shared" ca="1" si="332"/>
        <v>42</v>
      </c>
      <c r="LL29" s="452" t="str">
        <f ca="1">GrpD!$D$6</f>
        <v>Australien</v>
      </c>
      <c r="LM29" s="492"/>
      <c r="LN29" s="492"/>
      <c r="LO29" s="486"/>
      <c r="LP29" s="453" t="str">
        <f t="shared" ca="1" si="333"/>
        <v/>
      </c>
      <c r="LQ29" s="453" t="str">
        <f ca="1">IF((LP29&lt;&gt;""),IF(OR($F29&lt;&gt;$G29,PrSettings!$M$4="●"),(($F29-$G29)=(LM29-LN29))*1,0),"")</f>
        <v/>
      </c>
      <c r="LR29" s="453" t="str">
        <f t="shared" ca="1" si="334"/>
        <v/>
      </c>
      <c r="LS29" s="453" t="str">
        <f ca="1">IF(LP29&lt;&gt;"",IF(ABS($F29-$G29)&gt;=PrSettings!$M$7,(ABS($F29-$G29-LM29+LN29)&lt;=1)*1,IF(AND(LP29,$F29=$G29,$F29&gt;=PrSettings!$M$6),(ABS(LM29-$F29)&lt;=1)*1,IF(AND(LP29,$F29+$G29&gt;=PrSettings!$M$8),(ABS(LM29-$F29)+ABS(LN29-$G29)&lt;=1)*1,""))),"")</f>
        <v/>
      </c>
      <c r="LT29" s="489"/>
      <c r="LV29" s="451">
        <f t="shared" ca="1" si="25"/>
        <v>35</v>
      </c>
      <c r="LW29" s="452" t="str">
        <f ca="1">GrpD!$B$6</f>
        <v>Tunesien</v>
      </c>
      <c r="LX29" s="453">
        <f t="shared" ca="1" si="335"/>
        <v>42</v>
      </c>
      <c r="LY29" s="452" t="str">
        <f ca="1">GrpD!$D$6</f>
        <v>Australien</v>
      </c>
      <c r="LZ29" s="492"/>
      <c r="MA29" s="492"/>
      <c r="MB29" s="486"/>
      <c r="MC29" s="453" t="str">
        <f t="shared" ca="1" si="336"/>
        <v/>
      </c>
      <c r="MD29" s="453" t="str">
        <f ca="1">IF((MC29&lt;&gt;""),IF(OR($F29&lt;&gt;$G29,PrSettings!$M$4="●"),(($F29-$G29)=(LZ29-MA29))*1,0),"")</f>
        <v/>
      </c>
      <c r="ME29" s="453" t="str">
        <f t="shared" ca="1" si="337"/>
        <v/>
      </c>
      <c r="MF29" s="453" t="str">
        <f ca="1">IF(MC29&lt;&gt;"",IF(ABS($F29-$G29)&gt;=PrSettings!$M$7,(ABS($F29-$G29-LZ29+MA29)&lt;=1)*1,IF(AND(MC29,$F29=$G29,$F29&gt;=PrSettings!$M$6),(ABS(LZ29-$F29)&lt;=1)*1,IF(AND(MC29,$F29+$G29&gt;=PrSettings!$M$8),(ABS(LZ29-$F29)+ABS(MA29-$G29)&lt;=1)*1,""))),"")</f>
        <v/>
      </c>
      <c r="MG29" s="489"/>
    </row>
    <row r="30" spans="2:345" x14ac:dyDescent="0.25">
      <c r="B30" s="451">
        <f ca="1">INDEX(Groups!$C$7:$C$45,MATCH(C30,Groups!$D$7:$D$45,0))</f>
        <v>3</v>
      </c>
      <c r="C30" s="452" t="str">
        <f ca="1">GrpD!$B$7</f>
        <v>Frankreich</v>
      </c>
      <c r="D30" s="453">
        <f ca="1">INDEX(Groups!$C$7:$C$45,MATCH(E30,Groups!$D$7:$D$45,0))</f>
        <v>11</v>
      </c>
      <c r="E30" s="452" t="str">
        <f ca="1">GrpD!$D$7</f>
        <v>Dänemark</v>
      </c>
      <c r="F30" s="454">
        <f ca="1">GrpD!$E$7</f>
        <v>2</v>
      </c>
      <c r="G30" s="455">
        <f ca="1">GrpD!$G$7</f>
        <v>1</v>
      </c>
      <c r="I30" s="451">
        <f t="shared" ca="1" si="0"/>
        <v>3</v>
      </c>
      <c r="J30" s="452" t="str">
        <f ca="1">GrpD!$B$7</f>
        <v>Frankreich</v>
      </c>
      <c r="K30" s="453">
        <f t="shared" ca="1" si="260"/>
        <v>11</v>
      </c>
      <c r="L30" s="452" t="str">
        <f ca="1">GrpD!$D$7</f>
        <v>Dänemark</v>
      </c>
      <c r="M30" s="492"/>
      <c r="N30" s="492"/>
      <c r="O30" s="486"/>
      <c r="P30" s="453" t="str">
        <f t="shared" ca="1" si="261"/>
        <v/>
      </c>
      <c r="Q30" s="453" t="str">
        <f ca="1">IF((P30&lt;&gt;""),IF(OR($F30&lt;&gt;$G30,PrSettings!$M$4="●"),(($F30-$G30)=(M30-N30))*1,0),"")</f>
        <v/>
      </c>
      <c r="R30" s="453" t="str">
        <f t="shared" ca="1" si="262"/>
        <v/>
      </c>
      <c r="S30" s="453" t="str">
        <f ca="1">IF(P30&lt;&gt;"",IF(ABS($F30-$G30)&gt;=PrSettings!$M$7,(ABS($F30-$G30-M30+N30)&lt;=1)*1,IF(AND(P30,$F30=$G30,$F30&gt;=PrSettings!$M$6),(ABS(M30-$F30)&lt;=1)*1,IF(AND(P30,$F30+$G30&gt;=PrSettings!$M$8),(ABS(M30-$F30)+ABS(N30-$G30)&lt;=1)*1,""))),"")</f>
        <v/>
      </c>
      <c r="T30" s="489"/>
      <c r="V30" s="451">
        <f t="shared" ca="1" si="1"/>
        <v>3</v>
      </c>
      <c r="W30" s="452" t="str">
        <f ca="1">GrpD!$B$7</f>
        <v>Frankreich</v>
      </c>
      <c r="X30" s="453">
        <f t="shared" ca="1" si="263"/>
        <v>11</v>
      </c>
      <c r="Y30" s="452" t="str">
        <f ca="1">GrpD!$D$7</f>
        <v>Dänemark</v>
      </c>
      <c r="Z30" s="492"/>
      <c r="AA30" s="492"/>
      <c r="AB30" s="486"/>
      <c r="AC30" s="453" t="str">
        <f t="shared" ca="1" si="264"/>
        <v/>
      </c>
      <c r="AD30" s="453" t="str">
        <f ca="1">IF((AC30&lt;&gt;""),IF(OR($F30&lt;&gt;$G30,PrSettings!$M$4="●"),(($F30-$G30)=(Z30-AA30))*1,0),"")</f>
        <v/>
      </c>
      <c r="AE30" s="453" t="str">
        <f t="shared" ca="1" si="265"/>
        <v/>
      </c>
      <c r="AF30" s="453" t="str">
        <f ca="1">IF(AC30&lt;&gt;"",IF(ABS($F30-$G30)&gt;=PrSettings!$M$7,(ABS($F30-$G30-Z30+AA30)&lt;=1)*1,IF(AND(AC30,$F30=$G30,$F30&gt;=PrSettings!$M$6),(ABS(Z30-$F30)&lt;=1)*1,IF(AND(AC30,$F30+$G30&gt;=PrSettings!$M$8),(ABS(Z30-$F30)+ABS(AA30-$G30)&lt;=1)*1,""))),"")</f>
        <v/>
      </c>
      <c r="AG30" s="489"/>
      <c r="AI30" s="451">
        <f t="shared" ca="1" si="2"/>
        <v>3</v>
      </c>
      <c r="AJ30" s="452" t="str">
        <f ca="1">GrpD!$B$7</f>
        <v>Frankreich</v>
      </c>
      <c r="AK30" s="453">
        <f t="shared" ca="1" si="266"/>
        <v>11</v>
      </c>
      <c r="AL30" s="452" t="str">
        <f ca="1">GrpD!$D$7</f>
        <v>Dänemark</v>
      </c>
      <c r="AM30" s="492"/>
      <c r="AN30" s="492"/>
      <c r="AO30" s="486"/>
      <c r="AP30" s="453" t="str">
        <f t="shared" ca="1" si="267"/>
        <v/>
      </c>
      <c r="AQ30" s="453" t="str">
        <f ca="1">IF((AP30&lt;&gt;""),IF(OR($F30&lt;&gt;$G30,PrSettings!$M$4="●"),(($F30-$G30)=(AM30-AN30))*1,0),"")</f>
        <v/>
      </c>
      <c r="AR30" s="453" t="str">
        <f t="shared" ca="1" si="268"/>
        <v/>
      </c>
      <c r="AS30" s="453" t="str">
        <f ca="1">IF(AP30&lt;&gt;"",IF(ABS($F30-$G30)&gt;=PrSettings!$M$7,(ABS($F30-$G30-AM30+AN30)&lt;=1)*1,IF(AND(AP30,$F30=$G30,$F30&gt;=PrSettings!$M$6),(ABS(AM30-$F30)&lt;=1)*1,IF(AND(AP30,$F30+$G30&gt;=PrSettings!$M$8),(ABS(AM30-$F30)+ABS(AN30-$G30)&lt;=1)*1,""))),"")</f>
        <v/>
      </c>
      <c r="AT30" s="489"/>
      <c r="AV30" s="451">
        <f t="shared" ca="1" si="3"/>
        <v>3</v>
      </c>
      <c r="AW30" s="452" t="str">
        <f ca="1">GrpD!$B$7</f>
        <v>Frankreich</v>
      </c>
      <c r="AX30" s="453">
        <f t="shared" ca="1" si="269"/>
        <v>11</v>
      </c>
      <c r="AY30" s="452" t="str">
        <f ca="1">GrpD!$D$7</f>
        <v>Dänemark</v>
      </c>
      <c r="AZ30" s="492"/>
      <c r="BA30" s="492"/>
      <c r="BB30" s="486"/>
      <c r="BC30" s="453" t="str">
        <f t="shared" ca="1" si="270"/>
        <v/>
      </c>
      <c r="BD30" s="453" t="str">
        <f ca="1">IF((BC30&lt;&gt;""),IF(OR($F30&lt;&gt;$G30,PrSettings!$M$4="●"),(($F30-$G30)=(AZ30-BA30))*1,0),"")</f>
        <v/>
      </c>
      <c r="BE30" s="453" t="str">
        <f t="shared" ca="1" si="271"/>
        <v/>
      </c>
      <c r="BF30" s="453" t="str">
        <f ca="1">IF(BC30&lt;&gt;"",IF(ABS($F30-$G30)&gt;=PrSettings!$M$7,(ABS($F30-$G30-AZ30+BA30)&lt;=1)*1,IF(AND(BC30,$F30=$G30,$F30&gt;=PrSettings!$M$6),(ABS(AZ30-$F30)&lt;=1)*1,IF(AND(BC30,$F30+$G30&gt;=PrSettings!$M$8),(ABS(AZ30-$F30)+ABS(BA30-$G30)&lt;=1)*1,""))),"")</f>
        <v/>
      </c>
      <c r="BG30" s="489"/>
      <c r="BI30" s="451">
        <f t="shared" ca="1" si="4"/>
        <v>3</v>
      </c>
      <c r="BJ30" s="452" t="str">
        <f ca="1">GrpD!$B$7</f>
        <v>Frankreich</v>
      </c>
      <c r="BK30" s="453">
        <f t="shared" ca="1" si="272"/>
        <v>11</v>
      </c>
      <c r="BL30" s="452" t="str">
        <f ca="1">GrpD!$D$7</f>
        <v>Dänemark</v>
      </c>
      <c r="BM30" s="492"/>
      <c r="BN30" s="492"/>
      <c r="BO30" s="486"/>
      <c r="BP30" s="453" t="str">
        <f t="shared" ca="1" si="273"/>
        <v/>
      </c>
      <c r="BQ30" s="453" t="str">
        <f ca="1">IF((BP30&lt;&gt;""),IF(OR($F30&lt;&gt;$G30,PrSettings!$M$4="●"),(($F30-$G30)=(BM30-BN30))*1,0),"")</f>
        <v/>
      </c>
      <c r="BR30" s="453" t="str">
        <f t="shared" ca="1" si="274"/>
        <v/>
      </c>
      <c r="BS30" s="453" t="str">
        <f ca="1">IF(BP30&lt;&gt;"",IF(ABS($F30-$G30)&gt;=PrSettings!$M$7,(ABS($F30-$G30-BM30+BN30)&lt;=1)*1,IF(AND(BP30,$F30=$G30,$F30&gt;=PrSettings!$M$6),(ABS(BM30-$F30)&lt;=1)*1,IF(AND(BP30,$F30+$G30&gt;=PrSettings!$M$8),(ABS(BM30-$F30)+ABS(BN30-$G30)&lt;=1)*1,""))),"")</f>
        <v/>
      </c>
      <c r="BT30" s="489"/>
      <c r="BV30" s="451">
        <f t="shared" ca="1" si="5"/>
        <v>3</v>
      </c>
      <c r="BW30" s="452" t="str">
        <f ca="1">GrpD!$B$7</f>
        <v>Frankreich</v>
      </c>
      <c r="BX30" s="453">
        <f t="shared" ca="1" si="275"/>
        <v>11</v>
      </c>
      <c r="BY30" s="452" t="str">
        <f ca="1">GrpD!$D$7</f>
        <v>Dänemark</v>
      </c>
      <c r="BZ30" s="492"/>
      <c r="CA30" s="492"/>
      <c r="CB30" s="486"/>
      <c r="CC30" s="453" t="str">
        <f t="shared" ca="1" si="276"/>
        <v/>
      </c>
      <c r="CD30" s="453" t="str">
        <f ca="1">IF((CC30&lt;&gt;""),IF(OR($F30&lt;&gt;$G30,PrSettings!$M$4="●"),(($F30-$G30)=(BZ30-CA30))*1,0),"")</f>
        <v/>
      </c>
      <c r="CE30" s="453" t="str">
        <f t="shared" ca="1" si="277"/>
        <v/>
      </c>
      <c r="CF30" s="453" t="str">
        <f ca="1">IF(CC30&lt;&gt;"",IF(ABS($F30-$G30)&gt;=PrSettings!$M$7,(ABS($F30-$G30-BZ30+CA30)&lt;=1)*1,IF(AND(CC30,$F30=$G30,$F30&gt;=PrSettings!$M$6),(ABS(BZ30-$F30)&lt;=1)*1,IF(AND(CC30,$F30+$G30&gt;=PrSettings!$M$8),(ABS(BZ30-$F30)+ABS(CA30-$G30)&lt;=1)*1,""))),"")</f>
        <v/>
      </c>
      <c r="CG30" s="489"/>
      <c r="CI30" s="451">
        <f t="shared" ca="1" si="6"/>
        <v>3</v>
      </c>
      <c r="CJ30" s="452" t="str">
        <f ca="1">GrpD!$B$7</f>
        <v>Frankreich</v>
      </c>
      <c r="CK30" s="453">
        <f t="shared" ca="1" si="278"/>
        <v>11</v>
      </c>
      <c r="CL30" s="452" t="str">
        <f ca="1">GrpD!$D$7</f>
        <v>Dänemark</v>
      </c>
      <c r="CM30" s="492"/>
      <c r="CN30" s="492"/>
      <c r="CO30" s="486"/>
      <c r="CP30" s="453" t="str">
        <f t="shared" ca="1" si="279"/>
        <v/>
      </c>
      <c r="CQ30" s="453" t="str">
        <f ca="1">IF((CP30&lt;&gt;""),IF(OR($F30&lt;&gt;$G30,PrSettings!$M$4="●"),(($F30-$G30)=(CM30-CN30))*1,0),"")</f>
        <v/>
      </c>
      <c r="CR30" s="453" t="str">
        <f t="shared" ca="1" si="280"/>
        <v/>
      </c>
      <c r="CS30" s="453" t="str">
        <f ca="1">IF(CP30&lt;&gt;"",IF(ABS($F30-$G30)&gt;=PrSettings!$M$7,(ABS($F30-$G30-CM30+CN30)&lt;=1)*1,IF(AND(CP30,$F30=$G30,$F30&gt;=PrSettings!$M$6),(ABS(CM30-$F30)&lt;=1)*1,IF(AND(CP30,$F30+$G30&gt;=PrSettings!$M$8),(ABS(CM30-$F30)+ABS(CN30-$G30)&lt;=1)*1,""))),"")</f>
        <v/>
      </c>
      <c r="CT30" s="489"/>
      <c r="CV30" s="451">
        <f t="shared" ca="1" si="7"/>
        <v>3</v>
      </c>
      <c r="CW30" s="452" t="str">
        <f ca="1">GrpD!$B$7</f>
        <v>Frankreich</v>
      </c>
      <c r="CX30" s="453">
        <f t="shared" ca="1" si="281"/>
        <v>11</v>
      </c>
      <c r="CY30" s="452" t="str">
        <f ca="1">GrpD!$D$7</f>
        <v>Dänemark</v>
      </c>
      <c r="CZ30" s="492"/>
      <c r="DA30" s="492"/>
      <c r="DB30" s="486"/>
      <c r="DC30" s="453" t="str">
        <f t="shared" ca="1" si="282"/>
        <v/>
      </c>
      <c r="DD30" s="453" t="str">
        <f ca="1">IF((DC30&lt;&gt;""),IF(OR($F30&lt;&gt;$G30,PrSettings!$M$4="●"),(($F30-$G30)=(CZ30-DA30))*1,0),"")</f>
        <v/>
      </c>
      <c r="DE30" s="453" t="str">
        <f t="shared" ca="1" si="283"/>
        <v/>
      </c>
      <c r="DF30" s="453" t="str">
        <f ca="1">IF(DC30&lt;&gt;"",IF(ABS($F30-$G30)&gt;=PrSettings!$M$7,(ABS($F30-$G30-CZ30+DA30)&lt;=1)*1,IF(AND(DC30,$F30=$G30,$F30&gt;=PrSettings!$M$6),(ABS(CZ30-$F30)&lt;=1)*1,IF(AND(DC30,$F30+$G30&gt;=PrSettings!$M$8),(ABS(CZ30-$F30)+ABS(DA30-$G30)&lt;=1)*1,""))),"")</f>
        <v/>
      </c>
      <c r="DG30" s="489"/>
      <c r="DI30" s="451">
        <f t="shared" ca="1" si="8"/>
        <v>3</v>
      </c>
      <c r="DJ30" s="452" t="str">
        <f ca="1">GrpD!$B$7</f>
        <v>Frankreich</v>
      </c>
      <c r="DK30" s="453">
        <f t="shared" ca="1" si="284"/>
        <v>11</v>
      </c>
      <c r="DL30" s="452" t="str">
        <f ca="1">GrpD!$D$7</f>
        <v>Dänemark</v>
      </c>
      <c r="DM30" s="492"/>
      <c r="DN30" s="492"/>
      <c r="DO30" s="486"/>
      <c r="DP30" s="453" t="str">
        <f t="shared" ca="1" si="285"/>
        <v/>
      </c>
      <c r="DQ30" s="453" t="str">
        <f ca="1">IF((DP30&lt;&gt;""),IF(OR($F30&lt;&gt;$G30,PrSettings!$M$4="●"),(($F30-$G30)=(DM30-DN30))*1,0),"")</f>
        <v/>
      </c>
      <c r="DR30" s="453" t="str">
        <f t="shared" ca="1" si="286"/>
        <v/>
      </c>
      <c r="DS30" s="453" t="str">
        <f ca="1">IF(DP30&lt;&gt;"",IF(ABS($F30-$G30)&gt;=PrSettings!$M$7,(ABS($F30-$G30-DM30+DN30)&lt;=1)*1,IF(AND(DP30,$F30=$G30,$F30&gt;=PrSettings!$M$6),(ABS(DM30-$F30)&lt;=1)*1,IF(AND(DP30,$F30+$G30&gt;=PrSettings!$M$8),(ABS(DM30-$F30)+ABS(DN30-$G30)&lt;=1)*1,""))),"")</f>
        <v/>
      </c>
      <c r="DT30" s="489"/>
      <c r="DV30" s="451">
        <f t="shared" ca="1" si="9"/>
        <v>3</v>
      </c>
      <c r="DW30" s="452" t="str">
        <f ca="1">GrpD!$B$7</f>
        <v>Frankreich</v>
      </c>
      <c r="DX30" s="453">
        <f t="shared" ca="1" si="287"/>
        <v>11</v>
      </c>
      <c r="DY30" s="452" t="str">
        <f ca="1">GrpD!$D$7</f>
        <v>Dänemark</v>
      </c>
      <c r="DZ30" s="492"/>
      <c r="EA30" s="492"/>
      <c r="EB30" s="486"/>
      <c r="EC30" s="453" t="str">
        <f t="shared" ca="1" si="288"/>
        <v/>
      </c>
      <c r="ED30" s="453" t="str">
        <f ca="1">IF((EC30&lt;&gt;""),IF(OR($F30&lt;&gt;$G30,PrSettings!$M$4="●"),(($F30-$G30)=(DZ30-EA30))*1,0),"")</f>
        <v/>
      </c>
      <c r="EE30" s="453" t="str">
        <f t="shared" ca="1" si="289"/>
        <v/>
      </c>
      <c r="EF30" s="453" t="str">
        <f ca="1">IF(EC30&lt;&gt;"",IF(ABS($F30-$G30)&gt;=PrSettings!$M$7,(ABS($F30-$G30-DZ30+EA30)&lt;=1)*1,IF(AND(EC30,$F30=$G30,$F30&gt;=PrSettings!$M$6),(ABS(DZ30-$F30)&lt;=1)*1,IF(AND(EC30,$F30+$G30&gt;=PrSettings!$M$8),(ABS(DZ30-$F30)+ABS(EA30-$G30)&lt;=1)*1,""))),"")</f>
        <v/>
      </c>
      <c r="EG30" s="489"/>
      <c r="EI30" s="451">
        <f t="shared" ca="1" si="10"/>
        <v>3</v>
      </c>
      <c r="EJ30" s="452" t="str">
        <f ca="1">GrpD!$B$7</f>
        <v>Frankreich</v>
      </c>
      <c r="EK30" s="453">
        <f t="shared" ca="1" si="290"/>
        <v>11</v>
      </c>
      <c r="EL30" s="452" t="str">
        <f ca="1">GrpD!$D$7</f>
        <v>Dänemark</v>
      </c>
      <c r="EM30" s="492"/>
      <c r="EN30" s="492"/>
      <c r="EO30" s="486"/>
      <c r="EP30" s="453" t="str">
        <f t="shared" ca="1" si="291"/>
        <v/>
      </c>
      <c r="EQ30" s="453" t="str">
        <f ca="1">IF((EP30&lt;&gt;""),IF(OR($F30&lt;&gt;$G30,PrSettings!$M$4="●"),(($F30-$G30)=(EM30-EN30))*1,0),"")</f>
        <v/>
      </c>
      <c r="ER30" s="453" t="str">
        <f t="shared" ca="1" si="292"/>
        <v/>
      </c>
      <c r="ES30" s="453" t="str">
        <f ca="1">IF(EP30&lt;&gt;"",IF(ABS($F30-$G30)&gt;=PrSettings!$M$7,(ABS($F30-$G30-EM30+EN30)&lt;=1)*1,IF(AND(EP30,$F30=$G30,$F30&gt;=PrSettings!$M$6),(ABS(EM30-$F30)&lt;=1)*1,IF(AND(EP30,$F30+$G30&gt;=PrSettings!$M$8),(ABS(EM30-$F30)+ABS(EN30-$G30)&lt;=1)*1,""))),"")</f>
        <v/>
      </c>
      <c r="ET30" s="489"/>
      <c r="EV30" s="451">
        <f t="shared" ca="1" si="11"/>
        <v>3</v>
      </c>
      <c r="EW30" s="452" t="str">
        <f ca="1">GrpD!$B$7</f>
        <v>Frankreich</v>
      </c>
      <c r="EX30" s="453">
        <f t="shared" ca="1" si="293"/>
        <v>11</v>
      </c>
      <c r="EY30" s="452" t="str">
        <f ca="1">GrpD!$D$7</f>
        <v>Dänemark</v>
      </c>
      <c r="EZ30" s="492"/>
      <c r="FA30" s="492"/>
      <c r="FB30" s="486"/>
      <c r="FC30" s="453" t="str">
        <f t="shared" ca="1" si="294"/>
        <v/>
      </c>
      <c r="FD30" s="453" t="str">
        <f ca="1">IF((FC30&lt;&gt;""),IF(OR($F30&lt;&gt;$G30,PrSettings!$M$4="●"),(($F30-$G30)=(EZ30-FA30))*1,0),"")</f>
        <v/>
      </c>
      <c r="FE30" s="453" t="str">
        <f t="shared" ca="1" si="295"/>
        <v/>
      </c>
      <c r="FF30" s="453" t="str">
        <f ca="1">IF(FC30&lt;&gt;"",IF(ABS($F30-$G30)&gt;=PrSettings!$M$7,(ABS($F30-$G30-EZ30+FA30)&lt;=1)*1,IF(AND(FC30,$F30=$G30,$F30&gt;=PrSettings!$M$6),(ABS(EZ30-$F30)&lt;=1)*1,IF(AND(FC30,$F30+$G30&gt;=PrSettings!$M$8),(ABS(EZ30-$F30)+ABS(FA30-$G30)&lt;=1)*1,""))),"")</f>
        <v/>
      </c>
      <c r="FG30" s="489"/>
      <c r="FI30" s="451">
        <f t="shared" ca="1" si="12"/>
        <v>3</v>
      </c>
      <c r="FJ30" s="452" t="str">
        <f ca="1">GrpD!$B$7</f>
        <v>Frankreich</v>
      </c>
      <c r="FK30" s="453">
        <f t="shared" ca="1" si="296"/>
        <v>11</v>
      </c>
      <c r="FL30" s="452" t="str">
        <f ca="1">GrpD!$D$7</f>
        <v>Dänemark</v>
      </c>
      <c r="FM30" s="492"/>
      <c r="FN30" s="492"/>
      <c r="FO30" s="486"/>
      <c r="FP30" s="453" t="str">
        <f t="shared" ca="1" si="297"/>
        <v/>
      </c>
      <c r="FQ30" s="453" t="str">
        <f ca="1">IF((FP30&lt;&gt;""),IF(OR($F30&lt;&gt;$G30,PrSettings!$M$4="●"),(($F30-$G30)=(FM30-FN30))*1,0),"")</f>
        <v/>
      </c>
      <c r="FR30" s="453" t="str">
        <f t="shared" ca="1" si="298"/>
        <v/>
      </c>
      <c r="FS30" s="453" t="str">
        <f ca="1">IF(FP30&lt;&gt;"",IF(ABS($F30-$G30)&gt;=PrSettings!$M$7,(ABS($F30-$G30-FM30+FN30)&lt;=1)*1,IF(AND(FP30,$F30=$G30,$F30&gt;=PrSettings!$M$6),(ABS(FM30-$F30)&lt;=1)*1,IF(AND(FP30,$F30+$G30&gt;=PrSettings!$M$8),(ABS(FM30-$F30)+ABS(FN30-$G30)&lt;=1)*1,""))),"")</f>
        <v/>
      </c>
      <c r="FT30" s="489"/>
      <c r="FV30" s="451">
        <f t="shared" ca="1" si="13"/>
        <v>3</v>
      </c>
      <c r="FW30" s="452" t="str">
        <f ca="1">GrpD!$B$7</f>
        <v>Frankreich</v>
      </c>
      <c r="FX30" s="453">
        <f t="shared" ca="1" si="299"/>
        <v>11</v>
      </c>
      <c r="FY30" s="452" t="str">
        <f ca="1">GrpD!$D$7</f>
        <v>Dänemark</v>
      </c>
      <c r="FZ30" s="492"/>
      <c r="GA30" s="492"/>
      <c r="GB30" s="486"/>
      <c r="GC30" s="453" t="str">
        <f t="shared" ca="1" si="300"/>
        <v/>
      </c>
      <c r="GD30" s="453" t="str">
        <f ca="1">IF((GC30&lt;&gt;""),IF(OR($F30&lt;&gt;$G30,PrSettings!$M$4="●"),(($F30-$G30)=(FZ30-GA30))*1,0),"")</f>
        <v/>
      </c>
      <c r="GE30" s="453" t="str">
        <f t="shared" ca="1" si="301"/>
        <v/>
      </c>
      <c r="GF30" s="453" t="str">
        <f ca="1">IF(GC30&lt;&gt;"",IF(ABS($F30-$G30)&gt;=PrSettings!$M$7,(ABS($F30-$G30-FZ30+GA30)&lt;=1)*1,IF(AND(GC30,$F30=$G30,$F30&gt;=PrSettings!$M$6),(ABS(FZ30-$F30)&lt;=1)*1,IF(AND(GC30,$F30+$G30&gt;=PrSettings!$M$8),(ABS(FZ30-$F30)+ABS(GA30-$G30)&lt;=1)*1,""))),"")</f>
        <v/>
      </c>
      <c r="GG30" s="489"/>
      <c r="GI30" s="451">
        <f t="shared" ca="1" si="14"/>
        <v>3</v>
      </c>
      <c r="GJ30" s="452" t="str">
        <f ca="1">GrpD!$B$7</f>
        <v>Frankreich</v>
      </c>
      <c r="GK30" s="453">
        <f t="shared" ca="1" si="302"/>
        <v>11</v>
      </c>
      <c r="GL30" s="452" t="str">
        <f ca="1">GrpD!$D$7</f>
        <v>Dänemark</v>
      </c>
      <c r="GM30" s="492"/>
      <c r="GN30" s="492"/>
      <c r="GO30" s="486"/>
      <c r="GP30" s="453" t="str">
        <f t="shared" ca="1" si="303"/>
        <v/>
      </c>
      <c r="GQ30" s="453" t="str">
        <f ca="1">IF((GP30&lt;&gt;""),IF(OR($F30&lt;&gt;$G30,PrSettings!$M$4="●"),(($F30-$G30)=(GM30-GN30))*1,0),"")</f>
        <v/>
      </c>
      <c r="GR30" s="453" t="str">
        <f t="shared" ca="1" si="304"/>
        <v/>
      </c>
      <c r="GS30" s="453" t="str">
        <f ca="1">IF(GP30&lt;&gt;"",IF(ABS($F30-$G30)&gt;=PrSettings!$M$7,(ABS($F30-$G30-GM30+GN30)&lt;=1)*1,IF(AND(GP30,$F30=$G30,$F30&gt;=PrSettings!$M$6),(ABS(GM30-$F30)&lt;=1)*1,IF(AND(GP30,$F30+$G30&gt;=PrSettings!$M$8),(ABS(GM30-$F30)+ABS(GN30-$G30)&lt;=1)*1,""))),"")</f>
        <v/>
      </c>
      <c r="GT30" s="489"/>
      <c r="GV30" s="451">
        <f t="shared" ca="1" si="15"/>
        <v>3</v>
      </c>
      <c r="GW30" s="452" t="str">
        <f ca="1">GrpD!$B$7</f>
        <v>Frankreich</v>
      </c>
      <c r="GX30" s="453">
        <f t="shared" ca="1" si="305"/>
        <v>11</v>
      </c>
      <c r="GY30" s="452" t="str">
        <f ca="1">GrpD!$D$7</f>
        <v>Dänemark</v>
      </c>
      <c r="GZ30" s="492"/>
      <c r="HA30" s="492"/>
      <c r="HB30" s="486"/>
      <c r="HC30" s="453" t="str">
        <f t="shared" ca="1" si="306"/>
        <v/>
      </c>
      <c r="HD30" s="453" t="str">
        <f ca="1">IF((HC30&lt;&gt;""),IF(OR($F30&lt;&gt;$G30,PrSettings!$M$4="●"),(($F30-$G30)=(GZ30-HA30))*1,0),"")</f>
        <v/>
      </c>
      <c r="HE30" s="453" t="str">
        <f t="shared" ca="1" si="307"/>
        <v/>
      </c>
      <c r="HF30" s="453" t="str">
        <f ca="1">IF(HC30&lt;&gt;"",IF(ABS($F30-$G30)&gt;=PrSettings!$M$7,(ABS($F30-$G30-GZ30+HA30)&lt;=1)*1,IF(AND(HC30,$F30=$G30,$F30&gt;=PrSettings!$M$6),(ABS(GZ30-$F30)&lt;=1)*1,IF(AND(HC30,$F30+$G30&gt;=PrSettings!$M$8),(ABS(GZ30-$F30)+ABS(HA30-$G30)&lt;=1)*1,""))),"")</f>
        <v/>
      </c>
      <c r="HG30" s="489"/>
      <c r="HI30" s="451">
        <f t="shared" ca="1" si="16"/>
        <v>3</v>
      </c>
      <c r="HJ30" s="452" t="str">
        <f ca="1">GrpD!$B$7</f>
        <v>Frankreich</v>
      </c>
      <c r="HK30" s="453">
        <f t="shared" ca="1" si="308"/>
        <v>11</v>
      </c>
      <c r="HL30" s="452" t="str">
        <f ca="1">GrpD!$D$7</f>
        <v>Dänemark</v>
      </c>
      <c r="HM30" s="492"/>
      <c r="HN30" s="492"/>
      <c r="HO30" s="486"/>
      <c r="HP30" s="453" t="str">
        <f t="shared" ca="1" si="309"/>
        <v/>
      </c>
      <c r="HQ30" s="453" t="str">
        <f ca="1">IF((HP30&lt;&gt;""),IF(OR($F30&lt;&gt;$G30,PrSettings!$M$4="●"),(($F30-$G30)=(HM30-HN30))*1,0),"")</f>
        <v/>
      </c>
      <c r="HR30" s="453" t="str">
        <f t="shared" ca="1" si="310"/>
        <v/>
      </c>
      <c r="HS30" s="453" t="str">
        <f ca="1">IF(HP30&lt;&gt;"",IF(ABS($F30-$G30)&gt;=PrSettings!$M$7,(ABS($F30-$G30-HM30+HN30)&lt;=1)*1,IF(AND(HP30,$F30=$G30,$F30&gt;=PrSettings!$M$6),(ABS(HM30-$F30)&lt;=1)*1,IF(AND(HP30,$F30+$G30&gt;=PrSettings!$M$8),(ABS(HM30-$F30)+ABS(HN30-$G30)&lt;=1)*1,""))),"")</f>
        <v/>
      </c>
      <c r="HT30" s="489"/>
      <c r="HV30" s="451">
        <f t="shared" ca="1" si="17"/>
        <v>3</v>
      </c>
      <c r="HW30" s="452" t="str">
        <f ca="1">GrpD!$B$7</f>
        <v>Frankreich</v>
      </c>
      <c r="HX30" s="453">
        <f t="shared" ca="1" si="311"/>
        <v>11</v>
      </c>
      <c r="HY30" s="452" t="str">
        <f ca="1">GrpD!$D$7</f>
        <v>Dänemark</v>
      </c>
      <c r="HZ30" s="492"/>
      <c r="IA30" s="492"/>
      <c r="IB30" s="486"/>
      <c r="IC30" s="453" t="str">
        <f t="shared" ca="1" si="312"/>
        <v/>
      </c>
      <c r="ID30" s="453" t="str">
        <f ca="1">IF((IC30&lt;&gt;""),IF(OR($F30&lt;&gt;$G30,PrSettings!$M$4="●"),(($F30-$G30)=(HZ30-IA30))*1,0),"")</f>
        <v/>
      </c>
      <c r="IE30" s="453" t="str">
        <f t="shared" ca="1" si="313"/>
        <v/>
      </c>
      <c r="IF30" s="453" t="str">
        <f ca="1">IF(IC30&lt;&gt;"",IF(ABS($F30-$G30)&gt;=PrSettings!$M$7,(ABS($F30-$G30-HZ30+IA30)&lt;=1)*1,IF(AND(IC30,$F30=$G30,$F30&gt;=PrSettings!$M$6),(ABS(HZ30-$F30)&lt;=1)*1,IF(AND(IC30,$F30+$G30&gt;=PrSettings!$M$8),(ABS(HZ30-$F30)+ABS(IA30-$G30)&lt;=1)*1,""))),"")</f>
        <v/>
      </c>
      <c r="IG30" s="489"/>
      <c r="II30" s="451">
        <f t="shared" ca="1" si="18"/>
        <v>3</v>
      </c>
      <c r="IJ30" s="452" t="str">
        <f ca="1">GrpD!$B$7</f>
        <v>Frankreich</v>
      </c>
      <c r="IK30" s="453">
        <f t="shared" ca="1" si="314"/>
        <v>11</v>
      </c>
      <c r="IL30" s="452" t="str">
        <f ca="1">GrpD!$D$7</f>
        <v>Dänemark</v>
      </c>
      <c r="IM30" s="492"/>
      <c r="IN30" s="492"/>
      <c r="IO30" s="486"/>
      <c r="IP30" s="453" t="str">
        <f t="shared" ca="1" si="315"/>
        <v/>
      </c>
      <c r="IQ30" s="453" t="str">
        <f ca="1">IF((IP30&lt;&gt;""),IF(OR($F30&lt;&gt;$G30,PrSettings!$M$4="●"),(($F30-$G30)=(IM30-IN30))*1,0),"")</f>
        <v/>
      </c>
      <c r="IR30" s="453" t="str">
        <f t="shared" ca="1" si="316"/>
        <v/>
      </c>
      <c r="IS30" s="453" t="str">
        <f ca="1">IF(IP30&lt;&gt;"",IF(ABS($F30-$G30)&gt;=PrSettings!$M$7,(ABS($F30-$G30-IM30+IN30)&lt;=1)*1,IF(AND(IP30,$F30=$G30,$F30&gt;=PrSettings!$M$6),(ABS(IM30-$F30)&lt;=1)*1,IF(AND(IP30,$F30+$G30&gt;=PrSettings!$M$8),(ABS(IM30-$F30)+ABS(IN30-$G30)&lt;=1)*1,""))),"")</f>
        <v/>
      </c>
      <c r="IT30" s="489"/>
      <c r="IV30" s="451">
        <f t="shared" ca="1" si="19"/>
        <v>3</v>
      </c>
      <c r="IW30" s="452" t="str">
        <f ca="1">GrpD!$B$7</f>
        <v>Frankreich</v>
      </c>
      <c r="IX30" s="453">
        <f t="shared" ca="1" si="317"/>
        <v>11</v>
      </c>
      <c r="IY30" s="452" t="str">
        <f ca="1">GrpD!$D$7</f>
        <v>Dänemark</v>
      </c>
      <c r="IZ30" s="492"/>
      <c r="JA30" s="492"/>
      <c r="JB30" s="486"/>
      <c r="JC30" s="453" t="str">
        <f t="shared" ca="1" si="318"/>
        <v/>
      </c>
      <c r="JD30" s="453" t="str">
        <f ca="1">IF((JC30&lt;&gt;""),IF(OR($F30&lt;&gt;$G30,PrSettings!$M$4="●"),(($F30-$G30)=(IZ30-JA30))*1,0),"")</f>
        <v/>
      </c>
      <c r="JE30" s="453" t="str">
        <f t="shared" ca="1" si="319"/>
        <v/>
      </c>
      <c r="JF30" s="453" t="str">
        <f ca="1">IF(JC30&lt;&gt;"",IF(ABS($F30-$G30)&gt;=PrSettings!$M$7,(ABS($F30-$G30-IZ30+JA30)&lt;=1)*1,IF(AND(JC30,$F30=$G30,$F30&gt;=PrSettings!$M$6),(ABS(IZ30-$F30)&lt;=1)*1,IF(AND(JC30,$F30+$G30&gt;=PrSettings!$M$8),(ABS(IZ30-$F30)+ABS(JA30-$G30)&lt;=1)*1,""))),"")</f>
        <v/>
      </c>
      <c r="JG30" s="489"/>
      <c r="JI30" s="451">
        <f t="shared" ca="1" si="20"/>
        <v>3</v>
      </c>
      <c r="JJ30" s="452" t="str">
        <f ca="1">GrpD!$B$7</f>
        <v>Frankreich</v>
      </c>
      <c r="JK30" s="453">
        <f t="shared" ca="1" si="320"/>
        <v>11</v>
      </c>
      <c r="JL30" s="452" t="str">
        <f ca="1">GrpD!$D$7</f>
        <v>Dänemark</v>
      </c>
      <c r="JM30" s="492"/>
      <c r="JN30" s="492"/>
      <c r="JO30" s="486"/>
      <c r="JP30" s="453" t="str">
        <f t="shared" ca="1" si="321"/>
        <v/>
      </c>
      <c r="JQ30" s="453" t="str">
        <f ca="1">IF((JP30&lt;&gt;""),IF(OR($F30&lt;&gt;$G30,PrSettings!$M$4="●"),(($F30-$G30)=(JM30-JN30))*1,0),"")</f>
        <v/>
      </c>
      <c r="JR30" s="453" t="str">
        <f t="shared" ca="1" si="322"/>
        <v/>
      </c>
      <c r="JS30" s="453" t="str">
        <f ca="1">IF(JP30&lt;&gt;"",IF(ABS($F30-$G30)&gt;=PrSettings!$M$7,(ABS($F30-$G30-JM30+JN30)&lt;=1)*1,IF(AND(JP30,$F30=$G30,$F30&gt;=PrSettings!$M$6),(ABS(JM30-$F30)&lt;=1)*1,IF(AND(JP30,$F30+$G30&gt;=PrSettings!$M$8),(ABS(JM30-$F30)+ABS(JN30-$G30)&lt;=1)*1,""))),"")</f>
        <v/>
      </c>
      <c r="JT30" s="489"/>
      <c r="JV30" s="451">
        <f t="shared" ca="1" si="21"/>
        <v>3</v>
      </c>
      <c r="JW30" s="452" t="str">
        <f ca="1">GrpD!$B$7</f>
        <v>Frankreich</v>
      </c>
      <c r="JX30" s="453">
        <f t="shared" ca="1" si="323"/>
        <v>11</v>
      </c>
      <c r="JY30" s="452" t="str">
        <f ca="1">GrpD!$D$7</f>
        <v>Dänemark</v>
      </c>
      <c r="JZ30" s="492"/>
      <c r="KA30" s="492"/>
      <c r="KB30" s="486"/>
      <c r="KC30" s="453" t="str">
        <f t="shared" ca="1" si="324"/>
        <v/>
      </c>
      <c r="KD30" s="453" t="str">
        <f ca="1">IF((KC30&lt;&gt;""),IF(OR($F30&lt;&gt;$G30,PrSettings!$M$4="●"),(($F30-$G30)=(JZ30-KA30))*1,0),"")</f>
        <v/>
      </c>
      <c r="KE30" s="453" t="str">
        <f t="shared" ca="1" si="325"/>
        <v/>
      </c>
      <c r="KF30" s="453" t="str">
        <f ca="1">IF(KC30&lt;&gt;"",IF(ABS($F30-$G30)&gt;=PrSettings!$M$7,(ABS($F30-$G30-JZ30+KA30)&lt;=1)*1,IF(AND(KC30,$F30=$G30,$F30&gt;=PrSettings!$M$6),(ABS(JZ30-$F30)&lt;=1)*1,IF(AND(KC30,$F30+$G30&gt;=PrSettings!$M$8),(ABS(JZ30-$F30)+ABS(KA30-$G30)&lt;=1)*1,""))),"")</f>
        <v/>
      </c>
      <c r="KG30" s="489"/>
      <c r="KI30" s="451">
        <f t="shared" ca="1" si="22"/>
        <v>3</v>
      </c>
      <c r="KJ30" s="452" t="str">
        <f ca="1">GrpD!$B$7</f>
        <v>Frankreich</v>
      </c>
      <c r="KK30" s="453">
        <f t="shared" ca="1" si="326"/>
        <v>11</v>
      </c>
      <c r="KL30" s="452" t="str">
        <f ca="1">GrpD!$D$7</f>
        <v>Dänemark</v>
      </c>
      <c r="KM30" s="492"/>
      <c r="KN30" s="492"/>
      <c r="KO30" s="486"/>
      <c r="KP30" s="453" t="str">
        <f t="shared" ca="1" si="327"/>
        <v/>
      </c>
      <c r="KQ30" s="453" t="str">
        <f ca="1">IF((KP30&lt;&gt;""),IF(OR($F30&lt;&gt;$G30,PrSettings!$M$4="●"),(($F30-$G30)=(KM30-KN30))*1,0),"")</f>
        <v/>
      </c>
      <c r="KR30" s="453" t="str">
        <f t="shared" ca="1" si="328"/>
        <v/>
      </c>
      <c r="KS30" s="453" t="str">
        <f ca="1">IF(KP30&lt;&gt;"",IF(ABS($F30-$G30)&gt;=PrSettings!$M$7,(ABS($F30-$G30-KM30+KN30)&lt;=1)*1,IF(AND(KP30,$F30=$G30,$F30&gt;=PrSettings!$M$6),(ABS(KM30-$F30)&lt;=1)*1,IF(AND(KP30,$F30+$G30&gt;=PrSettings!$M$8),(ABS(KM30-$F30)+ABS(KN30-$G30)&lt;=1)*1,""))),"")</f>
        <v/>
      </c>
      <c r="KT30" s="489"/>
      <c r="KV30" s="451">
        <f t="shared" ca="1" si="23"/>
        <v>3</v>
      </c>
      <c r="KW30" s="452" t="str">
        <f ca="1">GrpD!$B$7</f>
        <v>Frankreich</v>
      </c>
      <c r="KX30" s="453">
        <f t="shared" ca="1" si="329"/>
        <v>11</v>
      </c>
      <c r="KY30" s="452" t="str">
        <f ca="1">GrpD!$D$7</f>
        <v>Dänemark</v>
      </c>
      <c r="KZ30" s="492"/>
      <c r="LA30" s="492"/>
      <c r="LB30" s="486"/>
      <c r="LC30" s="453" t="str">
        <f t="shared" ca="1" si="330"/>
        <v/>
      </c>
      <c r="LD30" s="453" t="str">
        <f ca="1">IF((LC30&lt;&gt;""),IF(OR($F30&lt;&gt;$G30,PrSettings!$M$4="●"),(($F30-$G30)=(KZ30-LA30))*1,0),"")</f>
        <v/>
      </c>
      <c r="LE30" s="453" t="str">
        <f t="shared" ca="1" si="331"/>
        <v/>
      </c>
      <c r="LF30" s="453" t="str">
        <f ca="1">IF(LC30&lt;&gt;"",IF(ABS($F30-$G30)&gt;=PrSettings!$M$7,(ABS($F30-$G30-KZ30+LA30)&lt;=1)*1,IF(AND(LC30,$F30=$G30,$F30&gt;=PrSettings!$M$6),(ABS(KZ30-$F30)&lt;=1)*1,IF(AND(LC30,$F30+$G30&gt;=PrSettings!$M$8),(ABS(KZ30-$F30)+ABS(LA30-$G30)&lt;=1)*1,""))),"")</f>
        <v/>
      </c>
      <c r="LG30" s="489"/>
      <c r="LI30" s="451">
        <f t="shared" ca="1" si="24"/>
        <v>3</v>
      </c>
      <c r="LJ30" s="452" t="str">
        <f ca="1">GrpD!$B$7</f>
        <v>Frankreich</v>
      </c>
      <c r="LK30" s="453">
        <f t="shared" ca="1" si="332"/>
        <v>11</v>
      </c>
      <c r="LL30" s="452" t="str">
        <f ca="1">GrpD!$D$7</f>
        <v>Dänemark</v>
      </c>
      <c r="LM30" s="492"/>
      <c r="LN30" s="492"/>
      <c r="LO30" s="486"/>
      <c r="LP30" s="453" t="str">
        <f t="shared" ca="1" si="333"/>
        <v/>
      </c>
      <c r="LQ30" s="453" t="str">
        <f ca="1">IF((LP30&lt;&gt;""),IF(OR($F30&lt;&gt;$G30,PrSettings!$M$4="●"),(($F30-$G30)=(LM30-LN30))*1,0),"")</f>
        <v/>
      </c>
      <c r="LR30" s="453" t="str">
        <f t="shared" ca="1" si="334"/>
        <v/>
      </c>
      <c r="LS30" s="453" t="str">
        <f ca="1">IF(LP30&lt;&gt;"",IF(ABS($F30-$G30)&gt;=PrSettings!$M$7,(ABS($F30-$G30-LM30+LN30)&lt;=1)*1,IF(AND(LP30,$F30=$G30,$F30&gt;=PrSettings!$M$6),(ABS(LM30-$F30)&lt;=1)*1,IF(AND(LP30,$F30+$G30&gt;=PrSettings!$M$8),(ABS(LM30-$F30)+ABS(LN30-$G30)&lt;=1)*1,""))),"")</f>
        <v/>
      </c>
      <c r="LT30" s="489"/>
      <c r="LV30" s="451">
        <f t="shared" ca="1" si="25"/>
        <v>3</v>
      </c>
      <c r="LW30" s="452" t="str">
        <f ca="1">GrpD!$B$7</f>
        <v>Frankreich</v>
      </c>
      <c r="LX30" s="453">
        <f t="shared" ca="1" si="335"/>
        <v>11</v>
      </c>
      <c r="LY30" s="452" t="str">
        <f ca="1">GrpD!$D$7</f>
        <v>Dänemark</v>
      </c>
      <c r="LZ30" s="492"/>
      <c r="MA30" s="492"/>
      <c r="MB30" s="486"/>
      <c r="MC30" s="453" t="str">
        <f t="shared" ca="1" si="336"/>
        <v/>
      </c>
      <c r="MD30" s="453" t="str">
        <f ca="1">IF((MC30&lt;&gt;""),IF(OR($F30&lt;&gt;$G30,PrSettings!$M$4="●"),(($F30-$G30)=(LZ30-MA30))*1,0),"")</f>
        <v/>
      </c>
      <c r="ME30" s="453" t="str">
        <f t="shared" ca="1" si="337"/>
        <v/>
      </c>
      <c r="MF30" s="453" t="str">
        <f ca="1">IF(MC30&lt;&gt;"",IF(ABS($F30-$G30)&gt;=PrSettings!$M$7,(ABS($F30-$G30-LZ30+MA30)&lt;=1)*1,IF(AND(MC30,$F30=$G30,$F30&gt;=PrSettings!$M$6),(ABS(LZ30-$F30)&lt;=1)*1,IF(AND(MC30,$F30+$G30&gt;=PrSettings!$M$8),(ABS(LZ30-$F30)+ABS(MA30-$G30)&lt;=1)*1,""))),"")</f>
        <v/>
      </c>
      <c r="MG30" s="489"/>
    </row>
    <row r="31" spans="2:345" x14ac:dyDescent="0.25">
      <c r="B31" s="451">
        <f ca="1">INDEX(Groups!$C$7:$C$45,MATCH(C31,Groups!$D$7:$D$45,0))</f>
        <v>42</v>
      </c>
      <c r="C31" s="452" t="str">
        <f ca="1">GrpD!$B$8</f>
        <v>Australien</v>
      </c>
      <c r="D31" s="453">
        <f ca="1">INDEX(Groups!$C$7:$C$45,MATCH(E31,Groups!$D$7:$D$45,0))</f>
        <v>11</v>
      </c>
      <c r="E31" s="452" t="str">
        <f ca="1">GrpD!$D$8</f>
        <v>Dänemark</v>
      </c>
      <c r="F31" s="454">
        <f ca="1">GrpD!$E$8</f>
        <v>1</v>
      </c>
      <c r="G31" s="455">
        <f ca="1">GrpD!$G$8</f>
        <v>0</v>
      </c>
      <c r="I31" s="451">
        <f t="shared" ca="1" si="0"/>
        <v>42</v>
      </c>
      <c r="J31" s="452" t="str">
        <f ca="1">GrpD!$B$8</f>
        <v>Australien</v>
      </c>
      <c r="K31" s="453">
        <f t="shared" ca="1" si="260"/>
        <v>11</v>
      </c>
      <c r="L31" s="452" t="str">
        <f ca="1">GrpD!$D$8</f>
        <v>Dänemark</v>
      </c>
      <c r="M31" s="492"/>
      <c r="N31" s="492"/>
      <c r="O31" s="486"/>
      <c r="P31" s="453" t="str">
        <f t="shared" ca="1" si="261"/>
        <v/>
      </c>
      <c r="Q31" s="453" t="str">
        <f ca="1">IF((P31&lt;&gt;""),IF(OR($F31&lt;&gt;$G31,PrSettings!$M$4="●"),(($F31-$G31)=(M31-N31))*1,0),"")</f>
        <v/>
      </c>
      <c r="R31" s="453" t="str">
        <f t="shared" ca="1" si="262"/>
        <v/>
      </c>
      <c r="S31" s="453" t="str">
        <f ca="1">IF(P31&lt;&gt;"",IF(ABS($F31-$G31)&gt;=PrSettings!$M$7,(ABS($F31-$G31-M31+N31)&lt;=1)*1,IF(AND(P31,$F31=$G31,$F31&gt;=PrSettings!$M$6),(ABS(M31-$F31)&lt;=1)*1,IF(AND(P31,$F31+$G31&gt;=PrSettings!$M$8),(ABS(M31-$F31)+ABS(N31-$G31)&lt;=1)*1,""))),"")</f>
        <v/>
      </c>
      <c r="T31" s="489"/>
      <c r="V31" s="451">
        <f t="shared" ca="1" si="1"/>
        <v>42</v>
      </c>
      <c r="W31" s="452" t="str">
        <f ca="1">GrpD!$B$8</f>
        <v>Australien</v>
      </c>
      <c r="X31" s="453">
        <f t="shared" ca="1" si="263"/>
        <v>11</v>
      </c>
      <c r="Y31" s="452" t="str">
        <f ca="1">GrpD!$D$8</f>
        <v>Dänemark</v>
      </c>
      <c r="Z31" s="492"/>
      <c r="AA31" s="492"/>
      <c r="AB31" s="486"/>
      <c r="AC31" s="453" t="str">
        <f t="shared" ca="1" si="264"/>
        <v/>
      </c>
      <c r="AD31" s="453" t="str">
        <f ca="1">IF((AC31&lt;&gt;""),IF(OR($F31&lt;&gt;$G31,PrSettings!$M$4="●"),(($F31-$G31)=(Z31-AA31))*1,0),"")</f>
        <v/>
      </c>
      <c r="AE31" s="453" t="str">
        <f t="shared" ca="1" si="265"/>
        <v/>
      </c>
      <c r="AF31" s="453" t="str">
        <f ca="1">IF(AC31&lt;&gt;"",IF(ABS($F31-$G31)&gt;=PrSettings!$M$7,(ABS($F31-$G31-Z31+AA31)&lt;=1)*1,IF(AND(AC31,$F31=$G31,$F31&gt;=PrSettings!$M$6),(ABS(Z31-$F31)&lt;=1)*1,IF(AND(AC31,$F31+$G31&gt;=PrSettings!$M$8),(ABS(Z31-$F31)+ABS(AA31-$G31)&lt;=1)*1,""))),"")</f>
        <v/>
      </c>
      <c r="AG31" s="489"/>
      <c r="AI31" s="451">
        <f t="shared" ca="1" si="2"/>
        <v>42</v>
      </c>
      <c r="AJ31" s="452" t="str">
        <f ca="1">GrpD!$B$8</f>
        <v>Australien</v>
      </c>
      <c r="AK31" s="453">
        <f t="shared" ca="1" si="266"/>
        <v>11</v>
      </c>
      <c r="AL31" s="452" t="str">
        <f ca="1">GrpD!$D$8</f>
        <v>Dänemark</v>
      </c>
      <c r="AM31" s="492"/>
      <c r="AN31" s="492"/>
      <c r="AO31" s="486"/>
      <c r="AP31" s="453" t="str">
        <f t="shared" ca="1" si="267"/>
        <v/>
      </c>
      <c r="AQ31" s="453" t="str">
        <f ca="1">IF((AP31&lt;&gt;""),IF(OR($F31&lt;&gt;$G31,PrSettings!$M$4="●"),(($F31-$G31)=(AM31-AN31))*1,0),"")</f>
        <v/>
      </c>
      <c r="AR31" s="453" t="str">
        <f t="shared" ca="1" si="268"/>
        <v/>
      </c>
      <c r="AS31" s="453" t="str">
        <f ca="1">IF(AP31&lt;&gt;"",IF(ABS($F31-$G31)&gt;=PrSettings!$M$7,(ABS($F31-$G31-AM31+AN31)&lt;=1)*1,IF(AND(AP31,$F31=$G31,$F31&gt;=PrSettings!$M$6),(ABS(AM31-$F31)&lt;=1)*1,IF(AND(AP31,$F31+$G31&gt;=PrSettings!$M$8),(ABS(AM31-$F31)+ABS(AN31-$G31)&lt;=1)*1,""))),"")</f>
        <v/>
      </c>
      <c r="AT31" s="489"/>
      <c r="AV31" s="451">
        <f t="shared" ca="1" si="3"/>
        <v>42</v>
      </c>
      <c r="AW31" s="452" t="str">
        <f ca="1">GrpD!$B$8</f>
        <v>Australien</v>
      </c>
      <c r="AX31" s="453">
        <f t="shared" ca="1" si="269"/>
        <v>11</v>
      </c>
      <c r="AY31" s="452" t="str">
        <f ca="1">GrpD!$D$8</f>
        <v>Dänemark</v>
      </c>
      <c r="AZ31" s="492"/>
      <c r="BA31" s="492"/>
      <c r="BB31" s="486"/>
      <c r="BC31" s="453" t="str">
        <f t="shared" ca="1" si="270"/>
        <v/>
      </c>
      <c r="BD31" s="453" t="str">
        <f ca="1">IF((BC31&lt;&gt;""),IF(OR($F31&lt;&gt;$G31,PrSettings!$M$4="●"),(($F31-$G31)=(AZ31-BA31))*1,0),"")</f>
        <v/>
      </c>
      <c r="BE31" s="453" t="str">
        <f t="shared" ca="1" si="271"/>
        <v/>
      </c>
      <c r="BF31" s="453" t="str">
        <f ca="1">IF(BC31&lt;&gt;"",IF(ABS($F31-$G31)&gt;=PrSettings!$M$7,(ABS($F31-$G31-AZ31+BA31)&lt;=1)*1,IF(AND(BC31,$F31=$G31,$F31&gt;=PrSettings!$M$6),(ABS(AZ31-$F31)&lt;=1)*1,IF(AND(BC31,$F31+$G31&gt;=PrSettings!$M$8),(ABS(AZ31-$F31)+ABS(BA31-$G31)&lt;=1)*1,""))),"")</f>
        <v/>
      </c>
      <c r="BG31" s="489"/>
      <c r="BI31" s="451">
        <f t="shared" ca="1" si="4"/>
        <v>42</v>
      </c>
      <c r="BJ31" s="452" t="str">
        <f ca="1">GrpD!$B$8</f>
        <v>Australien</v>
      </c>
      <c r="BK31" s="453">
        <f t="shared" ca="1" si="272"/>
        <v>11</v>
      </c>
      <c r="BL31" s="452" t="str">
        <f ca="1">GrpD!$D$8</f>
        <v>Dänemark</v>
      </c>
      <c r="BM31" s="492"/>
      <c r="BN31" s="492"/>
      <c r="BO31" s="486"/>
      <c r="BP31" s="453" t="str">
        <f t="shared" ca="1" si="273"/>
        <v/>
      </c>
      <c r="BQ31" s="453" t="str">
        <f ca="1">IF((BP31&lt;&gt;""),IF(OR($F31&lt;&gt;$G31,PrSettings!$M$4="●"),(($F31-$G31)=(BM31-BN31))*1,0),"")</f>
        <v/>
      </c>
      <c r="BR31" s="453" t="str">
        <f t="shared" ca="1" si="274"/>
        <v/>
      </c>
      <c r="BS31" s="453" t="str">
        <f ca="1">IF(BP31&lt;&gt;"",IF(ABS($F31-$G31)&gt;=PrSettings!$M$7,(ABS($F31-$G31-BM31+BN31)&lt;=1)*1,IF(AND(BP31,$F31=$G31,$F31&gt;=PrSettings!$M$6),(ABS(BM31-$F31)&lt;=1)*1,IF(AND(BP31,$F31+$G31&gt;=PrSettings!$M$8),(ABS(BM31-$F31)+ABS(BN31-$G31)&lt;=1)*1,""))),"")</f>
        <v/>
      </c>
      <c r="BT31" s="489"/>
      <c r="BV31" s="451">
        <f t="shared" ca="1" si="5"/>
        <v>42</v>
      </c>
      <c r="BW31" s="452" t="str">
        <f ca="1">GrpD!$B$8</f>
        <v>Australien</v>
      </c>
      <c r="BX31" s="453">
        <f t="shared" ca="1" si="275"/>
        <v>11</v>
      </c>
      <c r="BY31" s="452" t="str">
        <f ca="1">GrpD!$D$8</f>
        <v>Dänemark</v>
      </c>
      <c r="BZ31" s="492"/>
      <c r="CA31" s="492"/>
      <c r="CB31" s="486"/>
      <c r="CC31" s="453" t="str">
        <f t="shared" ca="1" si="276"/>
        <v/>
      </c>
      <c r="CD31" s="453" t="str">
        <f ca="1">IF((CC31&lt;&gt;""),IF(OR($F31&lt;&gt;$G31,PrSettings!$M$4="●"),(($F31-$G31)=(BZ31-CA31))*1,0),"")</f>
        <v/>
      </c>
      <c r="CE31" s="453" t="str">
        <f t="shared" ca="1" si="277"/>
        <v/>
      </c>
      <c r="CF31" s="453" t="str">
        <f ca="1">IF(CC31&lt;&gt;"",IF(ABS($F31-$G31)&gt;=PrSettings!$M$7,(ABS($F31-$G31-BZ31+CA31)&lt;=1)*1,IF(AND(CC31,$F31=$G31,$F31&gt;=PrSettings!$M$6),(ABS(BZ31-$F31)&lt;=1)*1,IF(AND(CC31,$F31+$G31&gt;=PrSettings!$M$8),(ABS(BZ31-$F31)+ABS(CA31-$G31)&lt;=1)*1,""))),"")</f>
        <v/>
      </c>
      <c r="CG31" s="489"/>
      <c r="CI31" s="451">
        <f t="shared" ca="1" si="6"/>
        <v>42</v>
      </c>
      <c r="CJ31" s="452" t="str">
        <f ca="1">GrpD!$B$8</f>
        <v>Australien</v>
      </c>
      <c r="CK31" s="453">
        <f t="shared" ca="1" si="278"/>
        <v>11</v>
      </c>
      <c r="CL31" s="452" t="str">
        <f ca="1">GrpD!$D$8</f>
        <v>Dänemark</v>
      </c>
      <c r="CM31" s="492"/>
      <c r="CN31" s="492"/>
      <c r="CO31" s="486"/>
      <c r="CP31" s="453" t="str">
        <f t="shared" ca="1" si="279"/>
        <v/>
      </c>
      <c r="CQ31" s="453" t="str">
        <f ca="1">IF((CP31&lt;&gt;""),IF(OR($F31&lt;&gt;$G31,PrSettings!$M$4="●"),(($F31-$G31)=(CM31-CN31))*1,0),"")</f>
        <v/>
      </c>
      <c r="CR31" s="453" t="str">
        <f t="shared" ca="1" si="280"/>
        <v/>
      </c>
      <c r="CS31" s="453" t="str">
        <f ca="1">IF(CP31&lt;&gt;"",IF(ABS($F31-$G31)&gt;=PrSettings!$M$7,(ABS($F31-$G31-CM31+CN31)&lt;=1)*1,IF(AND(CP31,$F31=$G31,$F31&gt;=PrSettings!$M$6),(ABS(CM31-$F31)&lt;=1)*1,IF(AND(CP31,$F31+$G31&gt;=PrSettings!$M$8),(ABS(CM31-$F31)+ABS(CN31-$G31)&lt;=1)*1,""))),"")</f>
        <v/>
      </c>
      <c r="CT31" s="489"/>
      <c r="CV31" s="451">
        <f t="shared" ca="1" si="7"/>
        <v>42</v>
      </c>
      <c r="CW31" s="452" t="str">
        <f ca="1">GrpD!$B$8</f>
        <v>Australien</v>
      </c>
      <c r="CX31" s="453">
        <f t="shared" ca="1" si="281"/>
        <v>11</v>
      </c>
      <c r="CY31" s="452" t="str">
        <f ca="1">GrpD!$D$8</f>
        <v>Dänemark</v>
      </c>
      <c r="CZ31" s="492"/>
      <c r="DA31" s="492"/>
      <c r="DB31" s="486"/>
      <c r="DC31" s="453" t="str">
        <f t="shared" ca="1" si="282"/>
        <v/>
      </c>
      <c r="DD31" s="453" t="str">
        <f ca="1">IF((DC31&lt;&gt;""),IF(OR($F31&lt;&gt;$G31,PrSettings!$M$4="●"),(($F31-$G31)=(CZ31-DA31))*1,0),"")</f>
        <v/>
      </c>
      <c r="DE31" s="453" t="str">
        <f t="shared" ca="1" si="283"/>
        <v/>
      </c>
      <c r="DF31" s="453" t="str">
        <f ca="1">IF(DC31&lt;&gt;"",IF(ABS($F31-$G31)&gt;=PrSettings!$M$7,(ABS($F31-$G31-CZ31+DA31)&lt;=1)*1,IF(AND(DC31,$F31=$G31,$F31&gt;=PrSettings!$M$6),(ABS(CZ31-$F31)&lt;=1)*1,IF(AND(DC31,$F31+$G31&gt;=PrSettings!$M$8),(ABS(CZ31-$F31)+ABS(DA31-$G31)&lt;=1)*1,""))),"")</f>
        <v/>
      </c>
      <c r="DG31" s="489"/>
      <c r="DI31" s="451">
        <f t="shared" ca="1" si="8"/>
        <v>42</v>
      </c>
      <c r="DJ31" s="452" t="str">
        <f ca="1">GrpD!$B$8</f>
        <v>Australien</v>
      </c>
      <c r="DK31" s="453">
        <f t="shared" ca="1" si="284"/>
        <v>11</v>
      </c>
      <c r="DL31" s="452" t="str">
        <f ca="1">GrpD!$D$8</f>
        <v>Dänemark</v>
      </c>
      <c r="DM31" s="492"/>
      <c r="DN31" s="492"/>
      <c r="DO31" s="486"/>
      <c r="DP31" s="453" t="str">
        <f t="shared" ca="1" si="285"/>
        <v/>
      </c>
      <c r="DQ31" s="453" t="str">
        <f ca="1">IF((DP31&lt;&gt;""),IF(OR($F31&lt;&gt;$G31,PrSettings!$M$4="●"),(($F31-$G31)=(DM31-DN31))*1,0),"")</f>
        <v/>
      </c>
      <c r="DR31" s="453" t="str">
        <f t="shared" ca="1" si="286"/>
        <v/>
      </c>
      <c r="DS31" s="453" t="str">
        <f ca="1">IF(DP31&lt;&gt;"",IF(ABS($F31-$G31)&gt;=PrSettings!$M$7,(ABS($F31-$G31-DM31+DN31)&lt;=1)*1,IF(AND(DP31,$F31=$G31,$F31&gt;=PrSettings!$M$6),(ABS(DM31-$F31)&lt;=1)*1,IF(AND(DP31,$F31+$G31&gt;=PrSettings!$M$8),(ABS(DM31-$F31)+ABS(DN31-$G31)&lt;=1)*1,""))),"")</f>
        <v/>
      </c>
      <c r="DT31" s="489"/>
      <c r="DV31" s="451">
        <f t="shared" ca="1" si="9"/>
        <v>42</v>
      </c>
      <c r="DW31" s="452" t="str">
        <f ca="1">GrpD!$B$8</f>
        <v>Australien</v>
      </c>
      <c r="DX31" s="453">
        <f t="shared" ca="1" si="287"/>
        <v>11</v>
      </c>
      <c r="DY31" s="452" t="str">
        <f ca="1">GrpD!$D$8</f>
        <v>Dänemark</v>
      </c>
      <c r="DZ31" s="492"/>
      <c r="EA31" s="492"/>
      <c r="EB31" s="486"/>
      <c r="EC31" s="453" t="str">
        <f t="shared" ca="1" si="288"/>
        <v/>
      </c>
      <c r="ED31" s="453" t="str">
        <f ca="1">IF((EC31&lt;&gt;""),IF(OR($F31&lt;&gt;$G31,PrSettings!$M$4="●"),(($F31-$G31)=(DZ31-EA31))*1,0),"")</f>
        <v/>
      </c>
      <c r="EE31" s="453" t="str">
        <f t="shared" ca="1" si="289"/>
        <v/>
      </c>
      <c r="EF31" s="453" t="str">
        <f ca="1">IF(EC31&lt;&gt;"",IF(ABS($F31-$G31)&gt;=PrSettings!$M$7,(ABS($F31-$G31-DZ31+EA31)&lt;=1)*1,IF(AND(EC31,$F31=$G31,$F31&gt;=PrSettings!$M$6),(ABS(DZ31-$F31)&lt;=1)*1,IF(AND(EC31,$F31+$G31&gt;=PrSettings!$M$8),(ABS(DZ31-$F31)+ABS(EA31-$G31)&lt;=1)*1,""))),"")</f>
        <v/>
      </c>
      <c r="EG31" s="489"/>
      <c r="EI31" s="451">
        <f t="shared" ca="1" si="10"/>
        <v>42</v>
      </c>
      <c r="EJ31" s="452" t="str">
        <f ca="1">GrpD!$B$8</f>
        <v>Australien</v>
      </c>
      <c r="EK31" s="453">
        <f t="shared" ca="1" si="290"/>
        <v>11</v>
      </c>
      <c r="EL31" s="452" t="str">
        <f ca="1">GrpD!$D$8</f>
        <v>Dänemark</v>
      </c>
      <c r="EM31" s="492"/>
      <c r="EN31" s="492"/>
      <c r="EO31" s="486"/>
      <c r="EP31" s="453" t="str">
        <f t="shared" ca="1" si="291"/>
        <v/>
      </c>
      <c r="EQ31" s="453" t="str">
        <f ca="1">IF((EP31&lt;&gt;""),IF(OR($F31&lt;&gt;$G31,PrSettings!$M$4="●"),(($F31-$G31)=(EM31-EN31))*1,0),"")</f>
        <v/>
      </c>
      <c r="ER31" s="453" t="str">
        <f t="shared" ca="1" si="292"/>
        <v/>
      </c>
      <c r="ES31" s="453" t="str">
        <f ca="1">IF(EP31&lt;&gt;"",IF(ABS($F31-$G31)&gt;=PrSettings!$M$7,(ABS($F31-$G31-EM31+EN31)&lt;=1)*1,IF(AND(EP31,$F31=$G31,$F31&gt;=PrSettings!$M$6),(ABS(EM31-$F31)&lt;=1)*1,IF(AND(EP31,$F31+$G31&gt;=PrSettings!$M$8),(ABS(EM31-$F31)+ABS(EN31-$G31)&lt;=1)*1,""))),"")</f>
        <v/>
      </c>
      <c r="ET31" s="489"/>
      <c r="EV31" s="451">
        <f t="shared" ca="1" si="11"/>
        <v>42</v>
      </c>
      <c r="EW31" s="452" t="str">
        <f ca="1">GrpD!$B$8</f>
        <v>Australien</v>
      </c>
      <c r="EX31" s="453">
        <f t="shared" ca="1" si="293"/>
        <v>11</v>
      </c>
      <c r="EY31" s="452" t="str">
        <f ca="1">GrpD!$D$8</f>
        <v>Dänemark</v>
      </c>
      <c r="EZ31" s="492"/>
      <c r="FA31" s="492"/>
      <c r="FB31" s="486"/>
      <c r="FC31" s="453" t="str">
        <f t="shared" ca="1" si="294"/>
        <v/>
      </c>
      <c r="FD31" s="453" t="str">
        <f ca="1">IF((FC31&lt;&gt;""),IF(OR($F31&lt;&gt;$G31,PrSettings!$M$4="●"),(($F31-$G31)=(EZ31-FA31))*1,0),"")</f>
        <v/>
      </c>
      <c r="FE31" s="453" t="str">
        <f t="shared" ca="1" si="295"/>
        <v/>
      </c>
      <c r="FF31" s="453" t="str">
        <f ca="1">IF(FC31&lt;&gt;"",IF(ABS($F31-$G31)&gt;=PrSettings!$M$7,(ABS($F31-$G31-EZ31+FA31)&lt;=1)*1,IF(AND(FC31,$F31=$G31,$F31&gt;=PrSettings!$M$6),(ABS(EZ31-$F31)&lt;=1)*1,IF(AND(FC31,$F31+$G31&gt;=PrSettings!$M$8),(ABS(EZ31-$F31)+ABS(FA31-$G31)&lt;=1)*1,""))),"")</f>
        <v/>
      </c>
      <c r="FG31" s="489"/>
      <c r="FI31" s="451">
        <f t="shared" ca="1" si="12"/>
        <v>42</v>
      </c>
      <c r="FJ31" s="452" t="str">
        <f ca="1">GrpD!$B$8</f>
        <v>Australien</v>
      </c>
      <c r="FK31" s="453">
        <f t="shared" ca="1" si="296"/>
        <v>11</v>
      </c>
      <c r="FL31" s="452" t="str">
        <f ca="1">GrpD!$D$8</f>
        <v>Dänemark</v>
      </c>
      <c r="FM31" s="492"/>
      <c r="FN31" s="492"/>
      <c r="FO31" s="486"/>
      <c r="FP31" s="453" t="str">
        <f t="shared" ca="1" si="297"/>
        <v/>
      </c>
      <c r="FQ31" s="453" t="str">
        <f ca="1">IF((FP31&lt;&gt;""),IF(OR($F31&lt;&gt;$G31,PrSettings!$M$4="●"),(($F31-$G31)=(FM31-FN31))*1,0),"")</f>
        <v/>
      </c>
      <c r="FR31" s="453" t="str">
        <f t="shared" ca="1" si="298"/>
        <v/>
      </c>
      <c r="FS31" s="453" t="str">
        <f ca="1">IF(FP31&lt;&gt;"",IF(ABS($F31-$G31)&gt;=PrSettings!$M$7,(ABS($F31-$G31-FM31+FN31)&lt;=1)*1,IF(AND(FP31,$F31=$G31,$F31&gt;=PrSettings!$M$6),(ABS(FM31-$F31)&lt;=1)*1,IF(AND(FP31,$F31+$G31&gt;=PrSettings!$M$8),(ABS(FM31-$F31)+ABS(FN31-$G31)&lt;=1)*1,""))),"")</f>
        <v/>
      </c>
      <c r="FT31" s="489"/>
      <c r="FV31" s="451">
        <f t="shared" ca="1" si="13"/>
        <v>42</v>
      </c>
      <c r="FW31" s="452" t="str">
        <f ca="1">GrpD!$B$8</f>
        <v>Australien</v>
      </c>
      <c r="FX31" s="453">
        <f t="shared" ca="1" si="299"/>
        <v>11</v>
      </c>
      <c r="FY31" s="452" t="str">
        <f ca="1">GrpD!$D$8</f>
        <v>Dänemark</v>
      </c>
      <c r="FZ31" s="492"/>
      <c r="GA31" s="492"/>
      <c r="GB31" s="486"/>
      <c r="GC31" s="453" t="str">
        <f t="shared" ca="1" si="300"/>
        <v/>
      </c>
      <c r="GD31" s="453" t="str">
        <f ca="1">IF((GC31&lt;&gt;""),IF(OR($F31&lt;&gt;$G31,PrSettings!$M$4="●"),(($F31-$G31)=(FZ31-GA31))*1,0),"")</f>
        <v/>
      </c>
      <c r="GE31" s="453" t="str">
        <f t="shared" ca="1" si="301"/>
        <v/>
      </c>
      <c r="GF31" s="453" t="str">
        <f ca="1">IF(GC31&lt;&gt;"",IF(ABS($F31-$G31)&gt;=PrSettings!$M$7,(ABS($F31-$G31-FZ31+GA31)&lt;=1)*1,IF(AND(GC31,$F31=$G31,$F31&gt;=PrSettings!$M$6),(ABS(FZ31-$F31)&lt;=1)*1,IF(AND(GC31,$F31+$G31&gt;=PrSettings!$M$8),(ABS(FZ31-$F31)+ABS(GA31-$G31)&lt;=1)*1,""))),"")</f>
        <v/>
      </c>
      <c r="GG31" s="489"/>
      <c r="GI31" s="451">
        <f t="shared" ca="1" si="14"/>
        <v>42</v>
      </c>
      <c r="GJ31" s="452" t="str">
        <f ca="1">GrpD!$B$8</f>
        <v>Australien</v>
      </c>
      <c r="GK31" s="453">
        <f t="shared" ca="1" si="302"/>
        <v>11</v>
      </c>
      <c r="GL31" s="452" t="str">
        <f ca="1">GrpD!$D$8</f>
        <v>Dänemark</v>
      </c>
      <c r="GM31" s="492"/>
      <c r="GN31" s="492"/>
      <c r="GO31" s="486"/>
      <c r="GP31" s="453" t="str">
        <f t="shared" ca="1" si="303"/>
        <v/>
      </c>
      <c r="GQ31" s="453" t="str">
        <f ca="1">IF((GP31&lt;&gt;""),IF(OR($F31&lt;&gt;$G31,PrSettings!$M$4="●"),(($F31-$G31)=(GM31-GN31))*1,0),"")</f>
        <v/>
      </c>
      <c r="GR31" s="453" t="str">
        <f t="shared" ca="1" si="304"/>
        <v/>
      </c>
      <c r="GS31" s="453" t="str">
        <f ca="1">IF(GP31&lt;&gt;"",IF(ABS($F31-$G31)&gt;=PrSettings!$M$7,(ABS($F31-$G31-GM31+GN31)&lt;=1)*1,IF(AND(GP31,$F31=$G31,$F31&gt;=PrSettings!$M$6),(ABS(GM31-$F31)&lt;=1)*1,IF(AND(GP31,$F31+$G31&gt;=PrSettings!$M$8),(ABS(GM31-$F31)+ABS(GN31-$G31)&lt;=1)*1,""))),"")</f>
        <v/>
      </c>
      <c r="GT31" s="489"/>
      <c r="GV31" s="451">
        <f t="shared" ca="1" si="15"/>
        <v>42</v>
      </c>
      <c r="GW31" s="452" t="str">
        <f ca="1">GrpD!$B$8</f>
        <v>Australien</v>
      </c>
      <c r="GX31" s="453">
        <f t="shared" ca="1" si="305"/>
        <v>11</v>
      </c>
      <c r="GY31" s="452" t="str">
        <f ca="1">GrpD!$D$8</f>
        <v>Dänemark</v>
      </c>
      <c r="GZ31" s="492"/>
      <c r="HA31" s="492"/>
      <c r="HB31" s="486"/>
      <c r="HC31" s="453" t="str">
        <f t="shared" ca="1" si="306"/>
        <v/>
      </c>
      <c r="HD31" s="453" t="str">
        <f ca="1">IF((HC31&lt;&gt;""),IF(OR($F31&lt;&gt;$G31,PrSettings!$M$4="●"),(($F31-$G31)=(GZ31-HA31))*1,0),"")</f>
        <v/>
      </c>
      <c r="HE31" s="453" t="str">
        <f t="shared" ca="1" si="307"/>
        <v/>
      </c>
      <c r="HF31" s="453" t="str">
        <f ca="1">IF(HC31&lt;&gt;"",IF(ABS($F31-$G31)&gt;=PrSettings!$M$7,(ABS($F31-$G31-GZ31+HA31)&lt;=1)*1,IF(AND(HC31,$F31=$G31,$F31&gt;=PrSettings!$M$6),(ABS(GZ31-$F31)&lt;=1)*1,IF(AND(HC31,$F31+$G31&gt;=PrSettings!$M$8),(ABS(GZ31-$F31)+ABS(HA31-$G31)&lt;=1)*1,""))),"")</f>
        <v/>
      </c>
      <c r="HG31" s="489"/>
      <c r="HI31" s="451">
        <f t="shared" ca="1" si="16"/>
        <v>42</v>
      </c>
      <c r="HJ31" s="452" t="str">
        <f ca="1">GrpD!$B$8</f>
        <v>Australien</v>
      </c>
      <c r="HK31" s="453">
        <f t="shared" ca="1" si="308"/>
        <v>11</v>
      </c>
      <c r="HL31" s="452" t="str">
        <f ca="1">GrpD!$D$8</f>
        <v>Dänemark</v>
      </c>
      <c r="HM31" s="492"/>
      <c r="HN31" s="492"/>
      <c r="HO31" s="486"/>
      <c r="HP31" s="453" t="str">
        <f t="shared" ca="1" si="309"/>
        <v/>
      </c>
      <c r="HQ31" s="453" t="str">
        <f ca="1">IF((HP31&lt;&gt;""),IF(OR($F31&lt;&gt;$G31,PrSettings!$M$4="●"),(($F31-$G31)=(HM31-HN31))*1,0),"")</f>
        <v/>
      </c>
      <c r="HR31" s="453" t="str">
        <f t="shared" ca="1" si="310"/>
        <v/>
      </c>
      <c r="HS31" s="453" t="str">
        <f ca="1">IF(HP31&lt;&gt;"",IF(ABS($F31-$G31)&gt;=PrSettings!$M$7,(ABS($F31-$G31-HM31+HN31)&lt;=1)*1,IF(AND(HP31,$F31=$G31,$F31&gt;=PrSettings!$M$6),(ABS(HM31-$F31)&lt;=1)*1,IF(AND(HP31,$F31+$G31&gt;=PrSettings!$M$8),(ABS(HM31-$F31)+ABS(HN31-$G31)&lt;=1)*1,""))),"")</f>
        <v/>
      </c>
      <c r="HT31" s="489"/>
      <c r="HV31" s="451">
        <f t="shared" ca="1" si="17"/>
        <v>42</v>
      </c>
      <c r="HW31" s="452" t="str">
        <f ca="1">GrpD!$B$8</f>
        <v>Australien</v>
      </c>
      <c r="HX31" s="453">
        <f t="shared" ca="1" si="311"/>
        <v>11</v>
      </c>
      <c r="HY31" s="452" t="str">
        <f ca="1">GrpD!$D$8</f>
        <v>Dänemark</v>
      </c>
      <c r="HZ31" s="492"/>
      <c r="IA31" s="492"/>
      <c r="IB31" s="486"/>
      <c r="IC31" s="453" t="str">
        <f t="shared" ca="1" si="312"/>
        <v/>
      </c>
      <c r="ID31" s="453" t="str">
        <f ca="1">IF((IC31&lt;&gt;""),IF(OR($F31&lt;&gt;$G31,PrSettings!$M$4="●"),(($F31-$G31)=(HZ31-IA31))*1,0),"")</f>
        <v/>
      </c>
      <c r="IE31" s="453" t="str">
        <f t="shared" ca="1" si="313"/>
        <v/>
      </c>
      <c r="IF31" s="453" t="str">
        <f ca="1">IF(IC31&lt;&gt;"",IF(ABS($F31-$G31)&gt;=PrSettings!$M$7,(ABS($F31-$G31-HZ31+IA31)&lt;=1)*1,IF(AND(IC31,$F31=$G31,$F31&gt;=PrSettings!$M$6),(ABS(HZ31-$F31)&lt;=1)*1,IF(AND(IC31,$F31+$G31&gt;=PrSettings!$M$8),(ABS(HZ31-$F31)+ABS(IA31-$G31)&lt;=1)*1,""))),"")</f>
        <v/>
      </c>
      <c r="IG31" s="489"/>
      <c r="II31" s="451">
        <f t="shared" ca="1" si="18"/>
        <v>42</v>
      </c>
      <c r="IJ31" s="452" t="str">
        <f ca="1">GrpD!$B$8</f>
        <v>Australien</v>
      </c>
      <c r="IK31" s="453">
        <f t="shared" ca="1" si="314"/>
        <v>11</v>
      </c>
      <c r="IL31" s="452" t="str">
        <f ca="1">GrpD!$D$8</f>
        <v>Dänemark</v>
      </c>
      <c r="IM31" s="492"/>
      <c r="IN31" s="492"/>
      <c r="IO31" s="486"/>
      <c r="IP31" s="453" t="str">
        <f t="shared" ca="1" si="315"/>
        <v/>
      </c>
      <c r="IQ31" s="453" t="str">
        <f ca="1">IF((IP31&lt;&gt;""),IF(OR($F31&lt;&gt;$G31,PrSettings!$M$4="●"),(($F31-$G31)=(IM31-IN31))*1,0),"")</f>
        <v/>
      </c>
      <c r="IR31" s="453" t="str">
        <f t="shared" ca="1" si="316"/>
        <v/>
      </c>
      <c r="IS31" s="453" t="str">
        <f ca="1">IF(IP31&lt;&gt;"",IF(ABS($F31-$G31)&gt;=PrSettings!$M$7,(ABS($F31-$G31-IM31+IN31)&lt;=1)*1,IF(AND(IP31,$F31=$G31,$F31&gt;=PrSettings!$M$6),(ABS(IM31-$F31)&lt;=1)*1,IF(AND(IP31,$F31+$G31&gt;=PrSettings!$M$8),(ABS(IM31-$F31)+ABS(IN31-$G31)&lt;=1)*1,""))),"")</f>
        <v/>
      </c>
      <c r="IT31" s="489"/>
      <c r="IV31" s="451">
        <f t="shared" ca="1" si="19"/>
        <v>42</v>
      </c>
      <c r="IW31" s="452" t="str">
        <f ca="1">GrpD!$B$8</f>
        <v>Australien</v>
      </c>
      <c r="IX31" s="453">
        <f t="shared" ca="1" si="317"/>
        <v>11</v>
      </c>
      <c r="IY31" s="452" t="str">
        <f ca="1">GrpD!$D$8</f>
        <v>Dänemark</v>
      </c>
      <c r="IZ31" s="492"/>
      <c r="JA31" s="492"/>
      <c r="JB31" s="486"/>
      <c r="JC31" s="453" t="str">
        <f t="shared" ca="1" si="318"/>
        <v/>
      </c>
      <c r="JD31" s="453" t="str">
        <f ca="1">IF((JC31&lt;&gt;""),IF(OR($F31&lt;&gt;$G31,PrSettings!$M$4="●"),(($F31-$G31)=(IZ31-JA31))*1,0),"")</f>
        <v/>
      </c>
      <c r="JE31" s="453" t="str">
        <f t="shared" ca="1" si="319"/>
        <v/>
      </c>
      <c r="JF31" s="453" t="str">
        <f ca="1">IF(JC31&lt;&gt;"",IF(ABS($F31-$G31)&gt;=PrSettings!$M$7,(ABS($F31-$G31-IZ31+JA31)&lt;=1)*1,IF(AND(JC31,$F31=$G31,$F31&gt;=PrSettings!$M$6),(ABS(IZ31-$F31)&lt;=1)*1,IF(AND(JC31,$F31+$G31&gt;=PrSettings!$M$8),(ABS(IZ31-$F31)+ABS(JA31-$G31)&lt;=1)*1,""))),"")</f>
        <v/>
      </c>
      <c r="JG31" s="489"/>
      <c r="JI31" s="451">
        <f t="shared" ca="1" si="20"/>
        <v>42</v>
      </c>
      <c r="JJ31" s="452" t="str">
        <f ca="1">GrpD!$B$8</f>
        <v>Australien</v>
      </c>
      <c r="JK31" s="453">
        <f t="shared" ca="1" si="320"/>
        <v>11</v>
      </c>
      <c r="JL31" s="452" t="str">
        <f ca="1">GrpD!$D$8</f>
        <v>Dänemark</v>
      </c>
      <c r="JM31" s="492"/>
      <c r="JN31" s="492"/>
      <c r="JO31" s="486"/>
      <c r="JP31" s="453" t="str">
        <f t="shared" ca="1" si="321"/>
        <v/>
      </c>
      <c r="JQ31" s="453" t="str">
        <f ca="1">IF((JP31&lt;&gt;""),IF(OR($F31&lt;&gt;$G31,PrSettings!$M$4="●"),(($F31-$G31)=(JM31-JN31))*1,0),"")</f>
        <v/>
      </c>
      <c r="JR31" s="453" t="str">
        <f t="shared" ca="1" si="322"/>
        <v/>
      </c>
      <c r="JS31" s="453" t="str">
        <f ca="1">IF(JP31&lt;&gt;"",IF(ABS($F31-$G31)&gt;=PrSettings!$M$7,(ABS($F31-$G31-JM31+JN31)&lt;=1)*1,IF(AND(JP31,$F31=$G31,$F31&gt;=PrSettings!$M$6),(ABS(JM31-$F31)&lt;=1)*1,IF(AND(JP31,$F31+$G31&gt;=PrSettings!$M$8),(ABS(JM31-$F31)+ABS(JN31-$G31)&lt;=1)*1,""))),"")</f>
        <v/>
      </c>
      <c r="JT31" s="489"/>
      <c r="JV31" s="451">
        <f t="shared" ca="1" si="21"/>
        <v>42</v>
      </c>
      <c r="JW31" s="452" t="str">
        <f ca="1">GrpD!$B$8</f>
        <v>Australien</v>
      </c>
      <c r="JX31" s="453">
        <f t="shared" ca="1" si="323"/>
        <v>11</v>
      </c>
      <c r="JY31" s="452" t="str">
        <f ca="1">GrpD!$D$8</f>
        <v>Dänemark</v>
      </c>
      <c r="JZ31" s="492"/>
      <c r="KA31" s="492"/>
      <c r="KB31" s="486"/>
      <c r="KC31" s="453" t="str">
        <f t="shared" ca="1" si="324"/>
        <v/>
      </c>
      <c r="KD31" s="453" t="str">
        <f ca="1">IF((KC31&lt;&gt;""),IF(OR($F31&lt;&gt;$G31,PrSettings!$M$4="●"),(($F31-$G31)=(JZ31-KA31))*1,0),"")</f>
        <v/>
      </c>
      <c r="KE31" s="453" t="str">
        <f t="shared" ca="1" si="325"/>
        <v/>
      </c>
      <c r="KF31" s="453" t="str">
        <f ca="1">IF(KC31&lt;&gt;"",IF(ABS($F31-$G31)&gt;=PrSettings!$M$7,(ABS($F31-$G31-JZ31+KA31)&lt;=1)*1,IF(AND(KC31,$F31=$G31,$F31&gt;=PrSettings!$M$6),(ABS(JZ31-$F31)&lt;=1)*1,IF(AND(KC31,$F31+$G31&gt;=PrSettings!$M$8),(ABS(JZ31-$F31)+ABS(KA31-$G31)&lt;=1)*1,""))),"")</f>
        <v/>
      </c>
      <c r="KG31" s="489"/>
      <c r="KI31" s="451">
        <f t="shared" ca="1" si="22"/>
        <v>42</v>
      </c>
      <c r="KJ31" s="452" t="str">
        <f ca="1">GrpD!$B$8</f>
        <v>Australien</v>
      </c>
      <c r="KK31" s="453">
        <f t="shared" ca="1" si="326"/>
        <v>11</v>
      </c>
      <c r="KL31" s="452" t="str">
        <f ca="1">GrpD!$D$8</f>
        <v>Dänemark</v>
      </c>
      <c r="KM31" s="492"/>
      <c r="KN31" s="492"/>
      <c r="KO31" s="486"/>
      <c r="KP31" s="453" t="str">
        <f t="shared" ca="1" si="327"/>
        <v/>
      </c>
      <c r="KQ31" s="453" t="str">
        <f ca="1">IF((KP31&lt;&gt;""),IF(OR($F31&lt;&gt;$G31,PrSettings!$M$4="●"),(($F31-$G31)=(KM31-KN31))*1,0),"")</f>
        <v/>
      </c>
      <c r="KR31" s="453" t="str">
        <f t="shared" ca="1" si="328"/>
        <v/>
      </c>
      <c r="KS31" s="453" t="str">
        <f ca="1">IF(KP31&lt;&gt;"",IF(ABS($F31-$G31)&gt;=PrSettings!$M$7,(ABS($F31-$G31-KM31+KN31)&lt;=1)*1,IF(AND(KP31,$F31=$G31,$F31&gt;=PrSettings!$M$6),(ABS(KM31-$F31)&lt;=1)*1,IF(AND(KP31,$F31+$G31&gt;=PrSettings!$M$8),(ABS(KM31-$F31)+ABS(KN31-$G31)&lt;=1)*1,""))),"")</f>
        <v/>
      </c>
      <c r="KT31" s="489"/>
      <c r="KV31" s="451">
        <f t="shared" ca="1" si="23"/>
        <v>42</v>
      </c>
      <c r="KW31" s="452" t="str">
        <f ca="1">GrpD!$B$8</f>
        <v>Australien</v>
      </c>
      <c r="KX31" s="453">
        <f t="shared" ca="1" si="329"/>
        <v>11</v>
      </c>
      <c r="KY31" s="452" t="str">
        <f ca="1">GrpD!$D$8</f>
        <v>Dänemark</v>
      </c>
      <c r="KZ31" s="492"/>
      <c r="LA31" s="492"/>
      <c r="LB31" s="486"/>
      <c r="LC31" s="453" t="str">
        <f t="shared" ca="1" si="330"/>
        <v/>
      </c>
      <c r="LD31" s="453" t="str">
        <f ca="1">IF((LC31&lt;&gt;""),IF(OR($F31&lt;&gt;$G31,PrSettings!$M$4="●"),(($F31-$G31)=(KZ31-LA31))*1,0),"")</f>
        <v/>
      </c>
      <c r="LE31" s="453" t="str">
        <f t="shared" ca="1" si="331"/>
        <v/>
      </c>
      <c r="LF31" s="453" t="str">
        <f ca="1">IF(LC31&lt;&gt;"",IF(ABS($F31-$G31)&gt;=PrSettings!$M$7,(ABS($F31-$G31-KZ31+LA31)&lt;=1)*1,IF(AND(LC31,$F31=$G31,$F31&gt;=PrSettings!$M$6),(ABS(KZ31-$F31)&lt;=1)*1,IF(AND(LC31,$F31+$G31&gt;=PrSettings!$M$8),(ABS(KZ31-$F31)+ABS(LA31-$G31)&lt;=1)*1,""))),"")</f>
        <v/>
      </c>
      <c r="LG31" s="489"/>
      <c r="LI31" s="451">
        <f t="shared" ca="1" si="24"/>
        <v>42</v>
      </c>
      <c r="LJ31" s="452" t="str">
        <f ca="1">GrpD!$B$8</f>
        <v>Australien</v>
      </c>
      <c r="LK31" s="453">
        <f t="shared" ca="1" si="332"/>
        <v>11</v>
      </c>
      <c r="LL31" s="452" t="str">
        <f ca="1">GrpD!$D$8</f>
        <v>Dänemark</v>
      </c>
      <c r="LM31" s="492"/>
      <c r="LN31" s="492"/>
      <c r="LO31" s="486"/>
      <c r="LP31" s="453" t="str">
        <f t="shared" ca="1" si="333"/>
        <v/>
      </c>
      <c r="LQ31" s="453" t="str">
        <f ca="1">IF((LP31&lt;&gt;""),IF(OR($F31&lt;&gt;$G31,PrSettings!$M$4="●"),(($F31-$G31)=(LM31-LN31))*1,0),"")</f>
        <v/>
      </c>
      <c r="LR31" s="453" t="str">
        <f t="shared" ca="1" si="334"/>
        <v/>
      </c>
      <c r="LS31" s="453" t="str">
        <f ca="1">IF(LP31&lt;&gt;"",IF(ABS($F31-$G31)&gt;=PrSettings!$M$7,(ABS($F31-$G31-LM31+LN31)&lt;=1)*1,IF(AND(LP31,$F31=$G31,$F31&gt;=PrSettings!$M$6),(ABS(LM31-$F31)&lt;=1)*1,IF(AND(LP31,$F31+$G31&gt;=PrSettings!$M$8),(ABS(LM31-$F31)+ABS(LN31-$G31)&lt;=1)*1,""))),"")</f>
        <v/>
      </c>
      <c r="LT31" s="489"/>
      <c r="LV31" s="451">
        <f t="shared" ca="1" si="25"/>
        <v>42</v>
      </c>
      <c r="LW31" s="452" t="str">
        <f ca="1">GrpD!$B$8</f>
        <v>Australien</v>
      </c>
      <c r="LX31" s="453">
        <f t="shared" ca="1" si="335"/>
        <v>11</v>
      </c>
      <c r="LY31" s="452" t="str">
        <f ca="1">GrpD!$D$8</f>
        <v>Dänemark</v>
      </c>
      <c r="LZ31" s="492"/>
      <c r="MA31" s="492"/>
      <c r="MB31" s="486"/>
      <c r="MC31" s="453" t="str">
        <f t="shared" ca="1" si="336"/>
        <v/>
      </c>
      <c r="MD31" s="453" t="str">
        <f ca="1">IF((MC31&lt;&gt;""),IF(OR($F31&lt;&gt;$G31,PrSettings!$M$4="●"),(($F31-$G31)=(LZ31-MA31))*1,0),"")</f>
        <v/>
      </c>
      <c r="ME31" s="453" t="str">
        <f t="shared" ca="1" si="337"/>
        <v/>
      </c>
      <c r="MF31" s="453" t="str">
        <f ca="1">IF(MC31&lt;&gt;"",IF(ABS($F31-$G31)&gt;=PrSettings!$M$7,(ABS($F31-$G31-LZ31+MA31)&lt;=1)*1,IF(AND(MC31,$F31=$G31,$F31&gt;=PrSettings!$M$6),(ABS(LZ31-$F31)&lt;=1)*1,IF(AND(MC31,$F31+$G31&gt;=PrSettings!$M$8),(ABS(LZ31-$F31)+ABS(MA31-$G31)&lt;=1)*1,""))),"")</f>
        <v/>
      </c>
      <c r="MG31" s="489"/>
    </row>
    <row r="32" spans="2:345" x14ac:dyDescent="0.25">
      <c r="B32" s="451">
        <f ca="1">INDEX(Groups!$C$7:$C$45,MATCH(C32,Groups!$D$7:$D$45,0))</f>
        <v>35</v>
      </c>
      <c r="C32" s="452" t="str">
        <f ca="1">GrpD!$B$9</f>
        <v>Tunesien</v>
      </c>
      <c r="D32" s="453">
        <f ca="1">INDEX(Groups!$C$7:$C$45,MATCH(E32,Groups!$D$7:$D$45,0))</f>
        <v>3</v>
      </c>
      <c r="E32" s="452" t="str">
        <f ca="1">GrpD!$D$9</f>
        <v>Frankreich</v>
      </c>
      <c r="F32" s="454">
        <f ca="1">GrpD!$E$9</f>
        <v>1</v>
      </c>
      <c r="G32" s="455">
        <f ca="1">GrpD!$G$9</f>
        <v>0</v>
      </c>
      <c r="I32" s="451">
        <f t="shared" ca="1" si="0"/>
        <v>35</v>
      </c>
      <c r="J32" s="452" t="str">
        <f ca="1">GrpD!$B$9</f>
        <v>Tunesien</v>
      </c>
      <c r="K32" s="453">
        <f t="shared" ca="1" si="260"/>
        <v>3</v>
      </c>
      <c r="L32" s="452" t="str">
        <f ca="1">GrpD!$D$9</f>
        <v>Frankreich</v>
      </c>
      <c r="M32" s="492"/>
      <c r="N32" s="492"/>
      <c r="O32" s="487"/>
      <c r="P32" s="453" t="str">
        <f t="shared" ca="1" si="261"/>
        <v/>
      </c>
      <c r="Q32" s="453" t="str">
        <f ca="1">IF((P32&lt;&gt;""),IF(OR($F32&lt;&gt;$G32,PrSettings!$M$4="●"),(($F32-$G32)=(M32-N32))*1,0),"")</f>
        <v/>
      </c>
      <c r="R32" s="453" t="str">
        <f t="shared" ca="1" si="262"/>
        <v/>
      </c>
      <c r="S32" s="453" t="str">
        <f ca="1">IF(P32&lt;&gt;"",IF(ABS($F32-$G32)&gt;=PrSettings!$M$7,(ABS($F32-$G32-M32+N32)&lt;=1)*1,IF(AND(P32,$F32=$G32,$F32&gt;=PrSettings!$M$6),(ABS(M32-$F32)&lt;=1)*1,IF(AND(P32,$F32+$G32&gt;=PrSettings!$M$8),(ABS(M32-$F32)+ABS(N32-$G32)&lt;=1)*1,""))),"")</f>
        <v/>
      </c>
      <c r="T32" s="490"/>
      <c r="V32" s="451">
        <f t="shared" ca="1" si="1"/>
        <v>35</v>
      </c>
      <c r="W32" s="452" t="str">
        <f ca="1">GrpD!$B$9</f>
        <v>Tunesien</v>
      </c>
      <c r="X32" s="453">
        <f t="shared" ca="1" si="263"/>
        <v>3</v>
      </c>
      <c r="Y32" s="452" t="str">
        <f ca="1">GrpD!$D$9</f>
        <v>Frankreich</v>
      </c>
      <c r="Z32" s="492"/>
      <c r="AA32" s="492"/>
      <c r="AB32" s="487"/>
      <c r="AC32" s="453" t="str">
        <f t="shared" ca="1" si="264"/>
        <v/>
      </c>
      <c r="AD32" s="453" t="str">
        <f ca="1">IF((AC32&lt;&gt;""),IF(OR($F32&lt;&gt;$G32,PrSettings!$M$4="●"),(($F32-$G32)=(Z32-AA32))*1,0),"")</f>
        <v/>
      </c>
      <c r="AE32" s="453" t="str">
        <f t="shared" ca="1" si="265"/>
        <v/>
      </c>
      <c r="AF32" s="453" t="str">
        <f ca="1">IF(AC32&lt;&gt;"",IF(ABS($F32-$G32)&gt;=PrSettings!$M$7,(ABS($F32-$G32-Z32+AA32)&lt;=1)*1,IF(AND(AC32,$F32=$G32,$F32&gt;=PrSettings!$M$6),(ABS(Z32-$F32)&lt;=1)*1,IF(AND(AC32,$F32+$G32&gt;=PrSettings!$M$8),(ABS(Z32-$F32)+ABS(AA32-$G32)&lt;=1)*1,""))),"")</f>
        <v/>
      </c>
      <c r="AG32" s="490"/>
      <c r="AI32" s="451">
        <f t="shared" ca="1" si="2"/>
        <v>35</v>
      </c>
      <c r="AJ32" s="452" t="str">
        <f ca="1">GrpD!$B$9</f>
        <v>Tunesien</v>
      </c>
      <c r="AK32" s="453">
        <f t="shared" ca="1" si="266"/>
        <v>3</v>
      </c>
      <c r="AL32" s="452" t="str">
        <f ca="1">GrpD!$D$9</f>
        <v>Frankreich</v>
      </c>
      <c r="AM32" s="492"/>
      <c r="AN32" s="492"/>
      <c r="AO32" s="487"/>
      <c r="AP32" s="453" t="str">
        <f t="shared" ca="1" si="267"/>
        <v/>
      </c>
      <c r="AQ32" s="453" t="str">
        <f ca="1">IF((AP32&lt;&gt;""),IF(OR($F32&lt;&gt;$G32,PrSettings!$M$4="●"),(($F32-$G32)=(AM32-AN32))*1,0),"")</f>
        <v/>
      </c>
      <c r="AR32" s="453" t="str">
        <f t="shared" ca="1" si="268"/>
        <v/>
      </c>
      <c r="AS32" s="453" t="str">
        <f ca="1">IF(AP32&lt;&gt;"",IF(ABS($F32-$G32)&gt;=PrSettings!$M$7,(ABS($F32-$G32-AM32+AN32)&lt;=1)*1,IF(AND(AP32,$F32=$G32,$F32&gt;=PrSettings!$M$6),(ABS(AM32-$F32)&lt;=1)*1,IF(AND(AP32,$F32+$G32&gt;=PrSettings!$M$8),(ABS(AM32-$F32)+ABS(AN32-$G32)&lt;=1)*1,""))),"")</f>
        <v/>
      </c>
      <c r="AT32" s="490"/>
      <c r="AV32" s="451">
        <f t="shared" ca="1" si="3"/>
        <v>35</v>
      </c>
      <c r="AW32" s="452" t="str">
        <f ca="1">GrpD!$B$9</f>
        <v>Tunesien</v>
      </c>
      <c r="AX32" s="453">
        <f t="shared" ca="1" si="269"/>
        <v>3</v>
      </c>
      <c r="AY32" s="452" t="str">
        <f ca="1">GrpD!$D$9</f>
        <v>Frankreich</v>
      </c>
      <c r="AZ32" s="492"/>
      <c r="BA32" s="492"/>
      <c r="BB32" s="487"/>
      <c r="BC32" s="453" t="str">
        <f t="shared" ca="1" si="270"/>
        <v/>
      </c>
      <c r="BD32" s="453" t="str">
        <f ca="1">IF((BC32&lt;&gt;""),IF(OR($F32&lt;&gt;$G32,PrSettings!$M$4="●"),(($F32-$G32)=(AZ32-BA32))*1,0),"")</f>
        <v/>
      </c>
      <c r="BE32" s="453" t="str">
        <f t="shared" ca="1" si="271"/>
        <v/>
      </c>
      <c r="BF32" s="453" t="str">
        <f ca="1">IF(BC32&lt;&gt;"",IF(ABS($F32-$G32)&gt;=PrSettings!$M$7,(ABS($F32-$G32-AZ32+BA32)&lt;=1)*1,IF(AND(BC32,$F32=$G32,$F32&gt;=PrSettings!$M$6),(ABS(AZ32-$F32)&lt;=1)*1,IF(AND(BC32,$F32+$G32&gt;=PrSettings!$M$8),(ABS(AZ32-$F32)+ABS(BA32-$G32)&lt;=1)*1,""))),"")</f>
        <v/>
      </c>
      <c r="BG32" s="490"/>
      <c r="BI32" s="451">
        <f t="shared" ca="1" si="4"/>
        <v>35</v>
      </c>
      <c r="BJ32" s="452" t="str">
        <f ca="1">GrpD!$B$9</f>
        <v>Tunesien</v>
      </c>
      <c r="BK32" s="453">
        <f t="shared" ca="1" si="272"/>
        <v>3</v>
      </c>
      <c r="BL32" s="452" t="str">
        <f ca="1">GrpD!$D$9</f>
        <v>Frankreich</v>
      </c>
      <c r="BM32" s="492"/>
      <c r="BN32" s="492"/>
      <c r="BO32" s="487"/>
      <c r="BP32" s="453" t="str">
        <f t="shared" ca="1" si="273"/>
        <v/>
      </c>
      <c r="BQ32" s="453" t="str">
        <f ca="1">IF((BP32&lt;&gt;""),IF(OR($F32&lt;&gt;$G32,PrSettings!$M$4="●"),(($F32-$G32)=(BM32-BN32))*1,0),"")</f>
        <v/>
      </c>
      <c r="BR32" s="453" t="str">
        <f t="shared" ca="1" si="274"/>
        <v/>
      </c>
      <c r="BS32" s="453" t="str">
        <f ca="1">IF(BP32&lt;&gt;"",IF(ABS($F32-$G32)&gt;=PrSettings!$M$7,(ABS($F32-$G32-BM32+BN32)&lt;=1)*1,IF(AND(BP32,$F32=$G32,$F32&gt;=PrSettings!$M$6),(ABS(BM32-$F32)&lt;=1)*1,IF(AND(BP32,$F32+$G32&gt;=PrSettings!$M$8),(ABS(BM32-$F32)+ABS(BN32-$G32)&lt;=1)*1,""))),"")</f>
        <v/>
      </c>
      <c r="BT32" s="490"/>
      <c r="BV32" s="451">
        <f t="shared" ca="1" si="5"/>
        <v>35</v>
      </c>
      <c r="BW32" s="452" t="str">
        <f ca="1">GrpD!$B$9</f>
        <v>Tunesien</v>
      </c>
      <c r="BX32" s="453">
        <f t="shared" ca="1" si="275"/>
        <v>3</v>
      </c>
      <c r="BY32" s="452" t="str">
        <f ca="1">GrpD!$D$9</f>
        <v>Frankreich</v>
      </c>
      <c r="BZ32" s="492"/>
      <c r="CA32" s="492"/>
      <c r="CB32" s="487"/>
      <c r="CC32" s="453" t="str">
        <f t="shared" ca="1" si="276"/>
        <v/>
      </c>
      <c r="CD32" s="453" t="str">
        <f ca="1">IF((CC32&lt;&gt;""),IF(OR($F32&lt;&gt;$G32,PrSettings!$M$4="●"),(($F32-$G32)=(BZ32-CA32))*1,0),"")</f>
        <v/>
      </c>
      <c r="CE32" s="453" t="str">
        <f t="shared" ca="1" si="277"/>
        <v/>
      </c>
      <c r="CF32" s="453" t="str">
        <f ca="1">IF(CC32&lt;&gt;"",IF(ABS($F32-$G32)&gt;=PrSettings!$M$7,(ABS($F32-$G32-BZ32+CA32)&lt;=1)*1,IF(AND(CC32,$F32=$G32,$F32&gt;=PrSettings!$M$6),(ABS(BZ32-$F32)&lt;=1)*1,IF(AND(CC32,$F32+$G32&gt;=PrSettings!$M$8),(ABS(BZ32-$F32)+ABS(CA32-$G32)&lt;=1)*1,""))),"")</f>
        <v/>
      </c>
      <c r="CG32" s="490"/>
      <c r="CI32" s="451">
        <f t="shared" ca="1" si="6"/>
        <v>35</v>
      </c>
      <c r="CJ32" s="452" t="str">
        <f ca="1">GrpD!$B$9</f>
        <v>Tunesien</v>
      </c>
      <c r="CK32" s="453">
        <f t="shared" ca="1" si="278"/>
        <v>3</v>
      </c>
      <c r="CL32" s="452" t="str">
        <f ca="1">GrpD!$D$9</f>
        <v>Frankreich</v>
      </c>
      <c r="CM32" s="492"/>
      <c r="CN32" s="492"/>
      <c r="CO32" s="487"/>
      <c r="CP32" s="453" t="str">
        <f t="shared" ca="1" si="279"/>
        <v/>
      </c>
      <c r="CQ32" s="453" t="str">
        <f ca="1">IF((CP32&lt;&gt;""),IF(OR($F32&lt;&gt;$G32,PrSettings!$M$4="●"),(($F32-$G32)=(CM32-CN32))*1,0),"")</f>
        <v/>
      </c>
      <c r="CR32" s="453" t="str">
        <f t="shared" ca="1" si="280"/>
        <v/>
      </c>
      <c r="CS32" s="453" t="str">
        <f ca="1">IF(CP32&lt;&gt;"",IF(ABS($F32-$G32)&gt;=PrSettings!$M$7,(ABS($F32-$G32-CM32+CN32)&lt;=1)*1,IF(AND(CP32,$F32=$G32,$F32&gt;=PrSettings!$M$6),(ABS(CM32-$F32)&lt;=1)*1,IF(AND(CP32,$F32+$G32&gt;=PrSettings!$M$8),(ABS(CM32-$F32)+ABS(CN32-$G32)&lt;=1)*1,""))),"")</f>
        <v/>
      </c>
      <c r="CT32" s="490"/>
      <c r="CV32" s="451">
        <f t="shared" ca="1" si="7"/>
        <v>35</v>
      </c>
      <c r="CW32" s="452" t="str">
        <f ca="1">GrpD!$B$9</f>
        <v>Tunesien</v>
      </c>
      <c r="CX32" s="453">
        <f t="shared" ca="1" si="281"/>
        <v>3</v>
      </c>
      <c r="CY32" s="452" t="str">
        <f ca="1">GrpD!$D$9</f>
        <v>Frankreich</v>
      </c>
      <c r="CZ32" s="492"/>
      <c r="DA32" s="492"/>
      <c r="DB32" s="487"/>
      <c r="DC32" s="453" t="str">
        <f t="shared" ca="1" si="282"/>
        <v/>
      </c>
      <c r="DD32" s="453" t="str">
        <f ca="1">IF((DC32&lt;&gt;""),IF(OR($F32&lt;&gt;$G32,PrSettings!$M$4="●"),(($F32-$G32)=(CZ32-DA32))*1,0),"")</f>
        <v/>
      </c>
      <c r="DE32" s="453" t="str">
        <f t="shared" ca="1" si="283"/>
        <v/>
      </c>
      <c r="DF32" s="453" t="str">
        <f ca="1">IF(DC32&lt;&gt;"",IF(ABS($F32-$G32)&gt;=PrSettings!$M$7,(ABS($F32-$G32-CZ32+DA32)&lt;=1)*1,IF(AND(DC32,$F32=$G32,$F32&gt;=PrSettings!$M$6),(ABS(CZ32-$F32)&lt;=1)*1,IF(AND(DC32,$F32+$G32&gt;=PrSettings!$M$8),(ABS(CZ32-$F32)+ABS(DA32-$G32)&lt;=1)*1,""))),"")</f>
        <v/>
      </c>
      <c r="DG32" s="490"/>
      <c r="DI32" s="451">
        <f t="shared" ca="1" si="8"/>
        <v>35</v>
      </c>
      <c r="DJ32" s="452" t="str">
        <f ca="1">GrpD!$B$9</f>
        <v>Tunesien</v>
      </c>
      <c r="DK32" s="453">
        <f t="shared" ca="1" si="284"/>
        <v>3</v>
      </c>
      <c r="DL32" s="452" t="str">
        <f ca="1">GrpD!$D$9</f>
        <v>Frankreich</v>
      </c>
      <c r="DM32" s="492"/>
      <c r="DN32" s="492"/>
      <c r="DO32" s="487"/>
      <c r="DP32" s="453" t="str">
        <f t="shared" ca="1" si="285"/>
        <v/>
      </c>
      <c r="DQ32" s="453" t="str">
        <f ca="1">IF((DP32&lt;&gt;""),IF(OR($F32&lt;&gt;$G32,PrSettings!$M$4="●"),(($F32-$G32)=(DM32-DN32))*1,0),"")</f>
        <v/>
      </c>
      <c r="DR32" s="453" t="str">
        <f t="shared" ca="1" si="286"/>
        <v/>
      </c>
      <c r="DS32" s="453" t="str">
        <f ca="1">IF(DP32&lt;&gt;"",IF(ABS($F32-$G32)&gt;=PrSettings!$M$7,(ABS($F32-$G32-DM32+DN32)&lt;=1)*1,IF(AND(DP32,$F32=$G32,$F32&gt;=PrSettings!$M$6),(ABS(DM32-$F32)&lt;=1)*1,IF(AND(DP32,$F32+$G32&gt;=PrSettings!$M$8),(ABS(DM32-$F32)+ABS(DN32-$G32)&lt;=1)*1,""))),"")</f>
        <v/>
      </c>
      <c r="DT32" s="490"/>
      <c r="DV32" s="451">
        <f t="shared" ca="1" si="9"/>
        <v>35</v>
      </c>
      <c r="DW32" s="452" t="str">
        <f ca="1">GrpD!$B$9</f>
        <v>Tunesien</v>
      </c>
      <c r="DX32" s="453">
        <f t="shared" ca="1" si="287"/>
        <v>3</v>
      </c>
      <c r="DY32" s="452" t="str">
        <f ca="1">GrpD!$D$9</f>
        <v>Frankreich</v>
      </c>
      <c r="DZ32" s="492"/>
      <c r="EA32" s="492"/>
      <c r="EB32" s="487"/>
      <c r="EC32" s="453" t="str">
        <f t="shared" ca="1" si="288"/>
        <v/>
      </c>
      <c r="ED32" s="453" t="str">
        <f ca="1">IF((EC32&lt;&gt;""),IF(OR($F32&lt;&gt;$G32,PrSettings!$M$4="●"),(($F32-$G32)=(DZ32-EA32))*1,0),"")</f>
        <v/>
      </c>
      <c r="EE32" s="453" t="str">
        <f t="shared" ca="1" si="289"/>
        <v/>
      </c>
      <c r="EF32" s="453" t="str">
        <f ca="1">IF(EC32&lt;&gt;"",IF(ABS($F32-$G32)&gt;=PrSettings!$M$7,(ABS($F32-$G32-DZ32+EA32)&lt;=1)*1,IF(AND(EC32,$F32=$G32,$F32&gt;=PrSettings!$M$6),(ABS(DZ32-$F32)&lt;=1)*1,IF(AND(EC32,$F32+$G32&gt;=PrSettings!$M$8),(ABS(DZ32-$F32)+ABS(EA32-$G32)&lt;=1)*1,""))),"")</f>
        <v/>
      </c>
      <c r="EG32" s="490"/>
      <c r="EI32" s="451">
        <f t="shared" ca="1" si="10"/>
        <v>35</v>
      </c>
      <c r="EJ32" s="452" t="str">
        <f ca="1">GrpD!$B$9</f>
        <v>Tunesien</v>
      </c>
      <c r="EK32" s="453">
        <f t="shared" ca="1" si="290"/>
        <v>3</v>
      </c>
      <c r="EL32" s="452" t="str">
        <f ca="1">GrpD!$D$9</f>
        <v>Frankreich</v>
      </c>
      <c r="EM32" s="492"/>
      <c r="EN32" s="492"/>
      <c r="EO32" s="487"/>
      <c r="EP32" s="453" t="str">
        <f t="shared" ca="1" si="291"/>
        <v/>
      </c>
      <c r="EQ32" s="453" t="str">
        <f ca="1">IF((EP32&lt;&gt;""),IF(OR($F32&lt;&gt;$G32,PrSettings!$M$4="●"),(($F32-$G32)=(EM32-EN32))*1,0),"")</f>
        <v/>
      </c>
      <c r="ER32" s="453" t="str">
        <f t="shared" ca="1" si="292"/>
        <v/>
      </c>
      <c r="ES32" s="453" t="str">
        <f ca="1">IF(EP32&lt;&gt;"",IF(ABS($F32-$G32)&gt;=PrSettings!$M$7,(ABS($F32-$G32-EM32+EN32)&lt;=1)*1,IF(AND(EP32,$F32=$G32,$F32&gt;=PrSettings!$M$6),(ABS(EM32-$F32)&lt;=1)*1,IF(AND(EP32,$F32+$G32&gt;=PrSettings!$M$8),(ABS(EM32-$F32)+ABS(EN32-$G32)&lt;=1)*1,""))),"")</f>
        <v/>
      </c>
      <c r="ET32" s="490"/>
      <c r="EV32" s="451">
        <f t="shared" ca="1" si="11"/>
        <v>35</v>
      </c>
      <c r="EW32" s="452" t="str">
        <f ca="1">GrpD!$B$9</f>
        <v>Tunesien</v>
      </c>
      <c r="EX32" s="453">
        <f t="shared" ca="1" si="293"/>
        <v>3</v>
      </c>
      <c r="EY32" s="452" t="str">
        <f ca="1">GrpD!$D$9</f>
        <v>Frankreich</v>
      </c>
      <c r="EZ32" s="492"/>
      <c r="FA32" s="492"/>
      <c r="FB32" s="487"/>
      <c r="FC32" s="453" t="str">
        <f t="shared" ca="1" si="294"/>
        <v/>
      </c>
      <c r="FD32" s="453" t="str">
        <f ca="1">IF((FC32&lt;&gt;""),IF(OR($F32&lt;&gt;$G32,PrSettings!$M$4="●"),(($F32-$G32)=(EZ32-FA32))*1,0),"")</f>
        <v/>
      </c>
      <c r="FE32" s="453" t="str">
        <f t="shared" ca="1" si="295"/>
        <v/>
      </c>
      <c r="FF32" s="453" t="str">
        <f ca="1">IF(FC32&lt;&gt;"",IF(ABS($F32-$G32)&gt;=PrSettings!$M$7,(ABS($F32-$G32-EZ32+FA32)&lt;=1)*1,IF(AND(FC32,$F32=$G32,$F32&gt;=PrSettings!$M$6),(ABS(EZ32-$F32)&lt;=1)*1,IF(AND(FC32,$F32+$G32&gt;=PrSettings!$M$8),(ABS(EZ32-$F32)+ABS(FA32-$G32)&lt;=1)*1,""))),"")</f>
        <v/>
      </c>
      <c r="FG32" s="490"/>
      <c r="FI32" s="451">
        <f t="shared" ca="1" si="12"/>
        <v>35</v>
      </c>
      <c r="FJ32" s="452" t="str">
        <f ca="1">GrpD!$B$9</f>
        <v>Tunesien</v>
      </c>
      <c r="FK32" s="453">
        <f t="shared" ca="1" si="296"/>
        <v>3</v>
      </c>
      <c r="FL32" s="452" t="str">
        <f ca="1">GrpD!$D$9</f>
        <v>Frankreich</v>
      </c>
      <c r="FM32" s="492"/>
      <c r="FN32" s="492"/>
      <c r="FO32" s="487"/>
      <c r="FP32" s="453" t="str">
        <f t="shared" ca="1" si="297"/>
        <v/>
      </c>
      <c r="FQ32" s="453" t="str">
        <f ca="1">IF((FP32&lt;&gt;""),IF(OR($F32&lt;&gt;$G32,PrSettings!$M$4="●"),(($F32-$G32)=(FM32-FN32))*1,0),"")</f>
        <v/>
      </c>
      <c r="FR32" s="453" t="str">
        <f t="shared" ca="1" si="298"/>
        <v/>
      </c>
      <c r="FS32" s="453" t="str">
        <f ca="1">IF(FP32&lt;&gt;"",IF(ABS($F32-$G32)&gt;=PrSettings!$M$7,(ABS($F32-$G32-FM32+FN32)&lt;=1)*1,IF(AND(FP32,$F32=$G32,$F32&gt;=PrSettings!$M$6),(ABS(FM32-$F32)&lt;=1)*1,IF(AND(FP32,$F32+$G32&gt;=PrSettings!$M$8),(ABS(FM32-$F32)+ABS(FN32-$G32)&lt;=1)*1,""))),"")</f>
        <v/>
      </c>
      <c r="FT32" s="490"/>
      <c r="FV32" s="451">
        <f t="shared" ca="1" si="13"/>
        <v>35</v>
      </c>
      <c r="FW32" s="452" t="str">
        <f ca="1">GrpD!$B$9</f>
        <v>Tunesien</v>
      </c>
      <c r="FX32" s="453">
        <f t="shared" ca="1" si="299"/>
        <v>3</v>
      </c>
      <c r="FY32" s="452" t="str">
        <f ca="1">GrpD!$D$9</f>
        <v>Frankreich</v>
      </c>
      <c r="FZ32" s="492"/>
      <c r="GA32" s="492"/>
      <c r="GB32" s="487"/>
      <c r="GC32" s="453" t="str">
        <f t="shared" ca="1" si="300"/>
        <v/>
      </c>
      <c r="GD32" s="453" t="str">
        <f ca="1">IF((GC32&lt;&gt;""),IF(OR($F32&lt;&gt;$G32,PrSettings!$M$4="●"),(($F32-$G32)=(FZ32-GA32))*1,0),"")</f>
        <v/>
      </c>
      <c r="GE32" s="453" t="str">
        <f t="shared" ca="1" si="301"/>
        <v/>
      </c>
      <c r="GF32" s="453" t="str">
        <f ca="1">IF(GC32&lt;&gt;"",IF(ABS($F32-$G32)&gt;=PrSettings!$M$7,(ABS($F32-$G32-FZ32+GA32)&lt;=1)*1,IF(AND(GC32,$F32=$G32,$F32&gt;=PrSettings!$M$6),(ABS(FZ32-$F32)&lt;=1)*1,IF(AND(GC32,$F32+$G32&gt;=PrSettings!$M$8),(ABS(FZ32-$F32)+ABS(GA32-$G32)&lt;=1)*1,""))),"")</f>
        <v/>
      </c>
      <c r="GG32" s="490"/>
      <c r="GI32" s="451">
        <f t="shared" ca="1" si="14"/>
        <v>35</v>
      </c>
      <c r="GJ32" s="452" t="str">
        <f ca="1">GrpD!$B$9</f>
        <v>Tunesien</v>
      </c>
      <c r="GK32" s="453">
        <f t="shared" ca="1" si="302"/>
        <v>3</v>
      </c>
      <c r="GL32" s="452" t="str">
        <f ca="1">GrpD!$D$9</f>
        <v>Frankreich</v>
      </c>
      <c r="GM32" s="492"/>
      <c r="GN32" s="492"/>
      <c r="GO32" s="487"/>
      <c r="GP32" s="453" t="str">
        <f t="shared" ca="1" si="303"/>
        <v/>
      </c>
      <c r="GQ32" s="453" t="str">
        <f ca="1">IF((GP32&lt;&gt;""),IF(OR($F32&lt;&gt;$G32,PrSettings!$M$4="●"),(($F32-$G32)=(GM32-GN32))*1,0),"")</f>
        <v/>
      </c>
      <c r="GR32" s="453" t="str">
        <f t="shared" ca="1" si="304"/>
        <v/>
      </c>
      <c r="GS32" s="453" t="str">
        <f ca="1">IF(GP32&lt;&gt;"",IF(ABS($F32-$G32)&gt;=PrSettings!$M$7,(ABS($F32-$G32-GM32+GN32)&lt;=1)*1,IF(AND(GP32,$F32=$G32,$F32&gt;=PrSettings!$M$6),(ABS(GM32-$F32)&lt;=1)*1,IF(AND(GP32,$F32+$G32&gt;=PrSettings!$M$8),(ABS(GM32-$F32)+ABS(GN32-$G32)&lt;=1)*1,""))),"")</f>
        <v/>
      </c>
      <c r="GT32" s="490"/>
      <c r="GV32" s="451">
        <f t="shared" ca="1" si="15"/>
        <v>35</v>
      </c>
      <c r="GW32" s="452" t="str">
        <f ca="1">GrpD!$B$9</f>
        <v>Tunesien</v>
      </c>
      <c r="GX32" s="453">
        <f t="shared" ca="1" si="305"/>
        <v>3</v>
      </c>
      <c r="GY32" s="452" t="str">
        <f ca="1">GrpD!$D$9</f>
        <v>Frankreich</v>
      </c>
      <c r="GZ32" s="492"/>
      <c r="HA32" s="492"/>
      <c r="HB32" s="487"/>
      <c r="HC32" s="453" t="str">
        <f t="shared" ca="1" si="306"/>
        <v/>
      </c>
      <c r="HD32" s="453" t="str">
        <f ca="1">IF((HC32&lt;&gt;""),IF(OR($F32&lt;&gt;$G32,PrSettings!$M$4="●"),(($F32-$G32)=(GZ32-HA32))*1,0),"")</f>
        <v/>
      </c>
      <c r="HE32" s="453" t="str">
        <f t="shared" ca="1" si="307"/>
        <v/>
      </c>
      <c r="HF32" s="453" t="str">
        <f ca="1">IF(HC32&lt;&gt;"",IF(ABS($F32-$G32)&gt;=PrSettings!$M$7,(ABS($F32-$G32-GZ32+HA32)&lt;=1)*1,IF(AND(HC32,$F32=$G32,$F32&gt;=PrSettings!$M$6),(ABS(GZ32-$F32)&lt;=1)*1,IF(AND(HC32,$F32+$G32&gt;=PrSettings!$M$8),(ABS(GZ32-$F32)+ABS(HA32-$G32)&lt;=1)*1,""))),"")</f>
        <v/>
      </c>
      <c r="HG32" s="490"/>
      <c r="HI32" s="451">
        <f t="shared" ca="1" si="16"/>
        <v>35</v>
      </c>
      <c r="HJ32" s="452" t="str">
        <f ca="1">GrpD!$B$9</f>
        <v>Tunesien</v>
      </c>
      <c r="HK32" s="453">
        <f t="shared" ca="1" si="308"/>
        <v>3</v>
      </c>
      <c r="HL32" s="452" t="str">
        <f ca="1">GrpD!$D$9</f>
        <v>Frankreich</v>
      </c>
      <c r="HM32" s="492"/>
      <c r="HN32" s="492"/>
      <c r="HO32" s="487"/>
      <c r="HP32" s="453" t="str">
        <f t="shared" ca="1" si="309"/>
        <v/>
      </c>
      <c r="HQ32" s="453" t="str">
        <f ca="1">IF((HP32&lt;&gt;""),IF(OR($F32&lt;&gt;$G32,PrSettings!$M$4="●"),(($F32-$G32)=(HM32-HN32))*1,0),"")</f>
        <v/>
      </c>
      <c r="HR32" s="453" t="str">
        <f t="shared" ca="1" si="310"/>
        <v/>
      </c>
      <c r="HS32" s="453" t="str">
        <f ca="1">IF(HP32&lt;&gt;"",IF(ABS($F32-$G32)&gt;=PrSettings!$M$7,(ABS($F32-$G32-HM32+HN32)&lt;=1)*1,IF(AND(HP32,$F32=$G32,$F32&gt;=PrSettings!$M$6),(ABS(HM32-$F32)&lt;=1)*1,IF(AND(HP32,$F32+$G32&gt;=PrSettings!$M$8),(ABS(HM32-$F32)+ABS(HN32-$G32)&lt;=1)*1,""))),"")</f>
        <v/>
      </c>
      <c r="HT32" s="490"/>
      <c r="HV32" s="451">
        <f t="shared" ca="1" si="17"/>
        <v>35</v>
      </c>
      <c r="HW32" s="452" t="str">
        <f ca="1">GrpD!$B$9</f>
        <v>Tunesien</v>
      </c>
      <c r="HX32" s="453">
        <f t="shared" ca="1" si="311"/>
        <v>3</v>
      </c>
      <c r="HY32" s="452" t="str">
        <f ca="1">GrpD!$D$9</f>
        <v>Frankreich</v>
      </c>
      <c r="HZ32" s="492"/>
      <c r="IA32" s="492"/>
      <c r="IB32" s="487"/>
      <c r="IC32" s="453" t="str">
        <f t="shared" ca="1" si="312"/>
        <v/>
      </c>
      <c r="ID32" s="453" t="str">
        <f ca="1">IF((IC32&lt;&gt;""),IF(OR($F32&lt;&gt;$G32,PrSettings!$M$4="●"),(($F32-$G32)=(HZ32-IA32))*1,0),"")</f>
        <v/>
      </c>
      <c r="IE32" s="453" t="str">
        <f t="shared" ca="1" si="313"/>
        <v/>
      </c>
      <c r="IF32" s="453" t="str">
        <f ca="1">IF(IC32&lt;&gt;"",IF(ABS($F32-$G32)&gt;=PrSettings!$M$7,(ABS($F32-$G32-HZ32+IA32)&lt;=1)*1,IF(AND(IC32,$F32=$G32,$F32&gt;=PrSettings!$M$6),(ABS(HZ32-$F32)&lt;=1)*1,IF(AND(IC32,$F32+$G32&gt;=PrSettings!$M$8),(ABS(HZ32-$F32)+ABS(IA32-$G32)&lt;=1)*1,""))),"")</f>
        <v/>
      </c>
      <c r="IG32" s="490"/>
      <c r="II32" s="451">
        <f t="shared" ca="1" si="18"/>
        <v>35</v>
      </c>
      <c r="IJ32" s="452" t="str">
        <f ca="1">GrpD!$B$9</f>
        <v>Tunesien</v>
      </c>
      <c r="IK32" s="453">
        <f t="shared" ca="1" si="314"/>
        <v>3</v>
      </c>
      <c r="IL32" s="452" t="str">
        <f ca="1">GrpD!$D$9</f>
        <v>Frankreich</v>
      </c>
      <c r="IM32" s="492"/>
      <c r="IN32" s="492"/>
      <c r="IO32" s="487"/>
      <c r="IP32" s="453" t="str">
        <f t="shared" ca="1" si="315"/>
        <v/>
      </c>
      <c r="IQ32" s="453" t="str">
        <f ca="1">IF((IP32&lt;&gt;""),IF(OR($F32&lt;&gt;$G32,PrSettings!$M$4="●"),(($F32-$G32)=(IM32-IN32))*1,0),"")</f>
        <v/>
      </c>
      <c r="IR32" s="453" t="str">
        <f t="shared" ca="1" si="316"/>
        <v/>
      </c>
      <c r="IS32" s="453" t="str">
        <f ca="1">IF(IP32&lt;&gt;"",IF(ABS($F32-$G32)&gt;=PrSettings!$M$7,(ABS($F32-$G32-IM32+IN32)&lt;=1)*1,IF(AND(IP32,$F32=$G32,$F32&gt;=PrSettings!$M$6),(ABS(IM32-$F32)&lt;=1)*1,IF(AND(IP32,$F32+$G32&gt;=PrSettings!$M$8),(ABS(IM32-$F32)+ABS(IN32-$G32)&lt;=1)*1,""))),"")</f>
        <v/>
      </c>
      <c r="IT32" s="490"/>
      <c r="IV32" s="451">
        <f t="shared" ca="1" si="19"/>
        <v>35</v>
      </c>
      <c r="IW32" s="452" t="str">
        <f ca="1">GrpD!$B$9</f>
        <v>Tunesien</v>
      </c>
      <c r="IX32" s="453">
        <f t="shared" ca="1" si="317"/>
        <v>3</v>
      </c>
      <c r="IY32" s="452" t="str">
        <f ca="1">GrpD!$D$9</f>
        <v>Frankreich</v>
      </c>
      <c r="IZ32" s="492"/>
      <c r="JA32" s="492"/>
      <c r="JB32" s="487"/>
      <c r="JC32" s="453" t="str">
        <f t="shared" ca="1" si="318"/>
        <v/>
      </c>
      <c r="JD32" s="453" t="str">
        <f ca="1">IF((JC32&lt;&gt;""),IF(OR($F32&lt;&gt;$G32,PrSettings!$M$4="●"),(($F32-$G32)=(IZ32-JA32))*1,0),"")</f>
        <v/>
      </c>
      <c r="JE32" s="453" t="str">
        <f t="shared" ca="1" si="319"/>
        <v/>
      </c>
      <c r="JF32" s="453" t="str">
        <f ca="1">IF(JC32&lt;&gt;"",IF(ABS($F32-$G32)&gt;=PrSettings!$M$7,(ABS($F32-$G32-IZ32+JA32)&lt;=1)*1,IF(AND(JC32,$F32=$G32,$F32&gt;=PrSettings!$M$6),(ABS(IZ32-$F32)&lt;=1)*1,IF(AND(JC32,$F32+$G32&gt;=PrSettings!$M$8),(ABS(IZ32-$F32)+ABS(JA32-$G32)&lt;=1)*1,""))),"")</f>
        <v/>
      </c>
      <c r="JG32" s="490"/>
      <c r="JI32" s="451">
        <f t="shared" ca="1" si="20"/>
        <v>35</v>
      </c>
      <c r="JJ32" s="452" t="str">
        <f ca="1">GrpD!$B$9</f>
        <v>Tunesien</v>
      </c>
      <c r="JK32" s="453">
        <f t="shared" ca="1" si="320"/>
        <v>3</v>
      </c>
      <c r="JL32" s="452" t="str">
        <f ca="1">GrpD!$D$9</f>
        <v>Frankreich</v>
      </c>
      <c r="JM32" s="492"/>
      <c r="JN32" s="492"/>
      <c r="JO32" s="487"/>
      <c r="JP32" s="453" t="str">
        <f t="shared" ca="1" si="321"/>
        <v/>
      </c>
      <c r="JQ32" s="453" t="str">
        <f ca="1">IF((JP32&lt;&gt;""),IF(OR($F32&lt;&gt;$G32,PrSettings!$M$4="●"),(($F32-$G32)=(JM32-JN32))*1,0),"")</f>
        <v/>
      </c>
      <c r="JR32" s="453" t="str">
        <f t="shared" ca="1" si="322"/>
        <v/>
      </c>
      <c r="JS32" s="453" t="str">
        <f ca="1">IF(JP32&lt;&gt;"",IF(ABS($F32-$G32)&gt;=PrSettings!$M$7,(ABS($F32-$G32-JM32+JN32)&lt;=1)*1,IF(AND(JP32,$F32=$G32,$F32&gt;=PrSettings!$M$6),(ABS(JM32-$F32)&lt;=1)*1,IF(AND(JP32,$F32+$G32&gt;=PrSettings!$M$8),(ABS(JM32-$F32)+ABS(JN32-$G32)&lt;=1)*1,""))),"")</f>
        <v/>
      </c>
      <c r="JT32" s="490"/>
      <c r="JV32" s="451">
        <f t="shared" ca="1" si="21"/>
        <v>35</v>
      </c>
      <c r="JW32" s="452" t="str">
        <f ca="1">GrpD!$B$9</f>
        <v>Tunesien</v>
      </c>
      <c r="JX32" s="453">
        <f t="shared" ca="1" si="323"/>
        <v>3</v>
      </c>
      <c r="JY32" s="452" t="str">
        <f ca="1">GrpD!$D$9</f>
        <v>Frankreich</v>
      </c>
      <c r="JZ32" s="492"/>
      <c r="KA32" s="492"/>
      <c r="KB32" s="487"/>
      <c r="KC32" s="453" t="str">
        <f t="shared" ca="1" si="324"/>
        <v/>
      </c>
      <c r="KD32" s="453" t="str">
        <f ca="1">IF((KC32&lt;&gt;""),IF(OR($F32&lt;&gt;$G32,PrSettings!$M$4="●"),(($F32-$G32)=(JZ32-KA32))*1,0),"")</f>
        <v/>
      </c>
      <c r="KE32" s="453" t="str">
        <f t="shared" ca="1" si="325"/>
        <v/>
      </c>
      <c r="KF32" s="453" t="str">
        <f ca="1">IF(KC32&lt;&gt;"",IF(ABS($F32-$G32)&gt;=PrSettings!$M$7,(ABS($F32-$G32-JZ32+KA32)&lt;=1)*1,IF(AND(KC32,$F32=$G32,$F32&gt;=PrSettings!$M$6),(ABS(JZ32-$F32)&lt;=1)*1,IF(AND(KC32,$F32+$G32&gt;=PrSettings!$M$8),(ABS(JZ32-$F32)+ABS(KA32-$G32)&lt;=1)*1,""))),"")</f>
        <v/>
      </c>
      <c r="KG32" s="490"/>
      <c r="KI32" s="451">
        <f t="shared" ca="1" si="22"/>
        <v>35</v>
      </c>
      <c r="KJ32" s="452" t="str">
        <f ca="1">GrpD!$B$9</f>
        <v>Tunesien</v>
      </c>
      <c r="KK32" s="453">
        <f t="shared" ca="1" si="326"/>
        <v>3</v>
      </c>
      <c r="KL32" s="452" t="str">
        <f ca="1">GrpD!$D$9</f>
        <v>Frankreich</v>
      </c>
      <c r="KM32" s="492"/>
      <c r="KN32" s="492"/>
      <c r="KO32" s="487"/>
      <c r="KP32" s="453" t="str">
        <f t="shared" ca="1" si="327"/>
        <v/>
      </c>
      <c r="KQ32" s="453" t="str">
        <f ca="1">IF((KP32&lt;&gt;""),IF(OR($F32&lt;&gt;$G32,PrSettings!$M$4="●"),(($F32-$G32)=(KM32-KN32))*1,0),"")</f>
        <v/>
      </c>
      <c r="KR32" s="453" t="str">
        <f t="shared" ca="1" si="328"/>
        <v/>
      </c>
      <c r="KS32" s="453" t="str">
        <f ca="1">IF(KP32&lt;&gt;"",IF(ABS($F32-$G32)&gt;=PrSettings!$M$7,(ABS($F32-$G32-KM32+KN32)&lt;=1)*1,IF(AND(KP32,$F32=$G32,$F32&gt;=PrSettings!$M$6),(ABS(KM32-$F32)&lt;=1)*1,IF(AND(KP32,$F32+$G32&gt;=PrSettings!$M$8),(ABS(KM32-$F32)+ABS(KN32-$G32)&lt;=1)*1,""))),"")</f>
        <v/>
      </c>
      <c r="KT32" s="490"/>
      <c r="KV32" s="451">
        <f t="shared" ca="1" si="23"/>
        <v>35</v>
      </c>
      <c r="KW32" s="452" t="str">
        <f ca="1">GrpD!$B$9</f>
        <v>Tunesien</v>
      </c>
      <c r="KX32" s="453">
        <f t="shared" ca="1" si="329"/>
        <v>3</v>
      </c>
      <c r="KY32" s="452" t="str">
        <f ca="1">GrpD!$D$9</f>
        <v>Frankreich</v>
      </c>
      <c r="KZ32" s="492"/>
      <c r="LA32" s="492"/>
      <c r="LB32" s="487"/>
      <c r="LC32" s="453" t="str">
        <f t="shared" ca="1" si="330"/>
        <v/>
      </c>
      <c r="LD32" s="453" t="str">
        <f ca="1">IF((LC32&lt;&gt;""),IF(OR($F32&lt;&gt;$G32,PrSettings!$M$4="●"),(($F32-$G32)=(KZ32-LA32))*1,0),"")</f>
        <v/>
      </c>
      <c r="LE32" s="453" t="str">
        <f t="shared" ca="1" si="331"/>
        <v/>
      </c>
      <c r="LF32" s="453" t="str">
        <f ca="1">IF(LC32&lt;&gt;"",IF(ABS($F32-$G32)&gt;=PrSettings!$M$7,(ABS($F32-$G32-KZ32+LA32)&lt;=1)*1,IF(AND(LC32,$F32=$G32,$F32&gt;=PrSettings!$M$6),(ABS(KZ32-$F32)&lt;=1)*1,IF(AND(LC32,$F32+$G32&gt;=PrSettings!$M$8),(ABS(KZ32-$F32)+ABS(LA32-$G32)&lt;=1)*1,""))),"")</f>
        <v/>
      </c>
      <c r="LG32" s="490"/>
      <c r="LI32" s="451">
        <f t="shared" ca="1" si="24"/>
        <v>35</v>
      </c>
      <c r="LJ32" s="452" t="str">
        <f ca="1">GrpD!$B$9</f>
        <v>Tunesien</v>
      </c>
      <c r="LK32" s="453">
        <f t="shared" ca="1" si="332"/>
        <v>3</v>
      </c>
      <c r="LL32" s="452" t="str">
        <f ca="1">GrpD!$D$9</f>
        <v>Frankreich</v>
      </c>
      <c r="LM32" s="492"/>
      <c r="LN32" s="492"/>
      <c r="LO32" s="487"/>
      <c r="LP32" s="453" t="str">
        <f t="shared" ca="1" si="333"/>
        <v/>
      </c>
      <c r="LQ32" s="453" t="str">
        <f ca="1">IF((LP32&lt;&gt;""),IF(OR($F32&lt;&gt;$G32,PrSettings!$M$4="●"),(($F32-$G32)=(LM32-LN32))*1,0),"")</f>
        <v/>
      </c>
      <c r="LR32" s="453" t="str">
        <f t="shared" ca="1" si="334"/>
        <v/>
      </c>
      <c r="LS32" s="453" t="str">
        <f ca="1">IF(LP32&lt;&gt;"",IF(ABS($F32-$G32)&gt;=PrSettings!$M$7,(ABS($F32-$G32-LM32+LN32)&lt;=1)*1,IF(AND(LP32,$F32=$G32,$F32&gt;=PrSettings!$M$6),(ABS(LM32-$F32)&lt;=1)*1,IF(AND(LP32,$F32+$G32&gt;=PrSettings!$M$8),(ABS(LM32-$F32)+ABS(LN32-$G32)&lt;=1)*1,""))),"")</f>
        <v/>
      </c>
      <c r="LT32" s="490"/>
      <c r="LV32" s="451">
        <f t="shared" ca="1" si="25"/>
        <v>35</v>
      </c>
      <c r="LW32" s="452" t="str">
        <f ca="1">GrpD!$B$9</f>
        <v>Tunesien</v>
      </c>
      <c r="LX32" s="453">
        <f t="shared" ca="1" si="335"/>
        <v>3</v>
      </c>
      <c r="LY32" s="452" t="str">
        <f ca="1">GrpD!$D$9</f>
        <v>Frankreich</v>
      </c>
      <c r="LZ32" s="492"/>
      <c r="MA32" s="492"/>
      <c r="MB32" s="487"/>
      <c r="MC32" s="453" t="str">
        <f t="shared" ca="1" si="336"/>
        <v/>
      </c>
      <c r="MD32" s="453" t="str">
        <f ca="1">IF((MC32&lt;&gt;""),IF(OR($F32&lt;&gt;$G32,PrSettings!$M$4="●"),(($F32-$G32)=(LZ32-MA32))*1,0),"")</f>
        <v/>
      </c>
      <c r="ME32" s="453" t="str">
        <f t="shared" ca="1" si="337"/>
        <v/>
      </c>
      <c r="MF32" s="453" t="str">
        <f ca="1">IF(MC32&lt;&gt;"",IF(ABS($F32-$G32)&gt;=PrSettings!$M$7,(ABS($F32-$G32-LZ32+MA32)&lt;=1)*1,IF(AND(MC32,$F32=$G32,$F32&gt;=PrSettings!$M$6),(ABS(LZ32-$F32)&lt;=1)*1,IF(AND(MC32,$F32+$G32&gt;=PrSettings!$M$8),(ABS(LZ32-$F32)+ABS(MA32-$G32)&lt;=1)*1,""))),"")</f>
        <v/>
      </c>
      <c r="MG32" s="490"/>
    </row>
    <row r="33" spans="2:345" ht="24" customHeight="1" x14ac:dyDescent="0.25">
      <c r="B33" s="462" t="str">
        <f>Language!$E$124&amp;" E"</f>
        <v>Gruppe E</v>
      </c>
      <c r="C33" s="463"/>
      <c r="D33" s="468"/>
      <c r="E33" s="465"/>
      <c r="F33" s="469"/>
      <c r="G33" s="470"/>
      <c r="I33" s="462" t="str">
        <f>Language!$E$124&amp;" E"</f>
        <v>Gruppe E</v>
      </c>
      <c r="J33" s="468"/>
      <c r="K33" s="468"/>
      <c r="L33" s="465"/>
      <c r="M33" s="496"/>
      <c r="N33" s="497"/>
      <c r="O33" s="466"/>
      <c r="P33" s="478"/>
      <c r="Q33" s="465"/>
      <c r="R33" s="465"/>
      <c r="S33" s="465"/>
      <c r="T33" s="479"/>
      <c r="V33" s="462" t="str">
        <f>Language!$E$124&amp;" E"</f>
        <v>Gruppe E</v>
      </c>
      <c r="W33" s="468"/>
      <c r="X33" s="468"/>
      <c r="Y33" s="465"/>
      <c r="Z33" s="496"/>
      <c r="AA33" s="497"/>
      <c r="AB33" s="466"/>
      <c r="AC33" s="478"/>
      <c r="AD33" s="465"/>
      <c r="AE33" s="465"/>
      <c r="AF33" s="465"/>
      <c r="AG33" s="479"/>
      <c r="AI33" s="462" t="str">
        <f>Language!$E$124&amp;" E"</f>
        <v>Gruppe E</v>
      </c>
      <c r="AJ33" s="468"/>
      <c r="AK33" s="468"/>
      <c r="AL33" s="465"/>
      <c r="AM33" s="496"/>
      <c r="AN33" s="497"/>
      <c r="AO33" s="466"/>
      <c r="AP33" s="478"/>
      <c r="AQ33" s="465"/>
      <c r="AR33" s="465"/>
      <c r="AS33" s="465"/>
      <c r="AT33" s="479"/>
      <c r="AV33" s="462" t="str">
        <f>Language!$E$124&amp;" E"</f>
        <v>Gruppe E</v>
      </c>
      <c r="AW33" s="468"/>
      <c r="AX33" s="468"/>
      <c r="AY33" s="465"/>
      <c r="AZ33" s="496"/>
      <c r="BA33" s="497"/>
      <c r="BB33" s="466"/>
      <c r="BC33" s="478"/>
      <c r="BD33" s="465"/>
      <c r="BE33" s="465"/>
      <c r="BF33" s="465"/>
      <c r="BG33" s="479"/>
      <c r="BI33" s="462" t="str">
        <f>Language!$E$124&amp;" E"</f>
        <v>Gruppe E</v>
      </c>
      <c r="BJ33" s="468"/>
      <c r="BK33" s="468"/>
      <c r="BL33" s="465"/>
      <c r="BM33" s="496"/>
      <c r="BN33" s="497"/>
      <c r="BO33" s="466"/>
      <c r="BP33" s="478"/>
      <c r="BQ33" s="465"/>
      <c r="BR33" s="465"/>
      <c r="BS33" s="465"/>
      <c r="BT33" s="479"/>
      <c r="BV33" s="462" t="str">
        <f>Language!$E$124&amp;" E"</f>
        <v>Gruppe E</v>
      </c>
      <c r="BW33" s="468"/>
      <c r="BX33" s="468"/>
      <c r="BY33" s="465"/>
      <c r="BZ33" s="496"/>
      <c r="CA33" s="497"/>
      <c r="CB33" s="466"/>
      <c r="CC33" s="478"/>
      <c r="CD33" s="465"/>
      <c r="CE33" s="465"/>
      <c r="CF33" s="465"/>
      <c r="CG33" s="479"/>
      <c r="CI33" s="462" t="str">
        <f>Language!$E$124&amp;" E"</f>
        <v>Gruppe E</v>
      </c>
      <c r="CJ33" s="468"/>
      <c r="CK33" s="468"/>
      <c r="CL33" s="465"/>
      <c r="CM33" s="496"/>
      <c r="CN33" s="497"/>
      <c r="CO33" s="466"/>
      <c r="CP33" s="478"/>
      <c r="CQ33" s="465"/>
      <c r="CR33" s="465"/>
      <c r="CS33" s="465"/>
      <c r="CT33" s="479"/>
      <c r="CV33" s="462" t="str">
        <f>Language!$E$124&amp;" E"</f>
        <v>Gruppe E</v>
      </c>
      <c r="CW33" s="468"/>
      <c r="CX33" s="468"/>
      <c r="CY33" s="465"/>
      <c r="CZ33" s="496"/>
      <c r="DA33" s="497"/>
      <c r="DB33" s="466"/>
      <c r="DC33" s="478"/>
      <c r="DD33" s="465"/>
      <c r="DE33" s="465"/>
      <c r="DF33" s="465"/>
      <c r="DG33" s="479"/>
      <c r="DI33" s="462" t="str">
        <f>Language!$E$124&amp;" E"</f>
        <v>Gruppe E</v>
      </c>
      <c r="DJ33" s="468"/>
      <c r="DK33" s="468"/>
      <c r="DL33" s="465"/>
      <c r="DM33" s="496"/>
      <c r="DN33" s="497"/>
      <c r="DO33" s="466"/>
      <c r="DP33" s="478"/>
      <c r="DQ33" s="465"/>
      <c r="DR33" s="465"/>
      <c r="DS33" s="465"/>
      <c r="DT33" s="479"/>
      <c r="DV33" s="462" t="str">
        <f>Language!$E$124&amp;" E"</f>
        <v>Gruppe E</v>
      </c>
      <c r="DW33" s="468"/>
      <c r="DX33" s="468"/>
      <c r="DY33" s="465"/>
      <c r="DZ33" s="496"/>
      <c r="EA33" s="497"/>
      <c r="EB33" s="466"/>
      <c r="EC33" s="478"/>
      <c r="ED33" s="465"/>
      <c r="EE33" s="465"/>
      <c r="EF33" s="465"/>
      <c r="EG33" s="479"/>
      <c r="EI33" s="462" t="str">
        <f>Language!$E$124&amp;" E"</f>
        <v>Gruppe E</v>
      </c>
      <c r="EJ33" s="468"/>
      <c r="EK33" s="468"/>
      <c r="EL33" s="465"/>
      <c r="EM33" s="496"/>
      <c r="EN33" s="497"/>
      <c r="EO33" s="466"/>
      <c r="EP33" s="478"/>
      <c r="EQ33" s="465"/>
      <c r="ER33" s="465"/>
      <c r="ES33" s="465"/>
      <c r="ET33" s="479"/>
      <c r="EV33" s="462" t="str">
        <f>Language!$E$124&amp;" E"</f>
        <v>Gruppe E</v>
      </c>
      <c r="EW33" s="468"/>
      <c r="EX33" s="468"/>
      <c r="EY33" s="465"/>
      <c r="EZ33" s="496"/>
      <c r="FA33" s="497"/>
      <c r="FB33" s="466"/>
      <c r="FC33" s="478"/>
      <c r="FD33" s="465"/>
      <c r="FE33" s="465"/>
      <c r="FF33" s="465"/>
      <c r="FG33" s="479"/>
      <c r="FI33" s="462" t="str">
        <f>Language!$E$124&amp;" E"</f>
        <v>Gruppe E</v>
      </c>
      <c r="FJ33" s="468"/>
      <c r="FK33" s="468"/>
      <c r="FL33" s="465"/>
      <c r="FM33" s="496"/>
      <c r="FN33" s="497"/>
      <c r="FO33" s="466"/>
      <c r="FP33" s="478"/>
      <c r="FQ33" s="465"/>
      <c r="FR33" s="465"/>
      <c r="FS33" s="465"/>
      <c r="FT33" s="479"/>
      <c r="FV33" s="462" t="str">
        <f>Language!$E$124&amp;" E"</f>
        <v>Gruppe E</v>
      </c>
      <c r="FW33" s="468"/>
      <c r="FX33" s="468"/>
      <c r="FY33" s="465"/>
      <c r="FZ33" s="496"/>
      <c r="GA33" s="497"/>
      <c r="GB33" s="466"/>
      <c r="GC33" s="478"/>
      <c r="GD33" s="465"/>
      <c r="GE33" s="465"/>
      <c r="GF33" s="465"/>
      <c r="GG33" s="479"/>
      <c r="GI33" s="462" t="str">
        <f>Language!$E$124&amp;" E"</f>
        <v>Gruppe E</v>
      </c>
      <c r="GJ33" s="468"/>
      <c r="GK33" s="468"/>
      <c r="GL33" s="465"/>
      <c r="GM33" s="496"/>
      <c r="GN33" s="497"/>
      <c r="GO33" s="466"/>
      <c r="GP33" s="478"/>
      <c r="GQ33" s="465"/>
      <c r="GR33" s="465"/>
      <c r="GS33" s="465"/>
      <c r="GT33" s="479"/>
      <c r="GV33" s="462" t="str">
        <f>Language!$E$124&amp;" E"</f>
        <v>Gruppe E</v>
      </c>
      <c r="GW33" s="468"/>
      <c r="GX33" s="468"/>
      <c r="GY33" s="465"/>
      <c r="GZ33" s="496"/>
      <c r="HA33" s="497"/>
      <c r="HB33" s="466"/>
      <c r="HC33" s="478"/>
      <c r="HD33" s="465"/>
      <c r="HE33" s="465"/>
      <c r="HF33" s="465"/>
      <c r="HG33" s="479"/>
      <c r="HI33" s="462" t="str">
        <f>Language!$E$124&amp;" E"</f>
        <v>Gruppe E</v>
      </c>
      <c r="HJ33" s="468"/>
      <c r="HK33" s="468"/>
      <c r="HL33" s="465"/>
      <c r="HM33" s="496"/>
      <c r="HN33" s="497"/>
      <c r="HO33" s="466"/>
      <c r="HP33" s="478"/>
      <c r="HQ33" s="465"/>
      <c r="HR33" s="465"/>
      <c r="HS33" s="465"/>
      <c r="HT33" s="479"/>
      <c r="HV33" s="462" t="str">
        <f>Language!$E$124&amp;" E"</f>
        <v>Gruppe E</v>
      </c>
      <c r="HW33" s="468"/>
      <c r="HX33" s="468"/>
      <c r="HY33" s="465"/>
      <c r="HZ33" s="496"/>
      <c r="IA33" s="497"/>
      <c r="IB33" s="466"/>
      <c r="IC33" s="478"/>
      <c r="ID33" s="465"/>
      <c r="IE33" s="465"/>
      <c r="IF33" s="465"/>
      <c r="IG33" s="479"/>
      <c r="II33" s="462" t="str">
        <f>Language!$E$124&amp;" E"</f>
        <v>Gruppe E</v>
      </c>
      <c r="IJ33" s="468"/>
      <c r="IK33" s="468"/>
      <c r="IL33" s="465"/>
      <c r="IM33" s="496"/>
      <c r="IN33" s="497"/>
      <c r="IO33" s="466"/>
      <c r="IP33" s="478"/>
      <c r="IQ33" s="465"/>
      <c r="IR33" s="465"/>
      <c r="IS33" s="465"/>
      <c r="IT33" s="479"/>
      <c r="IV33" s="462" t="str">
        <f>Language!$E$124&amp;" E"</f>
        <v>Gruppe E</v>
      </c>
      <c r="IW33" s="468"/>
      <c r="IX33" s="468"/>
      <c r="IY33" s="465"/>
      <c r="IZ33" s="496"/>
      <c r="JA33" s="497"/>
      <c r="JB33" s="466"/>
      <c r="JC33" s="478"/>
      <c r="JD33" s="465"/>
      <c r="JE33" s="465"/>
      <c r="JF33" s="465"/>
      <c r="JG33" s="479"/>
      <c r="JI33" s="462" t="str">
        <f>Language!$E$124&amp;" E"</f>
        <v>Gruppe E</v>
      </c>
      <c r="JJ33" s="468"/>
      <c r="JK33" s="468"/>
      <c r="JL33" s="465"/>
      <c r="JM33" s="496"/>
      <c r="JN33" s="497"/>
      <c r="JO33" s="466"/>
      <c r="JP33" s="478"/>
      <c r="JQ33" s="465"/>
      <c r="JR33" s="465"/>
      <c r="JS33" s="465"/>
      <c r="JT33" s="479"/>
      <c r="JV33" s="462" t="str">
        <f>Language!$E$124&amp;" E"</f>
        <v>Gruppe E</v>
      </c>
      <c r="JW33" s="468"/>
      <c r="JX33" s="468"/>
      <c r="JY33" s="465"/>
      <c r="JZ33" s="496"/>
      <c r="KA33" s="497"/>
      <c r="KB33" s="466"/>
      <c r="KC33" s="478"/>
      <c r="KD33" s="465"/>
      <c r="KE33" s="465"/>
      <c r="KF33" s="465"/>
      <c r="KG33" s="479"/>
      <c r="KI33" s="462" t="str">
        <f>Language!$E$124&amp;" E"</f>
        <v>Gruppe E</v>
      </c>
      <c r="KJ33" s="468"/>
      <c r="KK33" s="468"/>
      <c r="KL33" s="465"/>
      <c r="KM33" s="496"/>
      <c r="KN33" s="497"/>
      <c r="KO33" s="466"/>
      <c r="KP33" s="478"/>
      <c r="KQ33" s="465"/>
      <c r="KR33" s="465"/>
      <c r="KS33" s="465"/>
      <c r="KT33" s="479"/>
      <c r="KV33" s="462" t="str">
        <f>Language!$E$124&amp;" E"</f>
        <v>Gruppe E</v>
      </c>
      <c r="KW33" s="468"/>
      <c r="KX33" s="468"/>
      <c r="KY33" s="465"/>
      <c r="KZ33" s="496"/>
      <c r="LA33" s="497"/>
      <c r="LB33" s="466"/>
      <c r="LC33" s="478"/>
      <c r="LD33" s="465"/>
      <c r="LE33" s="465"/>
      <c r="LF33" s="465"/>
      <c r="LG33" s="479"/>
      <c r="LI33" s="462" t="str">
        <f>Language!$E$124&amp;" E"</f>
        <v>Gruppe E</v>
      </c>
      <c r="LJ33" s="468"/>
      <c r="LK33" s="468"/>
      <c r="LL33" s="465"/>
      <c r="LM33" s="496"/>
      <c r="LN33" s="497"/>
      <c r="LO33" s="466"/>
      <c r="LP33" s="478"/>
      <c r="LQ33" s="465"/>
      <c r="LR33" s="465"/>
      <c r="LS33" s="465"/>
      <c r="LT33" s="479"/>
      <c r="LV33" s="462" t="str">
        <f>Language!$E$124&amp;" E"</f>
        <v>Gruppe E</v>
      </c>
      <c r="LW33" s="468"/>
      <c r="LX33" s="468"/>
      <c r="LY33" s="465"/>
      <c r="LZ33" s="496"/>
      <c r="MA33" s="497"/>
      <c r="MB33" s="466"/>
      <c r="MC33" s="478"/>
      <c r="MD33" s="465"/>
      <c r="ME33" s="465"/>
      <c r="MF33" s="465"/>
      <c r="MG33" s="479"/>
    </row>
    <row r="34" spans="2:345" x14ac:dyDescent="0.25">
      <c r="B34" s="451">
        <f ca="1">INDEX(Groups!$C$7:$C$45,MATCH(C34,Groups!$D$7:$D$45,0))</f>
        <v>12</v>
      </c>
      <c r="C34" s="452" t="str">
        <f ca="1">GrpE!$B$4</f>
        <v>Deutschland</v>
      </c>
      <c r="D34" s="453">
        <f ca="1">INDEX(Groups!$C$7:$C$45,MATCH(E34,Groups!$D$7:$D$45,0))</f>
        <v>23</v>
      </c>
      <c r="E34" s="452" t="str">
        <f ca="1">GrpE!$D$4</f>
        <v>Japan</v>
      </c>
      <c r="F34" s="454">
        <f ca="1">GrpE!$E$4</f>
        <v>1</v>
      </c>
      <c r="G34" s="455">
        <f ca="1">GrpE!$G$4</f>
        <v>2</v>
      </c>
      <c r="I34" s="451">
        <f t="shared" ref="I34:I39" ca="1" si="338">$B34</f>
        <v>12</v>
      </c>
      <c r="J34" s="452" t="str">
        <f ca="1">GrpE!$B$4</f>
        <v>Deutschland</v>
      </c>
      <c r="K34" s="453">
        <f t="shared" ref="K34:K39" ca="1" si="339">$D34</f>
        <v>23</v>
      </c>
      <c r="L34" s="452" t="str">
        <f ca="1">GrpE!$D$4</f>
        <v>Japan</v>
      </c>
      <c r="M34" s="492"/>
      <c r="N34" s="492"/>
      <c r="O34" s="485"/>
      <c r="P34" s="453" t="str">
        <f t="shared" ref="P34:P39" ca="1" si="340">IF(($F34&lt;&gt;"")*($G34&lt;&gt;"")*(M34&lt;&gt;"")*(N34&lt;&gt;""),($F34&gt;$G34)*(M34&gt;N34)+($F34=$G34)*(M34=N34)+($F34&lt;$G34)*(M34&lt;N34),"")</f>
        <v/>
      </c>
      <c r="Q34" s="453" t="str">
        <f ca="1">IF((P34&lt;&gt;""),IF(OR($F34&lt;&gt;$G34,PrSettings!$M$4="●"),(($F34-$G34)=(M34-N34))*1,0),"")</f>
        <v/>
      </c>
      <c r="R34" s="453" t="str">
        <f t="shared" ref="R34:R39" ca="1" si="341">IF((P34&lt;&gt;""),($F34=M34)*($G34=N34),"")</f>
        <v/>
      </c>
      <c r="S34" s="453" t="str">
        <f ca="1">IF(P34&lt;&gt;"",IF(ABS($F34-$G34)&gt;=PrSettings!$M$7,(ABS($F34-$G34-M34+N34)&lt;=1)*1,IF(AND(P34,$F34=$G34,$F34&gt;=PrSettings!$M$6),(ABS(M34-$F34)&lt;=1)*1,IF(AND(P34,$F34+$G34&gt;=PrSettings!$M$8),(ABS(M34-$F34)+ABS(N34-$G34)&lt;=1)*1,""))),"")</f>
        <v/>
      </c>
      <c r="T34" s="488"/>
      <c r="V34" s="451">
        <f t="shared" ref="V34:V61" ca="1" si="342">$B34</f>
        <v>12</v>
      </c>
      <c r="W34" s="452" t="str">
        <f ca="1">GrpE!$B$4</f>
        <v>Deutschland</v>
      </c>
      <c r="X34" s="453">
        <f t="shared" ref="X34:X39" ca="1" si="343">$D34</f>
        <v>23</v>
      </c>
      <c r="Y34" s="452" t="str">
        <f ca="1">GrpE!$D$4</f>
        <v>Japan</v>
      </c>
      <c r="Z34" s="492"/>
      <c r="AA34" s="492"/>
      <c r="AB34" s="485"/>
      <c r="AC34" s="453" t="str">
        <f t="shared" ref="AC34:AC39" ca="1" si="344">IF(($F34&lt;&gt;"")*($G34&lt;&gt;"")*(Z34&lt;&gt;"")*(AA34&lt;&gt;""),($F34&gt;$G34)*(Z34&gt;AA34)+($F34=$G34)*(Z34=AA34)+($F34&lt;$G34)*(Z34&lt;AA34),"")</f>
        <v/>
      </c>
      <c r="AD34" s="453" t="str">
        <f ca="1">IF((AC34&lt;&gt;""),IF(OR($F34&lt;&gt;$G34,PrSettings!$M$4="●"),(($F34-$G34)=(Z34-AA34))*1,0),"")</f>
        <v/>
      </c>
      <c r="AE34" s="453" t="str">
        <f t="shared" ref="AE34:AE39" ca="1" si="345">IF((AC34&lt;&gt;""),($F34=Z34)*($G34=AA34),"")</f>
        <v/>
      </c>
      <c r="AF34" s="453" t="str">
        <f ca="1">IF(AC34&lt;&gt;"",IF(ABS($F34-$G34)&gt;=PrSettings!$M$7,(ABS($F34-$G34-Z34+AA34)&lt;=1)*1,IF(AND(AC34,$F34=$G34,$F34&gt;=PrSettings!$M$6),(ABS(Z34-$F34)&lt;=1)*1,IF(AND(AC34,$F34+$G34&gt;=PrSettings!$M$8),(ABS(Z34-$F34)+ABS(AA34-$G34)&lt;=1)*1,""))),"")</f>
        <v/>
      </c>
      <c r="AG34" s="488"/>
      <c r="AI34" s="451">
        <f t="shared" ref="AI34:AI61" ca="1" si="346">$B34</f>
        <v>12</v>
      </c>
      <c r="AJ34" s="452" t="str">
        <f ca="1">GrpE!$B$4</f>
        <v>Deutschland</v>
      </c>
      <c r="AK34" s="453">
        <f t="shared" ref="AK34:AK39" ca="1" si="347">$D34</f>
        <v>23</v>
      </c>
      <c r="AL34" s="452" t="str">
        <f ca="1">GrpE!$D$4</f>
        <v>Japan</v>
      </c>
      <c r="AM34" s="492"/>
      <c r="AN34" s="492"/>
      <c r="AO34" s="485"/>
      <c r="AP34" s="453" t="str">
        <f t="shared" ref="AP34:AP39" ca="1" si="348">IF(($F34&lt;&gt;"")*($G34&lt;&gt;"")*(AM34&lt;&gt;"")*(AN34&lt;&gt;""),($F34&gt;$G34)*(AM34&gt;AN34)+($F34=$G34)*(AM34=AN34)+($F34&lt;$G34)*(AM34&lt;AN34),"")</f>
        <v/>
      </c>
      <c r="AQ34" s="453" t="str">
        <f ca="1">IF((AP34&lt;&gt;""),IF(OR($F34&lt;&gt;$G34,PrSettings!$M$4="●"),(($F34-$G34)=(AM34-AN34))*1,0),"")</f>
        <v/>
      </c>
      <c r="AR34" s="453" t="str">
        <f t="shared" ref="AR34:AR39" ca="1" si="349">IF((AP34&lt;&gt;""),($F34=AM34)*($G34=AN34),"")</f>
        <v/>
      </c>
      <c r="AS34" s="453" t="str">
        <f ca="1">IF(AP34&lt;&gt;"",IF(ABS($F34-$G34)&gt;=PrSettings!$M$7,(ABS($F34-$G34-AM34+AN34)&lt;=1)*1,IF(AND(AP34,$F34=$G34,$F34&gt;=PrSettings!$M$6),(ABS(AM34-$F34)&lt;=1)*1,IF(AND(AP34,$F34+$G34&gt;=PrSettings!$M$8),(ABS(AM34-$F34)+ABS(AN34-$G34)&lt;=1)*1,""))),"")</f>
        <v/>
      </c>
      <c r="AT34" s="488"/>
      <c r="AV34" s="451">
        <f t="shared" ref="AV34:AV61" ca="1" si="350">$B34</f>
        <v>12</v>
      </c>
      <c r="AW34" s="452" t="str">
        <f ca="1">GrpE!$B$4</f>
        <v>Deutschland</v>
      </c>
      <c r="AX34" s="453">
        <f t="shared" ref="AX34:AX39" ca="1" si="351">$D34</f>
        <v>23</v>
      </c>
      <c r="AY34" s="452" t="str">
        <f ca="1">GrpE!$D$4</f>
        <v>Japan</v>
      </c>
      <c r="AZ34" s="492"/>
      <c r="BA34" s="492"/>
      <c r="BB34" s="485"/>
      <c r="BC34" s="453" t="str">
        <f t="shared" ref="BC34:BC39" ca="1" si="352">IF(($F34&lt;&gt;"")*($G34&lt;&gt;"")*(AZ34&lt;&gt;"")*(BA34&lt;&gt;""),($F34&gt;$G34)*(AZ34&gt;BA34)+($F34=$G34)*(AZ34=BA34)+($F34&lt;$G34)*(AZ34&lt;BA34),"")</f>
        <v/>
      </c>
      <c r="BD34" s="453" t="str">
        <f ca="1">IF((BC34&lt;&gt;""),IF(OR($F34&lt;&gt;$G34,PrSettings!$M$4="●"),(($F34-$G34)=(AZ34-BA34))*1,0),"")</f>
        <v/>
      </c>
      <c r="BE34" s="453" t="str">
        <f t="shared" ref="BE34:BE39" ca="1" si="353">IF((BC34&lt;&gt;""),($F34=AZ34)*($G34=BA34),"")</f>
        <v/>
      </c>
      <c r="BF34" s="453" t="str">
        <f ca="1">IF(BC34&lt;&gt;"",IF(ABS($F34-$G34)&gt;=PrSettings!$M$7,(ABS($F34-$G34-AZ34+BA34)&lt;=1)*1,IF(AND(BC34,$F34=$G34,$F34&gt;=PrSettings!$M$6),(ABS(AZ34-$F34)&lt;=1)*1,IF(AND(BC34,$F34+$G34&gt;=PrSettings!$M$8),(ABS(AZ34-$F34)+ABS(BA34-$G34)&lt;=1)*1,""))),"")</f>
        <v/>
      </c>
      <c r="BG34" s="488"/>
      <c r="BI34" s="451">
        <f t="shared" ref="BI34:BI61" ca="1" si="354">$B34</f>
        <v>12</v>
      </c>
      <c r="BJ34" s="452" t="str">
        <f ca="1">GrpE!$B$4</f>
        <v>Deutschland</v>
      </c>
      <c r="BK34" s="453">
        <f t="shared" ref="BK34:BK39" ca="1" si="355">$D34</f>
        <v>23</v>
      </c>
      <c r="BL34" s="452" t="str">
        <f ca="1">GrpE!$D$4</f>
        <v>Japan</v>
      </c>
      <c r="BM34" s="492"/>
      <c r="BN34" s="492"/>
      <c r="BO34" s="485"/>
      <c r="BP34" s="453" t="str">
        <f t="shared" ref="BP34:BP39" ca="1" si="356">IF(($F34&lt;&gt;"")*($G34&lt;&gt;"")*(BM34&lt;&gt;"")*(BN34&lt;&gt;""),($F34&gt;$G34)*(BM34&gt;BN34)+($F34=$G34)*(BM34=BN34)+($F34&lt;$G34)*(BM34&lt;BN34),"")</f>
        <v/>
      </c>
      <c r="BQ34" s="453" t="str">
        <f ca="1">IF((BP34&lt;&gt;""),IF(OR($F34&lt;&gt;$G34,PrSettings!$M$4="●"),(($F34-$G34)=(BM34-BN34))*1,0),"")</f>
        <v/>
      </c>
      <c r="BR34" s="453" t="str">
        <f t="shared" ref="BR34:BR39" ca="1" si="357">IF((BP34&lt;&gt;""),($F34=BM34)*($G34=BN34),"")</f>
        <v/>
      </c>
      <c r="BS34" s="453" t="str">
        <f ca="1">IF(BP34&lt;&gt;"",IF(ABS($F34-$G34)&gt;=PrSettings!$M$7,(ABS($F34-$G34-BM34+BN34)&lt;=1)*1,IF(AND(BP34,$F34=$G34,$F34&gt;=PrSettings!$M$6),(ABS(BM34-$F34)&lt;=1)*1,IF(AND(BP34,$F34+$G34&gt;=PrSettings!$M$8),(ABS(BM34-$F34)+ABS(BN34-$G34)&lt;=1)*1,""))),"")</f>
        <v/>
      </c>
      <c r="BT34" s="488"/>
      <c r="BV34" s="451">
        <f t="shared" ref="BV34:BV61" ca="1" si="358">$B34</f>
        <v>12</v>
      </c>
      <c r="BW34" s="452" t="str">
        <f ca="1">GrpE!$B$4</f>
        <v>Deutschland</v>
      </c>
      <c r="BX34" s="453">
        <f t="shared" ref="BX34:BX39" ca="1" si="359">$D34</f>
        <v>23</v>
      </c>
      <c r="BY34" s="452" t="str">
        <f ca="1">GrpE!$D$4</f>
        <v>Japan</v>
      </c>
      <c r="BZ34" s="492"/>
      <c r="CA34" s="492"/>
      <c r="CB34" s="485"/>
      <c r="CC34" s="453" t="str">
        <f t="shared" ref="CC34:CC39" ca="1" si="360">IF(($F34&lt;&gt;"")*($G34&lt;&gt;"")*(BZ34&lt;&gt;"")*(CA34&lt;&gt;""),($F34&gt;$G34)*(BZ34&gt;CA34)+($F34=$G34)*(BZ34=CA34)+($F34&lt;$G34)*(BZ34&lt;CA34),"")</f>
        <v/>
      </c>
      <c r="CD34" s="453" t="str">
        <f ca="1">IF((CC34&lt;&gt;""),IF(OR($F34&lt;&gt;$G34,PrSettings!$M$4="●"),(($F34-$G34)=(BZ34-CA34))*1,0),"")</f>
        <v/>
      </c>
      <c r="CE34" s="453" t="str">
        <f t="shared" ref="CE34:CE39" ca="1" si="361">IF((CC34&lt;&gt;""),($F34=BZ34)*($G34=CA34),"")</f>
        <v/>
      </c>
      <c r="CF34" s="453" t="str">
        <f ca="1">IF(CC34&lt;&gt;"",IF(ABS($F34-$G34)&gt;=PrSettings!$M$7,(ABS($F34-$G34-BZ34+CA34)&lt;=1)*1,IF(AND(CC34,$F34=$G34,$F34&gt;=PrSettings!$M$6),(ABS(BZ34-$F34)&lt;=1)*1,IF(AND(CC34,$F34+$G34&gt;=PrSettings!$M$8),(ABS(BZ34-$F34)+ABS(CA34-$G34)&lt;=1)*1,""))),"")</f>
        <v/>
      </c>
      <c r="CG34" s="488"/>
      <c r="CI34" s="451">
        <f t="shared" ref="CI34:CI61" ca="1" si="362">$B34</f>
        <v>12</v>
      </c>
      <c r="CJ34" s="452" t="str">
        <f ca="1">GrpE!$B$4</f>
        <v>Deutschland</v>
      </c>
      <c r="CK34" s="453">
        <f t="shared" ref="CK34:CK39" ca="1" si="363">$D34</f>
        <v>23</v>
      </c>
      <c r="CL34" s="452" t="str">
        <f ca="1">GrpE!$D$4</f>
        <v>Japan</v>
      </c>
      <c r="CM34" s="492"/>
      <c r="CN34" s="492"/>
      <c r="CO34" s="485"/>
      <c r="CP34" s="453" t="str">
        <f t="shared" ref="CP34:CP39" ca="1" si="364">IF(($F34&lt;&gt;"")*($G34&lt;&gt;"")*(CM34&lt;&gt;"")*(CN34&lt;&gt;""),($F34&gt;$G34)*(CM34&gt;CN34)+($F34=$G34)*(CM34=CN34)+($F34&lt;$G34)*(CM34&lt;CN34),"")</f>
        <v/>
      </c>
      <c r="CQ34" s="453" t="str">
        <f ca="1">IF((CP34&lt;&gt;""),IF(OR($F34&lt;&gt;$G34,PrSettings!$M$4="●"),(($F34-$G34)=(CM34-CN34))*1,0),"")</f>
        <v/>
      </c>
      <c r="CR34" s="453" t="str">
        <f t="shared" ref="CR34:CR39" ca="1" si="365">IF((CP34&lt;&gt;""),($F34=CM34)*($G34=CN34),"")</f>
        <v/>
      </c>
      <c r="CS34" s="453" t="str">
        <f ca="1">IF(CP34&lt;&gt;"",IF(ABS($F34-$G34)&gt;=PrSettings!$M$7,(ABS($F34-$G34-CM34+CN34)&lt;=1)*1,IF(AND(CP34,$F34=$G34,$F34&gt;=PrSettings!$M$6),(ABS(CM34-$F34)&lt;=1)*1,IF(AND(CP34,$F34+$G34&gt;=PrSettings!$M$8),(ABS(CM34-$F34)+ABS(CN34-$G34)&lt;=1)*1,""))),"")</f>
        <v/>
      </c>
      <c r="CT34" s="488"/>
      <c r="CV34" s="451">
        <f t="shared" ref="CV34:CV61" ca="1" si="366">$B34</f>
        <v>12</v>
      </c>
      <c r="CW34" s="452" t="str">
        <f ca="1">GrpE!$B$4</f>
        <v>Deutschland</v>
      </c>
      <c r="CX34" s="453">
        <f t="shared" ref="CX34:CX39" ca="1" si="367">$D34</f>
        <v>23</v>
      </c>
      <c r="CY34" s="452" t="str">
        <f ca="1">GrpE!$D$4</f>
        <v>Japan</v>
      </c>
      <c r="CZ34" s="492"/>
      <c r="DA34" s="492"/>
      <c r="DB34" s="485"/>
      <c r="DC34" s="453" t="str">
        <f t="shared" ref="DC34:DC39" ca="1" si="368">IF(($F34&lt;&gt;"")*($G34&lt;&gt;"")*(CZ34&lt;&gt;"")*(DA34&lt;&gt;""),($F34&gt;$G34)*(CZ34&gt;DA34)+($F34=$G34)*(CZ34=DA34)+($F34&lt;$G34)*(CZ34&lt;DA34),"")</f>
        <v/>
      </c>
      <c r="DD34" s="453" t="str">
        <f ca="1">IF((DC34&lt;&gt;""),IF(OR($F34&lt;&gt;$G34,PrSettings!$M$4="●"),(($F34-$G34)=(CZ34-DA34))*1,0),"")</f>
        <v/>
      </c>
      <c r="DE34" s="453" t="str">
        <f t="shared" ref="DE34:DE39" ca="1" si="369">IF((DC34&lt;&gt;""),($F34=CZ34)*($G34=DA34),"")</f>
        <v/>
      </c>
      <c r="DF34" s="453" t="str">
        <f ca="1">IF(DC34&lt;&gt;"",IF(ABS($F34-$G34)&gt;=PrSettings!$M$7,(ABS($F34-$G34-CZ34+DA34)&lt;=1)*1,IF(AND(DC34,$F34=$G34,$F34&gt;=PrSettings!$M$6),(ABS(CZ34-$F34)&lt;=1)*1,IF(AND(DC34,$F34+$G34&gt;=PrSettings!$M$8),(ABS(CZ34-$F34)+ABS(DA34-$G34)&lt;=1)*1,""))),"")</f>
        <v/>
      </c>
      <c r="DG34" s="488"/>
      <c r="DI34" s="451">
        <f t="shared" ref="DI34:DI61" ca="1" si="370">$B34</f>
        <v>12</v>
      </c>
      <c r="DJ34" s="452" t="str">
        <f ca="1">GrpE!$B$4</f>
        <v>Deutschland</v>
      </c>
      <c r="DK34" s="453">
        <f t="shared" ref="DK34:DK39" ca="1" si="371">$D34</f>
        <v>23</v>
      </c>
      <c r="DL34" s="452" t="str">
        <f ca="1">GrpE!$D$4</f>
        <v>Japan</v>
      </c>
      <c r="DM34" s="492"/>
      <c r="DN34" s="492"/>
      <c r="DO34" s="485"/>
      <c r="DP34" s="453" t="str">
        <f t="shared" ref="DP34:DP39" ca="1" si="372">IF(($F34&lt;&gt;"")*($G34&lt;&gt;"")*(DM34&lt;&gt;"")*(DN34&lt;&gt;""),($F34&gt;$G34)*(DM34&gt;DN34)+($F34=$G34)*(DM34=DN34)+($F34&lt;$G34)*(DM34&lt;DN34),"")</f>
        <v/>
      </c>
      <c r="DQ34" s="453" t="str">
        <f ca="1">IF((DP34&lt;&gt;""),IF(OR($F34&lt;&gt;$G34,PrSettings!$M$4="●"),(($F34-$G34)=(DM34-DN34))*1,0),"")</f>
        <v/>
      </c>
      <c r="DR34" s="453" t="str">
        <f t="shared" ref="DR34:DR39" ca="1" si="373">IF((DP34&lt;&gt;""),($F34=DM34)*($G34=DN34),"")</f>
        <v/>
      </c>
      <c r="DS34" s="453" t="str">
        <f ca="1">IF(DP34&lt;&gt;"",IF(ABS($F34-$G34)&gt;=PrSettings!$M$7,(ABS($F34-$G34-DM34+DN34)&lt;=1)*1,IF(AND(DP34,$F34=$G34,$F34&gt;=PrSettings!$M$6),(ABS(DM34-$F34)&lt;=1)*1,IF(AND(DP34,$F34+$G34&gt;=PrSettings!$M$8),(ABS(DM34-$F34)+ABS(DN34-$G34)&lt;=1)*1,""))),"")</f>
        <v/>
      </c>
      <c r="DT34" s="488"/>
      <c r="DV34" s="451">
        <f t="shared" ref="DV34:DV61" ca="1" si="374">$B34</f>
        <v>12</v>
      </c>
      <c r="DW34" s="452" t="str">
        <f ca="1">GrpE!$B$4</f>
        <v>Deutschland</v>
      </c>
      <c r="DX34" s="453">
        <f t="shared" ref="DX34:DX39" ca="1" si="375">$D34</f>
        <v>23</v>
      </c>
      <c r="DY34" s="452" t="str">
        <f ca="1">GrpE!$D$4</f>
        <v>Japan</v>
      </c>
      <c r="DZ34" s="492"/>
      <c r="EA34" s="492"/>
      <c r="EB34" s="485"/>
      <c r="EC34" s="453" t="str">
        <f t="shared" ref="EC34:EC39" ca="1" si="376">IF(($F34&lt;&gt;"")*($G34&lt;&gt;"")*(DZ34&lt;&gt;"")*(EA34&lt;&gt;""),($F34&gt;$G34)*(DZ34&gt;EA34)+($F34=$G34)*(DZ34=EA34)+($F34&lt;$G34)*(DZ34&lt;EA34),"")</f>
        <v/>
      </c>
      <c r="ED34" s="453" t="str">
        <f ca="1">IF((EC34&lt;&gt;""),IF(OR($F34&lt;&gt;$G34,PrSettings!$M$4="●"),(($F34-$G34)=(DZ34-EA34))*1,0),"")</f>
        <v/>
      </c>
      <c r="EE34" s="453" t="str">
        <f t="shared" ref="EE34:EE39" ca="1" si="377">IF((EC34&lt;&gt;""),($F34=DZ34)*($G34=EA34),"")</f>
        <v/>
      </c>
      <c r="EF34" s="453" t="str">
        <f ca="1">IF(EC34&lt;&gt;"",IF(ABS($F34-$G34)&gt;=PrSettings!$M$7,(ABS($F34-$G34-DZ34+EA34)&lt;=1)*1,IF(AND(EC34,$F34=$G34,$F34&gt;=PrSettings!$M$6),(ABS(DZ34-$F34)&lt;=1)*1,IF(AND(EC34,$F34+$G34&gt;=PrSettings!$M$8),(ABS(DZ34-$F34)+ABS(EA34-$G34)&lt;=1)*1,""))),"")</f>
        <v/>
      </c>
      <c r="EG34" s="488"/>
      <c r="EI34" s="451">
        <f t="shared" ref="EI34:EI61" ca="1" si="378">$B34</f>
        <v>12</v>
      </c>
      <c r="EJ34" s="452" t="str">
        <f ca="1">GrpE!$B$4</f>
        <v>Deutschland</v>
      </c>
      <c r="EK34" s="453">
        <f t="shared" ref="EK34:EK39" ca="1" si="379">$D34</f>
        <v>23</v>
      </c>
      <c r="EL34" s="452" t="str">
        <f ca="1">GrpE!$D$4</f>
        <v>Japan</v>
      </c>
      <c r="EM34" s="492"/>
      <c r="EN34" s="492"/>
      <c r="EO34" s="485"/>
      <c r="EP34" s="453" t="str">
        <f t="shared" ref="EP34:EP39" ca="1" si="380">IF(($F34&lt;&gt;"")*($G34&lt;&gt;"")*(EM34&lt;&gt;"")*(EN34&lt;&gt;""),($F34&gt;$G34)*(EM34&gt;EN34)+($F34=$G34)*(EM34=EN34)+($F34&lt;$G34)*(EM34&lt;EN34),"")</f>
        <v/>
      </c>
      <c r="EQ34" s="453" t="str">
        <f ca="1">IF((EP34&lt;&gt;""),IF(OR($F34&lt;&gt;$G34,PrSettings!$M$4="●"),(($F34-$G34)=(EM34-EN34))*1,0),"")</f>
        <v/>
      </c>
      <c r="ER34" s="453" t="str">
        <f t="shared" ref="ER34:ER39" ca="1" si="381">IF((EP34&lt;&gt;""),($F34=EM34)*($G34=EN34),"")</f>
        <v/>
      </c>
      <c r="ES34" s="453" t="str">
        <f ca="1">IF(EP34&lt;&gt;"",IF(ABS($F34-$G34)&gt;=PrSettings!$M$7,(ABS($F34-$G34-EM34+EN34)&lt;=1)*1,IF(AND(EP34,$F34=$G34,$F34&gt;=PrSettings!$M$6),(ABS(EM34-$F34)&lt;=1)*1,IF(AND(EP34,$F34+$G34&gt;=PrSettings!$M$8),(ABS(EM34-$F34)+ABS(EN34-$G34)&lt;=1)*1,""))),"")</f>
        <v/>
      </c>
      <c r="ET34" s="488"/>
      <c r="EV34" s="451">
        <f t="shared" ref="EV34:EV61" ca="1" si="382">$B34</f>
        <v>12</v>
      </c>
      <c r="EW34" s="452" t="str">
        <f ca="1">GrpE!$B$4</f>
        <v>Deutschland</v>
      </c>
      <c r="EX34" s="453">
        <f t="shared" ref="EX34:EX39" ca="1" si="383">$D34</f>
        <v>23</v>
      </c>
      <c r="EY34" s="452" t="str">
        <f ca="1">GrpE!$D$4</f>
        <v>Japan</v>
      </c>
      <c r="EZ34" s="492"/>
      <c r="FA34" s="492"/>
      <c r="FB34" s="485"/>
      <c r="FC34" s="453" t="str">
        <f t="shared" ref="FC34:FC39" ca="1" si="384">IF(($F34&lt;&gt;"")*($G34&lt;&gt;"")*(EZ34&lt;&gt;"")*(FA34&lt;&gt;""),($F34&gt;$G34)*(EZ34&gt;FA34)+($F34=$G34)*(EZ34=FA34)+($F34&lt;$G34)*(EZ34&lt;FA34),"")</f>
        <v/>
      </c>
      <c r="FD34" s="453" t="str">
        <f ca="1">IF((FC34&lt;&gt;""),IF(OR($F34&lt;&gt;$G34,PrSettings!$M$4="●"),(($F34-$G34)=(EZ34-FA34))*1,0),"")</f>
        <v/>
      </c>
      <c r="FE34" s="453" t="str">
        <f t="shared" ref="FE34:FE39" ca="1" si="385">IF((FC34&lt;&gt;""),($F34=EZ34)*($G34=FA34),"")</f>
        <v/>
      </c>
      <c r="FF34" s="453" t="str">
        <f ca="1">IF(FC34&lt;&gt;"",IF(ABS($F34-$G34)&gt;=PrSettings!$M$7,(ABS($F34-$G34-EZ34+FA34)&lt;=1)*1,IF(AND(FC34,$F34=$G34,$F34&gt;=PrSettings!$M$6),(ABS(EZ34-$F34)&lt;=1)*1,IF(AND(FC34,$F34+$G34&gt;=PrSettings!$M$8),(ABS(EZ34-$F34)+ABS(FA34-$G34)&lt;=1)*1,""))),"")</f>
        <v/>
      </c>
      <c r="FG34" s="488"/>
      <c r="FI34" s="451">
        <f t="shared" ref="FI34:FI61" ca="1" si="386">$B34</f>
        <v>12</v>
      </c>
      <c r="FJ34" s="452" t="str">
        <f ca="1">GrpE!$B$4</f>
        <v>Deutschland</v>
      </c>
      <c r="FK34" s="453">
        <f t="shared" ref="FK34:FK39" ca="1" si="387">$D34</f>
        <v>23</v>
      </c>
      <c r="FL34" s="452" t="str">
        <f ca="1">GrpE!$D$4</f>
        <v>Japan</v>
      </c>
      <c r="FM34" s="492"/>
      <c r="FN34" s="492"/>
      <c r="FO34" s="485"/>
      <c r="FP34" s="453" t="str">
        <f t="shared" ref="FP34:FP39" ca="1" si="388">IF(($F34&lt;&gt;"")*($G34&lt;&gt;"")*(FM34&lt;&gt;"")*(FN34&lt;&gt;""),($F34&gt;$G34)*(FM34&gt;FN34)+($F34=$G34)*(FM34=FN34)+($F34&lt;$G34)*(FM34&lt;FN34),"")</f>
        <v/>
      </c>
      <c r="FQ34" s="453" t="str">
        <f ca="1">IF((FP34&lt;&gt;""),IF(OR($F34&lt;&gt;$G34,PrSettings!$M$4="●"),(($F34-$G34)=(FM34-FN34))*1,0),"")</f>
        <v/>
      </c>
      <c r="FR34" s="453" t="str">
        <f t="shared" ref="FR34:FR39" ca="1" si="389">IF((FP34&lt;&gt;""),($F34=FM34)*($G34=FN34),"")</f>
        <v/>
      </c>
      <c r="FS34" s="453" t="str">
        <f ca="1">IF(FP34&lt;&gt;"",IF(ABS($F34-$G34)&gt;=PrSettings!$M$7,(ABS($F34-$G34-FM34+FN34)&lt;=1)*1,IF(AND(FP34,$F34=$G34,$F34&gt;=PrSettings!$M$6),(ABS(FM34-$F34)&lt;=1)*1,IF(AND(FP34,$F34+$G34&gt;=PrSettings!$M$8),(ABS(FM34-$F34)+ABS(FN34-$G34)&lt;=1)*1,""))),"")</f>
        <v/>
      </c>
      <c r="FT34" s="488"/>
      <c r="FV34" s="451">
        <f t="shared" ref="FV34:FV61" ca="1" si="390">$B34</f>
        <v>12</v>
      </c>
      <c r="FW34" s="452" t="str">
        <f ca="1">GrpE!$B$4</f>
        <v>Deutschland</v>
      </c>
      <c r="FX34" s="453">
        <f t="shared" ref="FX34:FX39" ca="1" si="391">$D34</f>
        <v>23</v>
      </c>
      <c r="FY34" s="452" t="str">
        <f ca="1">GrpE!$D$4</f>
        <v>Japan</v>
      </c>
      <c r="FZ34" s="492"/>
      <c r="GA34" s="492"/>
      <c r="GB34" s="485"/>
      <c r="GC34" s="453" t="str">
        <f t="shared" ref="GC34:GC39" ca="1" si="392">IF(($F34&lt;&gt;"")*($G34&lt;&gt;"")*(FZ34&lt;&gt;"")*(GA34&lt;&gt;""),($F34&gt;$G34)*(FZ34&gt;GA34)+($F34=$G34)*(FZ34=GA34)+($F34&lt;$G34)*(FZ34&lt;GA34),"")</f>
        <v/>
      </c>
      <c r="GD34" s="453" t="str">
        <f ca="1">IF((GC34&lt;&gt;""),IF(OR($F34&lt;&gt;$G34,PrSettings!$M$4="●"),(($F34-$G34)=(FZ34-GA34))*1,0),"")</f>
        <v/>
      </c>
      <c r="GE34" s="453" t="str">
        <f t="shared" ref="GE34:GE39" ca="1" si="393">IF((GC34&lt;&gt;""),($F34=FZ34)*($G34=GA34),"")</f>
        <v/>
      </c>
      <c r="GF34" s="453" t="str">
        <f ca="1">IF(GC34&lt;&gt;"",IF(ABS($F34-$G34)&gt;=PrSettings!$M$7,(ABS($F34-$G34-FZ34+GA34)&lt;=1)*1,IF(AND(GC34,$F34=$G34,$F34&gt;=PrSettings!$M$6),(ABS(FZ34-$F34)&lt;=1)*1,IF(AND(GC34,$F34+$G34&gt;=PrSettings!$M$8),(ABS(FZ34-$F34)+ABS(GA34-$G34)&lt;=1)*1,""))),"")</f>
        <v/>
      </c>
      <c r="GG34" s="488"/>
      <c r="GI34" s="451">
        <f t="shared" ref="GI34:GI61" ca="1" si="394">$B34</f>
        <v>12</v>
      </c>
      <c r="GJ34" s="452" t="str">
        <f ca="1">GrpE!$B$4</f>
        <v>Deutschland</v>
      </c>
      <c r="GK34" s="453">
        <f t="shared" ref="GK34:GK39" ca="1" si="395">$D34</f>
        <v>23</v>
      </c>
      <c r="GL34" s="452" t="str">
        <f ca="1">GrpE!$D$4</f>
        <v>Japan</v>
      </c>
      <c r="GM34" s="492"/>
      <c r="GN34" s="492"/>
      <c r="GO34" s="485"/>
      <c r="GP34" s="453" t="str">
        <f t="shared" ref="GP34:GP39" ca="1" si="396">IF(($F34&lt;&gt;"")*($G34&lt;&gt;"")*(GM34&lt;&gt;"")*(GN34&lt;&gt;""),($F34&gt;$G34)*(GM34&gt;GN34)+($F34=$G34)*(GM34=GN34)+($F34&lt;$G34)*(GM34&lt;GN34),"")</f>
        <v/>
      </c>
      <c r="GQ34" s="453" t="str">
        <f ca="1">IF((GP34&lt;&gt;""),IF(OR($F34&lt;&gt;$G34,PrSettings!$M$4="●"),(($F34-$G34)=(GM34-GN34))*1,0),"")</f>
        <v/>
      </c>
      <c r="GR34" s="453" t="str">
        <f t="shared" ref="GR34:GR39" ca="1" si="397">IF((GP34&lt;&gt;""),($F34=GM34)*($G34=GN34),"")</f>
        <v/>
      </c>
      <c r="GS34" s="453" t="str">
        <f ca="1">IF(GP34&lt;&gt;"",IF(ABS($F34-$G34)&gt;=PrSettings!$M$7,(ABS($F34-$G34-GM34+GN34)&lt;=1)*1,IF(AND(GP34,$F34=$G34,$F34&gt;=PrSettings!$M$6),(ABS(GM34-$F34)&lt;=1)*1,IF(AND(GP34,$F34+$G34&gt;=PrSettings!$M$8),(ABS(GM34-$F34)+ABS(GN34-$G34)&lt;=1)*1,""))),"")</f>
        <v/>
      </c>
      <c r="GT34" s="488"/>
      <c r="GV34" s="451">
        <f t="shared" ref="GV34:GV61" ca="1" si="398">$B34</f>
        <v>12</v>
      </c>
      <c r="GW34" s="452" t="str">
        <f ca="1">GrpE!$B$4</f>
        <v>Deutschland</v>
      </c>
      <c r="GX34" s="453">
        <f t="shared" ref="GX34:GX39" ca="1" si="399">$D34</f>
        <v>23</v>
      </c>
      <c r="GY34" s="452" t="str">
        <f ca="1">GrpE!$D$4</f>
        <v>Japan</v>
      </c>
      <c r="GZ34" s="492"/>
      <c r="HA34" s="492"/>
      <c r="HB34" s="485"/>
      <c r="HC34" s="453" t="str">
        <f t="shared" ref="HC34:HC39" ca="1" si="400">IF(($F34&lt;&gt;"")*($G34&lt;&gt;"")*(GZ34&lt;&gt;"")*(HA34&lt;&gt;""),($F34&gt;$G34)*(GZ34&gt;HA34)+($F34=$G34)*(GZ34=HA34)+($F34&lt;$G34)*(GZ34&lt;HA34),"")</f>
        <v/>
      </c>
      <c r="HD34" s="453" t="str">
        <f ca="1">IF((HC34&lt;&gt;""),IF(OR($F34&lt;&gt;$G34,PrSettings!$M$4="●"),(($F34-$G34)=(GZ34-HA34))*1,0),"")</f>
        <v/>
      </c>
      <c r="HE34" s="453" t="str">
        <f t="shared" ref="HE34:HE39" ca="1" si="401">IF((HC34&lt;&gt;""),($F34=GZ34)*($G34=HA34),"")</f>
        <v/>
      </c>
      <c r="HF34" s="453" t="str">
        <f ca="1">IF(HC34&lt;&gt;"",IF(ABS($F34-$G34)&gt;=PrSettings!$M$7,(ABS($F34-$G34-GZ34+HA34)&lt;=1)*1,IF(AND(HC34,$F34=$G34,$F34&gt;=PrSettings!$M$6),(ABS(GZ34-$F34)&lt;=1)*1,IF(AND(HC34,$F34+$G34&gt;=PrSettings!$M$8),(ABS(GZ34-$F34)+ABS(HA34-$G34)&lt;=1)*1,""))),"")</f>
        <v/>
      </c>
      <c r="HG34" s="488"/>
      <c r="HI34" s="451">
        <f t="shared" ref="HI34:HI61" ca="1" si="402">$B34</f>
        <v>12</v>
      </c>
      <c r="HJ34" s="452" t="str">
        <f ca="1">GrpE!$B$4</f>
        <v>Deutschland</v>
      </c>
      <c r="HK34" s="453">
        <f t="shared" ref="HK34:HK39" ca="1" si="403">$D34</f>
        <v>23</v>
      </c>
      <c r="HL34" s="452" t="str">
        <f ca="1">GrpE!$D$4</f>
        <v>Japan</v>
      </c>
      <c r="HM34" s="492"/>
      <c r="HN34" s="492"/>
      <c r="HO34" s="485"/>
      <c r="HP34" s="453" t="str">
        <f t="shared" ref="HP34:HP39" ca="1" si="404">IF(($F34&lt;&gt;"")*($G34&lt;&gt;"")*(HM34&lt;&gt;"")*(HN34&lt;&gt;""),($F34&gt;$G34)*(HM34&gt;HN34)+($F34=$G34)*(HM34=HN34)+($F34&lt;$G34)*(HM34&lt;HN34),"")</f>
        <v/>
      </c>
      <c r="HQ34" s="453" t="str">
        <f ca="1">IF((HP34&lt;&gt;""),IF(OR($F34&lt;&gt;$G34,PrSettings!$M$4="●"),(($F34-$G34)=(HM34-HN34))*1,0),"")</f>
        <v/>
      </c>
      <c r="HR34" s="453" t="str">
        <f t="shared" ref="HR34:HR39" ca="1" si="405">IF((HP34&lt;&gt;""),($F34=HM34)*($G34=HN34),"")</f>
        <v/>
      </c>
      <c r="HS34" s="453" t="str">
        <f ca="1">IF(HP34&lt;&gt;"",IF(ABS($F34-$G34)&gt;=PrSettings!$M$7,(ABS($F34-$G34-HM34+HN34)&lt;=1)*1,IF(AND(HP34,$F34=$G34,$F34&gt;=PrSettings!$M$6),(ABS(HM34-$F34)&lt;=1)*1,IF(AND(HP34,$F34+$G34&gt;=PrSettings!$M$8),(ABS(HM34-$F34)+ABS(HN34-$G34)&lt;=1)*1,""))),"")</f>
        <v/>
      </c>
      <c r="HT34" s="488"/>
      <c r="HV34" s="451">
        <f t="shared" ref="HV34:HV61" ca="1" si="406">$B34</f>
        <v>12</v>
      </c>
      <c r="HW34" s="452" t="str">
        <f ca="1">GrpE!$B$4</f>
        <v>Deutschland</v>
      </c>
      <c r="HX34" s="453">
        <f t="shared" ref="HX34:HX39" ca="1" si="407">$D34</f>
        <v>23</v>
      </c>
      <c r="HY34" s="452" t="str">
        <f ca="1">GrpE!$D$4</f>
        <v>Japan</v>
      </c>
      <c r="HZ34" s="492"/>
      <c r="IA34" s="492"/>
      <c r="IB34" s="485"/>
      <c r="IC34" s="453" t="str">
        <f t="shared" ref="IC34:IC39" ca="1" si="408">IF(($F34&lt;&gt;"")*($G34&lt;&gt;"")*(HZ34&lt;&gt;"")*(IA34&lt;&gt;""),($F34&gt;$G34)*(HZ34&gt;IA34)+($F34=$G34)*(HZ34=IA34)+($F34&lt;$G34)*(HZ34&lt;IA34),"")</f>
        <v/>
      </c>
      <c r="ID34" s="453" t="str">
        <f ca="1">IF((IC34&lt;&gt;""),IF(OR($F34&lt;&gt;$G34,PrSettings!$M$4="●"),(($F34-$G34)=(HZ34-IA34))*1,0),"")</f>
        <v/>
      </c>
      <c r="IE34" s="453" t="str">
        <f t="shared" ref="IE34:IE39" ca="1" si="409">IF((IC34&lt;&gt;""),($F34=HZ34)*($G34=IA34),"")</f>
        <v/>
      </c>
      <c r="IF34" s="453" t="str">
        <f ca="1">IF(IC34&lt;&gt;"",IF(ABS($F34-$G34)&gt;=PrSettings!$M$7,(ABS($F34-$G34-HZ34+IA34)&lt;=1)*1,IF(AND(IC34,$F34=$G34,$F34&gt;=PrSettings!$M$6),(ABS(HZ34-$F34)&lt;=1)*1,IF(AND(IC34,$F34+$G34&gt;=PrSettings!$M$8),(ABS(HZ34-$F34)+ABS(IA34-$G34)&lt;=1)*1,""))),"")</f>
        <v/>
      </c>
      <c r="IG34" s="488"/>
      <c r="II34" s="451">
        <f t="shared" ref="II34:II61" ca="1" si="410">$B34</f>
        <v>12</v>
      </c>
      <c r="IJ34" s="452" t="str">
        <f ca="1">GrpE!$B$4</f>
        <v>Deutschland</v>
      </c>
      <c r="IK34" s="453">
        <f t="shared" ref="IK34:IK39" ca="1" si="411">$D34</f>
        <v>23</v>
      </c>
      <c r="IL34" s="452" t="str">
        <f ca="1">GrpE!$D$4</f>
        <v>Japan</v>
      </c>
      <c r="IM34" s="492"/>
      <c r="IN34" s="492"/>
      <c r="IO34" s="485"/>
      <c r="IP34" s="453" t="str">
        <f t="shared" ref="IP34:IP39" ca="1" si="412">IF(($F34&lt;&gt;"")*($G34&lt;&gt;"")*(IM34&lt;&gt;"")*(IN34&lt;&gt;""),($F34&gt;$G34)*(IM34&gt;IN34)+($F34=$G34)*(IM34=IN34)+($F34&lt;$G34)*(IM34&lt;IN34),"")</f>
        <v/>
      </c>
      <c r="IQ34" s="453" t="str">
        <f ca="1">IF((IP34&lt;&gt;""),IF(OR($F34&lt;&gt;$G34,PrSettings!$M$4="●"),(($F34-$G34)=(IM34-IN34))*1,0),"")</f>
        <v/>
      </c>
      <c r="IR34" s="453" t="str">
        <f t="shared" ref="IR34:IR39" ca="1" si="413">IF((IP34&lt;&gt;""),($F34=IM34)*($G34=IN34),"")</f>
        <v/>
      </c>
      <c r="IS34" s="453" t="str">
        <f ca="1">IF(IP34&lt;&gt;"",IF(ABS($F34-$G34)&gt;=PrSettings!$M$7,(ABS($F34-$G34-IM34+IN34)&lt;=1)*1,IF(AND(IP34,$F34=$G34,$F34&gt;=PrSettings!$M$6),(ABS(IM34-$F34)&lt;=1)*1,IF(AND(IP34,$F34+$G34&gt;=PrSettings!$M$8),(ABS(IM34-$F34)+ABS(IN34-$G34)&lt;=1)*1,""))),"")</f>
        <v/>
      </c>
      <c r="IT34" s="488"/>
      <c r="IV34" s="451">
        <f t="shared" ref="IV34:IV61" ca="1" si="414">$B34</f>
        <v>12</v>
      </c>
      <c r="IW34" s="452" t="str">
        <f ca="1">GrpE!$B$4</f>
        <v>Deutschland</v>
      </c>
      <c r="IX34" s="453">
        <f t="shared" ref="IX34:IX39" ca="1" si="415">$D34</f>
        <v>23</v>
      </c>
      <c r="IY34" s="452" t="str">
        <f ca="1">GrpE!$D$4</f>
        <v>Japan</v>
      </c>
      <c r="IZ34" s="492"/>
      <c r="JA34" s="492"/>
      <c r="JB34" s="485"/>
      <c r="JC34" s="453" t="str">
        <f t="shared" ref="JC34:JC39" ca="1" si="416">IF(($F34&lt;&gt;"")*($G34&lt;&gt;"")*(IZ34&lt;&gt;"")*(JA34&lt;&gt;""),($F34&gt;$G34)*(IZ34&gt;JA34)+($F34=$G34)*(IZ34=JA34)+($F34&lt;$G34)*(IZ34&lt;JA34),"")</f>
        <v/>
      </c>
      <c r="JD34" s="453" t="str">
        <f ca="1">IF((JC34&lt;&gt;""),IF(OR($F34&lt;&gt;$G34,PrSettings!$M$4="●"),(($F34-$G34)=(IZ34-JA34))*1,0),"")</f>
        <v/>
      </c>
      <c r="JE34" s="453" t="str">
        <f t="shared" ref="JE34:JE39" ca="1" si="417">IF((JC34&lt;&gt;""),($F34=IZ34)*($G34=JA34),"")</f>
        <v/>
      </c>
      <c r="JF34" s="453" t="str">
        <f ca="1">IF(JC34&lt;&gt;"",IF(ABS($F34-$G34)&gt;=PrSettings!$M$7,(ABS($F34-$G34-IZ34+JA34)&lt;=1)*1,IF(AND(JC34,$F34=$G34,$F34&gt;=PrSettings!$M$6),(ABS(IZ34-$F34)&lt;=1)*1,IF(AND(JC34,$F34+$G34&gt;=PrSettings!$M$8),(ABS(IZ34-$F34)+ABS(JA34-$G34)&lt;=1)*1,""))),"")</f>
        <v/>
      </c>
      <c r="JG34" s="488"/>
      <c r="JI34" s="451">
        <f t="shared" ref="JI34:JI61" ca="1" si="418">$B34</f>
        <v>12</v>
      </c>
      <c r="JJ34" s="452" t="str">
        <f ca="1">GrpE!$B$4</f>
        <v>Deutschland</v>
      </c>
      <c r="JK34" s="453">
        <f t="shared" ref="JK34:JK39" ca="1" si="419">$D34</f>
        <v>23</v>
      </c>
      <c r="JL34" s="452" t="str">
        <f ca="1">GrpE!$D$4</f>
        <v>Japan</v>
      </c>
      <c r="JM34" s="492"/>
      <c r="JN34" s="492"/>
      <c r="JO34" s="485"/>
      <c r="JP34" s="453" t="str">
        <f t="shared" ref="JP34:JP39" ca="1" si="420">IF(($F34&lt;&gt;"")*($G34&lt;&gt;"")*(JM34&lt;&gt;"")*(JN34&lt;&gt;""),($F34&gt;$G34)*(JM34&gt;JN34)+($F34=$G34)*(JM34=JN34)+($F34&lt;$G34)*(JM34&lt;JN34),"")</f>
        <v/>
      </c>
      <c r="JQ34" s="453" t="str">
        <f ca="1">IF((JP34&lt;&gt;""),IF(OR($F34&lt;&gt;$G34,PrSettings!$M$4="●"),(($F34-$G34)=(JM34-JN34))*1,0),"")</f>
        <v/>
      </c>
      <c r="JR34" s="453" t="str">
        <f t="shared" ref="JR34:JR39" ca="1" si="421">IF((JP34&lt;&gt;""),($F34=JM34)*($G34=JN34),"")</f>
        <v/>
      </c>
      <c r="JS34" s="453" t="str">
        <f ca="1">IF(JP34&lt;&gt;"",IF(ABS($F34-$G34)&gt;=PrSettings!$M$7,(ABS($F34-$G34-JM34+JN34)&lt;=1)*1,IF(AND(JP34,$F34=$G34,$F34&gt;=PrSettings!$M$6),(ABS(JM34-$F34)&lt;=1)*1,IF(AND(JP34,$F34+$G34&gt;=PrSettings!$M$8),(ABS(JM34-$F34)+ABS(JN34-$G34)&lt;=1)*1,""))),"")</f>
        <v/>
      </c>
      <c r="JT34" s="488"/>
      <c r="JV34" s="451">
        <f t="shared" ref="JV34:JV61" ca="1" si="422">$B34</f>
        <v>12</v>
      </c>
      <c r="JW34" s="452" t="str">
        <f ca="1">GrpE!$B$4</f>
        <v>Deutschland</v>
      </c>
      <c r="JX34" s="453">
        <f t="shared" ref="JX34:JX39" ca="1" si="423">$D34</f>
        <v>23</v>
      </c>
      <c r="JY34" s="452" t="str">
        <f ca="1">GrpE!$D$4</f>
        <v>Japan</v>
      </c>
      <c r="JZ34" s="492"/>
      <c r="KA34" s="492"/>
      <c r="KB34" s="485"/>
      <c r="KC34" s="453" t="str">
        <f t="shared" ref="KC34:KC39" ca="1" si="424">IF(($F34&lt;&gt;"")*($G34&lt;&gt;"")*(JZ34&lt;&gt;"")*(KA34&lt;&gt;""),($F34&gt;$G34)*(JZ34&gt;KA34)+($F34=$G34)*(JZ34=KA34)+($F34&lt;$G34)*(JZ34&lt;KA34),"")</f>
        <v/>
      </c>
      <c r="KD34" s="453" t="str">
        <f ca="1">IF((KC34&lt;&gt;""),IF(OR($F34&lt;&gt;$G34,PrSettings!$M$4="●"),(($F34-$G34)=(JZ34-KA34))*1,0),"")</f>
        <v/>
      </c>
      <c r="KE34" s="453" t="str">
        <f t="shared" ref="KE34:KE39" ca="1" si="425">IF((KC34&lt;&gt;""),($F34=JZ34)*($G34=KA34),"")</f>
        <v/>
      </c>
      <c r="KF34" s="453" t="str">
        <f ca="1">IF(KC34&lt;&gt;"",IF(ABS($F34-$G34)&gt;=PrSettings!$M$7,(ABS($F34-$G34-JZ34+KA34)&lt;=1)*1,IF(AND(KC34,$F34=$G34,$F34&gt;=PrSettings!$M$6),(ABS(JZ34-$F34)&lt;=1)*1,IF(AND(KC34,$F34+$G34&gt;=PrSettings!$M$8),(ABS(JZ34-$F34)+ABS(KA34-$G34)&lt;=1)*1,""))),"")</f>
        <v/>
      </c>
      <c r="KG34" s="488"/>
      <c r="KI34" s="451">
        <f t="shared" ref="KI34:KI61" ca="1" si="426">$B34</f>
        <v>12</v>
      </c>
      <c r="KJ34" s="452" t="str">
        <f ca="1">GrpE!$B$4</f>
        <v>Deutschland</v>
      </c>
      <c r="KK34" s="453">
        <f t="shared" ref="KK34:KK39" ca="1" si="427">$D34</f>
        <v>23</v>
      </c>
      <c r="KL34" s="452" t="str">
        <f ca="1">GrpE!$D$4</f>
        <v>Japan</v>
      </c>
      <c r="KM34" s="492"/>
      <c r="KN34" s="492"/>
      <c r="KO34" s="485"/>
      <c r="KP34" s="453" t="str">
        <f t="shared" ref="KP34:KP39" ca="1" si="428">IF(($F34&lt;&gt;"")*($G34&lt;&gt;"")*(KM34&lt;&gt;"")*(KN34&lt;&gt;""),($F34&gt;$G34)*(KM34&gt;KN34)+($F34=$G34)*(KM34=KN34)+($F34&lt;$G34)*(KM34&lt;KN34),"")</f>
        <v/>
      </c>
      <c r="KQ34" s="453" t="str">
        <f ca="1">IF((KP34&lt;&gt;""),IF(OR($F34&lt;&gt;$G34,PrSettings!$M$4="●"),(($F34-$G34)=(KM34-KN34))*1,0),"")</f>
        <v/>
      </c>
      <c r="KR34" s="453" t="str">
        <f t="shared" ref="KR34:KR39" ca="1" si="429">IF((KP34&lt;&gt;""),($F34=KM34)*($G34=KN34),"")</f>
        <v/>
      </c>
      <c r="KS34" s="453" t="str">
        <f ca="1">IF(KP34&lt;&gt;"",IF(ABS($F34-$G34)&gt;=PrSettings!$M$7,(ABS($F34-$G34-KM34+KN34)&lt;=1)*1,IF(AND(KP34,$F34=$G34,$F34&gt;=PrSettings!$M$6),(ABS(KM34-$F34)&lt;=1)*1,IF(AND(KP34,$F34+$G34&gt;=PrSettings!$M$8),(ABS(KM34-$F34)+ABS(KN34-$G34)&lt;=1)*1,""))),"")</f>
        <v/>
      </c>
      <c r="KT34" s="488"/>
      <c r="KV34" s="451">
        <f t="shared" ref="KV34:KV61" ca="1" si="430">$B34</f>
        <v>12</v>
      </c>
      <c r="KW34" s="452" t="str">
        <f ca="1">GrpE!$B$4</f>
        <v>Deutschland</v>
      </c>
      <c r="KX34" s="453">
        <f t="shared" ref="KX34:KX39" ca="1" si="431">$D34</f>
        <v>23</v>
      </c>
      <c r="KY34" s="452" t="str">
        <f ca="1">GrpE!$D$4</f>
        <v>Japan</v>
      </c>
      <c r="KZ34" s="492"/>
      <c r="LA34" s="492"/>
      <c r="LB34" s="485"/>
      <c r="LC34" s="453" t="str">
        <f t="shared" ref="LC34:LC39" ca="1" si="432">IF(($F34&lt;&gt;"")*($G34&lt;&gt;"")*(KZ34&lt;&gt;"")*(LA34&lt;&gt;""),($F34&gt;$G34)*(KZ34&gt;LA34)+($F34=$G34)*(KZ34=LA34)+($F34&lt;$G34)*(KZ34&lt;LA34),"")</f>
        <v/>
      </c>
      <c r="LD34" s="453" t="str">
        <f ca="1">IF((LC34&lt;&gt;""),IF(OR($F34&lt;&gt;$G34,PrSettings!$M$4="●"),(($F34-$G34)=(KZ34-LA34))*1,0),"")</f>
        <v/>
      </c>
      <c r="LE34" s="453" t="str">
        <f t="shared" ref="LE34:LE39" ca="1" si="433">IF((LC34&lt;&gt;""),($F34=KZ34)*($G34=LA34),"")</f>
        <v/>
      </c>
      <c r="LF34" s="453" t="str">
        <f ca="1">IF(LC34&lt;&gt;"",IF(ABS($F34-$G34)&gt;=PrSettings!$M$7,(ABS($F34-$G34-KZ34+LA34)&lt;=1)*1,IF(AND(LC34,$F34=$G34,$F34&gt;=PrSettings!$M$6),(ABS(KZ34-$F34)&lt;=1)*1,IF(AND(LC34,$F34+$G34&gt;=PrSettings!$M$8),(ABS(KZ34-$F34)+ABS(LA34-$G34)&lt;=1)*1,""))),"")</f>
        <v/>
      </c>
      <c r="LG34" s="488"/>
      <c r="LI34" s="451">
        <f t="shared" ref="LI34:LI61" ca="1" si="434">$B34</f>
        <v>12</v>
      </c>
      <c r="LJ34" s="452" t="str">
        <f ca="1">GrpE!$B$4</f>
        <v>Deutschland</v>
      </c>
      <c r="LK34" s="453">
        <f t="shared" ref="LK34:LK39" ca="1" si="435">$D34</f>
        <v>23</v>
      </c>
      <c r="LL34" s="452" t="str">
        <f ca="1">GrpE!$D$4</f>
        <v>Japan</v>
      </c>
      <c r="LM34" s="492"/>
      <c r="LN34" s="492"/>
      <c r="LO34" s="485"/>
      <c r="LP34" s="453" t="str">
        <f t="shared" ref="LP34:LP39" ca="1" si="436">IF(($F34&lt;&gt;"")*($G34&lt;&gt;"")*(LM34&lt;&gt;"")*(LN34&lt;&gt;""),($F34&gt;$G34)*(LM34&gt;LN34)+($F34=$G34)*(LM34=LN34)+($F34&lt;$G34)*(LM34&lt;LN34),"")</f>
        <v/>
      </c>
      <c r="LQ34" s="453" t="str">
        <f ca="1">IF((LP34&lt;&gt;""),IF(OR($F34&lt;&gt;$G34,PrSettings!$M$4="●"),(($F34-$G34)=(LM34-LN34))*1,0),"")</f>
        <v/>
      </c>
      <c r="LR34" s="453" t="str">
        <f t="shared" ref="LR34:LR39" ca="1" si="437">IF((LP34&lt;&gt;""),($F34=LM34)*($G34=LN34),"")</f>
        <v/>
      </c>
      <c r="LS34" s="453" t="str">
        <f ca="1">IF(LP34&lt;&gt;"",IF(ABS($F34-$G34)&gt;=PrSettings!$M$7,(ABS($F34-$G34-LM34+LN34)&lt;=1)*1,IF(AND(LP34,$F34=$G34,$F34&gt;=PrSettings!$M$6),(ABS(LM34-$F34)&lt;=1)*1,IF(AND(LP34,$F34+$G34&gt;=PrSettings!$M$8),(ABS(LM34-$F34)+ABS(LN34-$G34)&lt;=1)*1,""))),"")</f>
        <v/>
      </c>
      <c r="LT34" s="488"/>
      <c r="LV34" s="451">
        <f t="shared" ref="LV34:LV61" ca="1" si="438">$B34</f>
        <v>12</v>
      </c>
      <c r="LW34" s="452" t="str">
        <f ca="1">GrpE!$B$4</f>
        <v>Deutschland</v>
      </c>
      <c r="LX34" s="453">
        <f t="shared" ref="LX34:LX39" ca="1" si="439">$D34</f>
        <v>23</v>
      </c>
      <c r="LY34" s="452" t="str">
        <f ca="1">GrpE!$D$4</f>
        <v>Japan</v>
      </c>
      <c r="LZ34" s="492"/>
      <c r="MA34" s="492"/>
      <c r="MB34" s="485"/>
      <c r="MC34" s="453" t="str">
        <f t="shared" ref="MC34:MC39" ca="1" si="440">IF(($F34&lt;&gt;"")*($G34&lt;&gt;"")*(LZ34&lt;&gt;"")*(MA34&lt;&gt;""),($F34&gt;$G34)*(LZ34&gt;MA34)+($F34=$G34)*(LZ34=MA34)+($F34&lt;$G34)*(LZ34&lt;MA34),"")</f>
        <v/>
      </c>
      <c r="MD34" s="453" t="str">
        <f ca="1">IF((MC34&lt;&gt;""),IF(OR($F34&lt;&gt;$G34,PrSettings!$M$4="●"),(($F34-$G34)=(LZ34-MA34))*1,0),"")</f>
        <v/>
      </c>
      <c r="ME34" s="453" t="str">
        <f t="shared" ref="ME34:ME39" ca="1" si="441">IF((MC34&lt;&gt;""),($F34=LZ34)*($G34=MA34),"")</f>
        <v/>
      </c>
      <c r="MF34" s="453" t="str">
        <f ca="1">IF(MC34&lt;&gt;"",IF(ABS($F34-$G34)&gt;=PrSettings!$M$7,(ABS($F34-$G34-LZ34+MA34)&lt;=1)*1,IF(AND(MC34,$F34=$G34,$F34&gt;=PrSettings!$M$6),(ABS(LZ34-$F34)&lt;=1)*1,IF(AND(MC34,$F34+$G34&gt;=PrSettings!$M$8),(ABS(LZ34-$F34)+ABS(MA34-$G34)&lt;=1)*1,""))),"")</f>
        <v/>
      </c>
      <c r="MG34" s="488"/>
    </row>
    <row r="35" spans="2:345" x14ac:dyDescent="0.25">
      <c r="B35" s="451">
        <f ca="1">INDEX(Groups!$C$7:$C$45,MATCH(C35,Groups!$D$7:$D$45,0))</f>
        <v>7</v>
      </c>
      <c r="C35" s="452" t="str">
        <f ca="1">GrpE!$B$5</f>
        <v>Spanien</v>
      </c>
      <c r="D35" s="453">
        <f ca="1">INDEX(Groups!$C$7:$C$45,MATCH(E35,Groups!$D$7:$D$45,0))</f>
        <v>31</v>
      </c>
      <c r="E35" s="452" t="str">
        <f ca="1">GrpE!$D$5</f>
        <v>Costa Rica</v>
      </c>
      <c r="F35" s="454">
        <f ca="1">GrpE!$E$5</f>
        <v>7</v>
      </c>
      <c r="G35" s="455">
        <f ca="1">GrpE!$G$5</f>
        <v>0</v>
      </c>
      <c r="I35" s="451">
        <f t="shared" ca="1" si="338"/>
        <v>7</v>
      </c>
      <c r="J35" s="452" t="str">
        <f ca="1">GrpE!$B$5</f>
        <v>Spanien</v>
      </c>
      <c r="K35" s="453">
        <f t="shared" ca="1" si="339"/>
        <v>31</v>
      </c>
      <c r="L35" s="452" t="str">
        <f ca="1">GrpE!$D$5</f>
        <v>Costa Rica</v>
      </c>
      <c r="M35" s="492"/>
      <c r="N35" s="492"/>
      <c r="O35" s="486"/>
      <c r="P35" s="453" t="str">
        <f t="shared" ca="1" si="340"/>
        <v/>
      </c>
      <c r="Q35" s="453" t="str">
        <f ca="1">IF((P35&lt;&gt;""),IF(OR($F35&lt;&gt;$G35,PrSettings!$M$4="●"),(($F35-$G35)=(M35-N35))*1,0),"")</f>
        <v/>
      </c>
      <c r="R35" s="453" t="str">
        <f t="shared" ca="1" si="341"/>
        <v/>
      </c>
      <c r="S35" s="453" t="str">
        <f ca="1">IF(P35&lt;&gt;"",IF(ABS($F35-$G35)&gt;=PrSettings!$M$7,(ABS($F35-$G35-M35+N35)&lt;=1)*1,IF(AND(P35,$F35=$G35,$F35&gt;=PrSettings!$M$6),(ABS(M35-$F35)&lt;=1)*1,IF(AND(P35,$F35+$G35&gt;=PrSettings!$M$8),(ABS(M35-$F35)+ABS(N35-$G35)&lt;=1)*1,""))),"")</f>
        <v/>
      </c>
      <c r="T35" s="489"/>
      <c r="V35" s="451">
        <f t="shared" ca="1" si="342"/>
        <v>7</v>
      </c>
      <c r="W35" s="452" t="str">
        <f ca="1">GrpE!$B$5</f>
        <v>Spanien</v>
      </c>
      <c r="X35" s="453">
        <f t="shared" ca="1" si="343"/>
        <v>31</v>
      </c>
      <c r="Y35" s="452" t="str">
        <f ca="1">GrpE!$D$5</f>
        <v>Costa Rica</v>
      </c>
      <c r="Z35" s="492"/>
      <c r="AA35" s="492"/>
      <c r="AB35" s="486"/>
      <c r="AC35" s="453" t="str">
        <f t="shared" ca="1" si="344"/>
        <v/>
      </c>
      <c r="AD35" s="453" t="str">
        <f ca="1">IF((AC35&lt;&gt;""),IF(OR($F35&lt;&gt;$G35,PrSettings!$M$4="●"),(($F35-$G35)=(Z35-AA35))*1,0),"")</f>
        <v/>
      </c>
      <c r="AE35" s="453" t="str">
        <f t="shared" ca="1" si="345"/>
        <v/>
      </c>
      <c r="AF35" s="453" t="str">
        <f ca="1">IF(AC35&lt;&gt;"",IF(ABS($F35-$G35)&gt;=PrSettings!$M$7,(ABS($F35-$G35-Z35+AA35)&lt;=1)*1,IF(AND(AC35,$F35=$G35,$F35&gt;=PrSettings!$M$6),(ABS(Z35-$F35)&lt;=1)*1,IF(AND(AC35,$F35+$G35&gt;=PrSettings!$M$8),(ABS(Z35-$F35)+ABS(AA35-$G35)&lt;=1)*1,""))),"")</f>
        <v/>
      </c>
      <c r="AG35" s="489"/>
      <c r="AI35" s="451">
        <f t="shared" ca="1" si="346"/>
        <v>7</v>
      </c>
      <c r="AJ35" s="452" t="str">
        <f ca="1">GrpE!$B$5</f>
        <v>Spanien</v>
      </c>
      <c r="AK35" s="453">
        <f t="shared" ca="1" si="347"/>
        <v>31</v>
      </c>
      <c r="AL35" s="452" t="str">
        <f ca="1">GrpE!$D$5</f>
        <v>Costa Rica</v>
      </c>
      <c r="AM35" s="492"/>
      <c r="AN35" s="492"/>
      <c r="AO35" s="486"/>
      <c r="AP35" s="453" t="str">
        <f t="shared" ca="1" si="348"/>
        <v/>
      </c>
      <c r="AQ35" s="453" t="str">
        <f ca="1">IF((AP35&lt;&gt;""),IF(OR($F35&lt;&gt;$G35,PrSettings!$M$4="●"),(($F35-$G35)=(AM35-AN35))*1,0),"")</f>
        <v/>
      </c>
      <c r="AR35" s="453" t="str">
        <f t="shared" ca="1" si="349"/>
        <v/>
      </c>
      <c r="AS35" s="453" t="str">
        <f ca="1">IF(AP35&lt;&gt;"",IF(ABS($F35-$G35)&gt;=PrSettings!$M$7,(ABS($F35-$G35-AM35+AN35)&lt;=1)*1,IF(AND(AP35,$F35=$G35,$F35&gt;=PrSettings!$M$6),(ABS(AM35-$F35)&lt;=1)*1,IF(AND(AP35,$F35+$G35&gt;=PrSettings!$M$8),(ABS(AM35-$F35)+ABS(AN35-$G35)&lt;=1)*1,""))),"")</f>
        <v/>
      </c>
      <c r="AT35" s="489"/>
      <c r="AV35" s="451">
        <f t="shared" ca="1" si="350"/>
        <v>7</v>
      </c>
      <c r="AW35" s="452" t="str">
        <f ca="1">GrpE!$B$5</f>
        <v>Spanien</v>
      </c>
      <c r="AX35" s="453">
        <f t="shared" ca="1" si="351"/>
        <v>31</v>
      </c>
      <c r="AY35" s="452" t="str">
        <f ca="1">GrpE!$D$5</f>
        <v>Costa Rica</v>
      </c>
      <c r="AZ35" s="492"/>
      <c r="BA35" s="492"/>
      <c r="BB35" s="486"/>
      <c r="BC35" s="453" t="str">
        <f t="shared" ca="1" si="352"/>
        <v/>
      </c>
      <c r="BD35" s="453" t="str">
        <f ca="1">IF((BC35&lt;&gt;""),IF(OR($F35&lt;&gt;$G35,PrSettings!$M$4="●"),(($F35-$G35)=(AZ35-BA35))*1,0),"")</f>
        <v/>
      </c>
      <c r="BE35" s="453" t="str">
        <f t="shared" ca="1" si="353"/>
        <v/>
      </c>
      <c r="BF35" s="453" t="str">
        <f ca="1">IF(BC35&lt;&gt;"",IF(ABS($F35-$G35)&gt;=PrSettings!$M$7,(ABS($F35-$G35-AZ35+BA35)&lt;=1)*1,IF(AND(BC35,$F35=$G35,$F35&gt;=PrSettings!$M$6),(ABS(AZ35-$F35)&lt;=1)*1,IF(AND(BC35,$F35+$G35&gt;=PrSettings!$M$8),(ABS(AZ35-$F35)+ABS(BA35-$G35)&lt;=1)*1,""))),"")</f>
        <v/>
      </c>
      <c r="BG35" s="489"/>
      <c r="BI35" s="451">
        <f t="shared" ca="1" si="354"/>
        <v>7</v>
      </c>
      <c r="BJ35" s="452" t="str">
        <f ca="1">GrpE!$B$5</f>
        <v>Spanien</v>
      </c>
      <c r="BK35" s="453">
        <f t="shared" ca="1" si="355"/>
        <v>31</v>
      </c>
      <c r="BL35" s="452" t="str">
        <f ca="1">GrpE!$D$5</f>
        <v>Costa Rica</v>
      </c>
      <c r="BM35" s="492"/>
      <c r="BN35" s="492"/>
      <c r="BO35" s="486"/>
      <c r="BP35" s="453" t="str">
        <f t="shared" ca="1" si="356"/>
        <v/>
      </c>
      <c r="BQ35" s="453" t="str">
        <f ca="1">IF((BP35&lt;&gt;""),IF(OR($F35&lt;&gt;$G35,PrSettings!$M$4="●"),(($F35-$G35)=(BM35-BN35))*1,0),"")</f>
        <v/>
      </c>
      <c r="BR35" s="453" t="str">
        <f t="shared" ca="1" si="357"/>
        <v/>
      </c>
      <c r="BS35" s="453" t="str">
        <f ca="1">IF(BP35&lt;&gt;"",IF(ABS($F35-$G35)&gt;=PrSettings!$M$7,(ABS($F35-$G35-BM35+BN35)&lt;=1)*1,IF(AND(BP35,$F35=$G35,$F35&gt;=PrSettings!$M$6),(ABS(BM35-$F35)&lt;=1)*1,IF(AND(BP35,$F35+$G35&gt;=PrSettings!$M$8),(ABS(BM35-$F35)+ABS(BN35-$G35)&lt;=1)*1,""))),"")</f>
        <v/>
      </c>
      <c r="BT35" s="489"/>
      <c r="BV35" s="451">
        <f t="shared" ca="1" si="358"/>
        <v>7</v>
      </c>
      <c r="BW35" s="452" t="str">
        <f ca="1">GrpE!$B$5</f>
        <v>Spanien</v>
      </c>
      <c r="BX35" s="453">
        <f t="shared" ca="1" si="359"/>
        <v>31</v>
      </c>
      <c r="BY35" s="452" t="str">
        <f ca="1">GrpE!$D$5</f>
        <v>Costa Rica</v>
      </c>
      <c r="BZ35" s="492"/>
      <c r="CA35" s="492"/>
      <c r="CB35" s="486"/>
      <c r="CC35" s="453" t="str">
        <f t="shared" ca="1" si="360"/>
        <v/>
      </c>
      <c r="CD35" s="453" t="str">
        <f ca="1">IF((CC35&lt;&gt;""),IF(OR($F35&lt;&gt;$G35,PrSettings!$M$4="●"),(($F35-$G35)=(BZ35-CA35))*1,0),"")</f>
        <v/>
      </c>
      <c r="CE35" s="453" t="str">
        <f t="shared" ca="1" si="361"/>
        <v/>
      </c>
      <c r="CF35" s="453" t="str">
        <f ca="1">IF(CC35&lt;&gt;"",IF(ABS($F35-$G35)&gt;=PrSettings!$M$7,(ABS($F35-$G35-BZ35+CA35)&lt;=1)*1,IF(AND(CC35,$F35=$G35,$F35&gt;=PrSettings!$M$6),(ABS(BZ35-$F35)&lt;=1)*1,IF(AND(CC35,$F35+$G35&gt;=PrSettings!$M$8),(ABS(BZ35-$F35)+ABS(CA35-$G35)&lt;=1)*1,""))),"")</f>
        <v/>
      </c>
      <c r="CG35" s="489"/>
      <c r="CI35" s="451">
        <f t="shared" ca="1" si="362"/>
        <v>7</v>
      </c>
      <c r="CJ35" s="452" t="str">
        <f ca="1">GrpE!$B$5</f>
        <v>Spanien</v>
      </c>
      <c r="CK35" s="453">
        <f t="shared" ca="1" si="363"/>
        <v>31</v>
      </c>
      <c r="CL35" s="452" t="str">
        <f ca="1">GrpE!$D$5</f>
        <v>Costa Rica</v>
      </c>
      <c r="CM35" s="492"/>
      <c r="CN35" s="492"/>
      <c r="CO35" s="486"/>
      <c r="CP35" s="453" t="str">
        <f t="shared" ca="1" si="364"/>
        <v/>
      </c>
      <c r="CQ35" s="453" t="str">
        <f ca="1">IF((CP35&lt;&gt;""),IF(OR($F35&lt;&gt;$G35,PrSettings!$M$4="●"),(($F35-$G35)=(CM35-CN35))*1,0),"")</f>
        <v/>
      </c>
      <c r="CR35" s="453" t="str">
        <f t="shared" ca="1" si="365"/>
        <v/>
      </c>
      <c r="CS35" s="453" t="str">
        <f ca="1">IF(CP35&lt;&gt;"",IF(ABS($F35-$G35)&gt;=PrSettings!$M$7,(ABS($F35-$G35-CM35+CN35)&lt;=1)*1,IF(AND(CP35,$F35=$G35,$F35&gt;=PrSettings!$M$6),(ABS(CM35-$F35)&lt;=1)*1,IF(AND(CP35,$F35+$G35&gt;=PrSettings!$M$8),(ABS(CM35-$F35)+ABS(CN35-$G35)&lt;=1)*1,""))),"")</f>
        <v/>
      </c>
      <c r="CT35" s="489"/>
      <c r="CV35" s="451">
        <f t="shared" ca="1" si="366"/>
        <v>7</v>
      </c>
      <c r="CW35" s="452" t="str">
        <f ca="1">GrpE!$B$5</f>
        <v>Spanien</v>
      </c>
      <c r="CX35" s="453">
        <f t="shared" ca="1" si="367"/>
        <v>31</v>
      </c>
      <c r="CY35" s="452" t="str">
        <f ca="1">GrpE!$D$5</f>
        <v>Costa Rica</v>
      </c>
      <c r="CZ35" s="492"/>
      <c r="DA35" s="492"/>
      <c r="DB35" s="486"/>
      <c r="DC35" s="453" t="str">
        <f t="shared" ca="1" si="368"/>
        <v/>
      </c>
      <c r="DD35" s="453" t="str">
        <f ca="1">IF((DC35&lt;&gt;""),IF(OR($F35&lt;&gt;$G35,PrSettings!$M$4="●"),(($F35-$G35)=(CZ35-DA35))*1,0),"")</f>
        <v/>
      </c>
      <c r="DE35" s="453" t="str">
        <f t="shared" ca="1" si="369"/>
        <v/>
      </c>
      <c r="DF35" s="453" t="str">
        <f ca="1">IF(DC35&lt;&gt;"",IF(ABS($F35-$G35)&gt;=PrSettings!$M$7,(ABS($F35-$G35-CZ35+DA35)&lt;=1)*1,IF(AND(DC35,$F35=$G35,$F35&gt;=PrSettings!$M$6),(ABS(CZ35-$F35)&lt;=1)*1,IF(AND(DC35,$F35+$G35&gt;=PrSettings!$M$8),(ABS(CZ35-$F35)+ABS(DA35-$G35)&lt;=1)*1,""))),"")</f>
        <v/>
      </c>
      <c r="DG35" s="489"/>
      <c r="DI35" s="451">
        <f t="shared" ca="1" si="370"/>
        <v>7</v>
      </c>
      <c r="DJ35" s="452" t="str">
        <f ca="1">GrpE!$B$5</f>
        <v>Spanien</v>
      </c>
      <c r="DK35" s="453">
        <f t="shared" ca="1" si="371"/>
        <v>31</v>
      </c>
      <c r="DL35" s="452" t="str">
        <f ca="1">GrpE!$D$5</f>
        <v>Costa Rica</v>
      </c>
      <c r="DM35" s="492"/>
      <c r="DN35" s="492"/>
      <c r="DO35" s="486"/>
      <c r="DP35" s="453" t="str">
        <f t="shared" ca="1" si="372"/>
        <v/>
      </c>
      <c r="DQ35" s="453" t="str">
        <f ca="1">IF((DP35&lt;&gt;""),IF(OR($F35&lt;&gt;$G35,PrSettings!$M$4="●"),(($F35-$G35)=(DM35-DN35))*1,0),"")</f>
        <v/>
      </c>
      <c r="DR35" s="453" t="str">
        <f t="shared" ca="1" si="373"/>
        <v/>
      </c>
      <c r="DS35" s="453" t="str">
        <f ca="1">IF(DP35&lt;&gt;"",IF(ABS($F35-$G35)&gt;=PrSettings!$M$7,(ABS($F35-$G35-DM35+DN35)&lt;=1)*1,IF(AND(DP35,$F35=$G35,$F35&gt;=PrSettings!$M$6),(ABS(DM35-$F35)&lt;=1)*1,IF(AND(DP35,$F35+$G35&gt;=PrSettings!$M$8),(ABS(DM35-$F35)+ABS(DN35-$G35)&lt;=1)*1,""))),"")</f>
        <v/>
      </c>
      <c r="DT35" s="489"/>
      <c r="DV35" s="451">
        <f t="shared" ca="1" si="374"/>
        <v>7</v>
      </c>
      <c r="DW35" s="452" t="str">
        <f ca="1">GrpE!$B$5</f>
        <v>Spanien</v>
      </c>
      <c r="DX35" s="453">
        <f t="shared" ca="1" si="375"/>
        <v>31</v>
      </c>
      <c r="DY35" s="452" t="str">
        <f ca="1">GrpE!$D$5</f>
        <v>Costa Rica</v>
      </c>
      <c r="DZ35" s="492"/>
      <c r="EA35" s="492"/>
      <c r="EB35" s="486"/>
      <c r="EC35" s="453" t="str">
        <f t="shared" ca="1" si="376"/>
        <v/>
      </c>
      <c r="ED35" s="453" t="str">
        <f ca="1">IF((EC35&lt;&gt;""),IF(OR($F35&lt;&gt;$G35,PrSettings!$M$4="●"),(($F35-$G35)=(DZ35-EA35))*1,0),"")</f>
        <v/>
      </c>
      <c r="EE35" s="453" t="str">
        <f t="shared" ca="1" si="377"/>
        <v/>
      </c>
      <c r="EF35" s="453" t="str">
        <f ca="1">IF(EC35&lt;&gt;"",IF(ABS($F35-$G35)&gt;=PrSettings!$M$7,(ABS($F35-$G35-DZ35+EA35)&lt;=1)*1,IF(AND(EC35,$F35=$G35,$F35&gt;=PrSettings!$M$6),(ABS(DZ35-$F35)&lt;=1)*1,IF(AND(EC35,$F35+$G35&gt;=PrSettings!$M$8),(ABS(DZ35-$F35)+ABS(EA35-$G35)&lt;=1)*1,""))),"")</f>
        <v/>
      </c>
      <c r="EG35" s="489"/>
      <c r="EI35" s="451">
        <f t="shared" ca="1" si="378"/>
        <v>7</v>
      </c>
      <c r="EJ35" s="452" t="str">
        <f ca="1">GrpE!$B$5</f>
        <v>Spanien</v>
      </c>
      <c r="EK35" s="453">
        <f t="shared" ca="1" si="379"/>
        <v>31</v>
      </c>
      <c r="EL35" s="452" t="str">
        <f ca="1">GrpE!$D$5</f>
        <v>Costa Rica</v>
      </c>
      <c r="EM35" s="492"/>
      <c r="EN35" s="492"/>
      <c r="EO35" s="486"/>
      <c r="EP35" s="453" t="str">
        <f t="shared" ca="1" si="380"/>
        <v/>
      </c>
      <c r="EQ35" s="453" t="str">
        <f ca="1">IF((EP35&lt;&gt;""),IF(OR($F35&lt;&gt;$G35,PrSettings!$M$4="●"),(($F35-$G35)=(EM35-EN35))*1,0),"")</f>
        <v/>
      </c>
      <c r="ER35" s="453" t="str">
        <f t="shared" ca="1" si="381"/>
        <v/>
      </c>
      <c r="ES35" s="453" t="str">
        <f ca="1">IF(EP35&lt;&gt;"",IF(ABS($F35-$G35)&gt;=PrSettings!$M$7,(ABS($F35-$G35-EM35+EN35)&lt;=1)*1,IF(AND(EP35,$F35=$G35,$F35&gt;=PrSettings!$M$6),(ABS(EM35-$F35)&lt;=1)*1,IF(AND(EP35,$F35+$G35&gt;=PrSettings!$M$8),(ABS(EM35-$F35)+ABS(EN35-$G35)&lt;=1)*1,""))),"")</f>
        <v/>
      </c>
      <c r="ET35" s="489"/>
      <c r="EV35" s="451">
        <f t="shared" ca="1" si="382"/>
        <v>7</v>
      </c>
      <c r="EW35" s="452" t="str">
        <f ca="1">GrpE!$B$5</f>
        <v>Spanien</v>
      </c>
      <c r="EX35" s="453">
        <f t="shared" ca="1" si="383"/>
        <v>31</v>
      </c>
      <c r="EY35" s="452" t="str">
        <f ca="1">GrpE!$D$5</f>
        <v>Costa Rica</v>
      </c>
      <c r="EZ35" s="492"/>
      <c r="FA35" s="492"/>
      <c r="FB35" s="486"/>
      <c r="FC35" s="453" t="str">
        <f t="shared" ca="1" si="384"/>
        <v/>
      </c>
      <c r="FD35" s="453" t="str">
        <f ca="1">IF((FC35&lt;&gt;""),IF(OR($F35&lt;&gt;$G35,PrSettings!$M$4="●"),(($F35-$G35)=(EZ35-FA35))*1,0),"")</f>
        <v/>
      </c>
      <c r="FE35" s="453" t="str">
        <f t="shared" ca="1" si="385"/>
        <v/>
      </c>
      <c r="FF35" s="453" t="str">
        <f ca="1">IF(FC35&lt;&gt;"",IF(ABS($F35-$G35)&gt;=PrSettings!$M$7,(ABS($F35-$G35-EZ35+FA35)&lt;=1)*1,IF(AND(FC35,$F35=$G35,$F35&gt;=PrSettings!$M$6),(ABS(EZ35-$F35)&lt;=1)*1,IF(AND(FC35,$F35+$G35&gt;=PrSettings!$M$8),(ABS(EZ35-$F35)+ABS(FA35-$G35)&lt;=1)*1,""))),"")</f>
        <v/>
      </c>
      <c r="FG35" s="489"/>
      <c r="FI35" s="451">
        <f t="shared" ca="1" si="386"/>
        <v>7</v>
      </c>
      <c r="FJ35" s="452" t="str">
        <f ca="1">GrpE!$B$5</f>
        <v>Spanien</v>
      </c>
      <c r="FK35" s="453">
        <f t="shared" ca="1" si="387"/>
        <v>31</v>
      </c>
      <c r="FL35" s="452" t="str">
        <f ca="1">GrpE!$D$5</f>
        <v>Costa Rica</v>
      </c>
      <c r="FM35" s="492"/>
      <c r="FN35" s="492"/>
      <c r="FO35" s="486"/>
      <c r="FP35" s="453" t="str">
        <f t="shared" ca="1" si="388"/>
        <v/>
      </c>
      <c r="FQ35" s="453" t="str">
        <f ca="1">IF((FP35&lt;&gt;""),IF(OR($F35&lt;&gt;$G35,PrSettings!$M$4="●"),(($F35-$G35)=(FM35-FN35))*1,0),"")</f>
        <v/>
      </c>
      <c r="FR35" s="453" t="str">
        <f t="shared" ca="1" si="389"/>
        <v/>
      </c>
      <c r="FS35" s="453" t="str">
        <f ca="1">IF(FP35&lt;&gt;"",IF(ABS($F35-$G35)&gt;=PrSettings!$M$7,(ABS($F35-$G35-FM35+FN35)&lt;=1)*1,IF(AND(FP35,$F35=$G35,$F35&gt;=PrSettings!$M$6),(ABS(FM35-$F35)&lt;=1)*1,IF(AND(FP35,$F35+$G35&gt;=PrSettings!$M$8),(ABS(FM35-$F35)+ABS(FN35-$G35)&lt;=1)*1,""))),"")</f>
        <v/>
      </c>
      <c r="FT35" s="489"/>
      <c r="FV35" s="451">
        <f t="shared" ca="1" si="390"/>
        <v>7</v>
      </c>
      <c r="FW35" s="452" t="str">
        <f ca="1">GrpE!$B$5</f>
        <v>Spanien</v>
      </c>
      <c r="FX35" s="453">
        <f t="shared" ca="1" si="391"/>
        <v>31</v>
      </c>
      <c r="FY35" s="452" t="str">
        <f ca="1">GrpE!$D$5</f>
        <v>Costa Rica</v>
      </c>
      <c r="FZ35" s="492"/>
      <c r="GA35" s="492"/>
      <c r="GB35" s="486"/>
      <c r="GC35" s="453" t="str">
        <f t="shared" ca="1" si="392"/>
        <v/>
      </c>
      <c r="GD35" s="453" t="str">
        <f ca="1">IF((GC35&lt;&gt;""),IF(OR($F35&lt;&gt;$G35,PrSettings!$M$4="●"),(($F35-$G35)=(FZ35-GA35))*1,0),"")</f>
        <v/>
      </c>
      <c r="GE35" s="453" t="str">
        <f t="shared" ca="1" si="393"/>
        <v/>
      </c>
      <c r="GF35" s="453" t="str">
        <f ca="1">IF(GC35&lt;&gt;"",IF(ABS($F35-$G35)&gt;=PrSettings!$M$7,(ABS($F35-$G35-FZ35+GA35)&lt;=1)*1,IF(AND(GC35,$F35=$G35,$F35&gt;=PrSettings!$M$6),(ABS(FZ35-$F35)&lt;=1)*1,IF(AND(GC35,$F35+$G35&gt;=PrSettings!$M$8),(ABS(FZ35-$F35)+ABS(GA35-$G35)&lt;=1)*1,""))),"")</f>
        <v/>
      </c>
      <c r="GG35" s="489"/>
      <c r="GI35" s="451">
        <f t="shared" ca="1" si="394"/>
        <v>7</v>
      </c>
      <c r="GJ35" s="452" t="str">
        <f ca="1">GrpE!$B$5</f>
        <v>Spanien</v>
      </c>
      <c r="GK35" s="453">
        <f t="shared" ca="1" si="395"/>
        <v>31</v>
      </c>
      <c r="GL35" s="452" t="str">
        <f ca="1">GrpE!$D$5</f>
        <v>Costa Rica</v>
      </c>
      <c r="GM35" s="492"/>
      <c r="GN35" s="492"/>
      <c r="GO35" s="486"/>
      <c r="GP35" s="453" t="str">
        <f t="shared" ca="1" si="396"/>
        <v/>
      </c>
      <c r="GQ35" s="453" t="str">
        <f ca="1">IF((GP35&lt;&gt;""),IF(OR($F35&lt;&gt;$G35,PrSettings!$M$4="●"),(($F35-$G35)=(GM35-GN35))*1,0),"")</f>
        <v/>
      </c>
      <c r="GR35" s="453" t="str">
        <f t="shared" ca="1" si="397"/>
        <v/>
      </c>
      <c r="GS35" s="453" t="str">
        <f ca="1">IF(GP35&lt;&gt;"",IF(ABS($F35-$G35)&gt;=PrSettings!$M$7,(ABS($F35-$G35-GM35+GN35)&lt;=1)*1,IF(AND(GP35,$F35=$G35,$F35&gt;=PrSettings!$M$6),(ABS(GM35-$F35)&lt;=1)*1,IF(AND(GP35,$F35+$G35&gt;=PrSettings!$M$8),(ABS(GM35-$F35)+ABS(GN35-$G35)&lt;=1)*1,""))),"")</f>
        <v/>
      </c>
      <c r="GT35" s="489"/>
      <c r="GV35" s="451">
        <f t="shared" ca="1" si="398"/>
        <v>7</v>
      </c>
      <c r="GW35" s="452" t="str">
        <f ca="1">GrpE!$B$5</f>
        <v>Spanien</v>
      </c>
      <c r="GX35" s="453">
        <f t="shared" ca="1" si="399"/>
        <v>31</v>
      </c>
      <c r="GY35" s="452" t="str">
        <f ca="1">GrpE!$D$5</f>
        <v>Costa Rica</v>
      </c>
      <c r="GZ35" s="492"/>
      <c r="HA35" s="492"/>
      <c r="HB35" s="486"/>
      <c r="HC35" s="453" t="str">
        <f t="shared" ca="1" si="400"/>
        <v/>
      </c>
      <c r="HD35" s="453" t="str">
        <f ca="1">IF((HC35&lt;&gt;""),IF(OR($F35&lt;&gt;$G35,PrSettings!$M$4="●"),(($F35-$G35)=(GZ35-HA35))*1,0),"")</f>
        <v/>
      </c>
      <c r="HE35" s="453" t="str">
        <f t="shared" ca="1" si="401"/>
        <v/>
      </c>
      <c r="HF35" s="453" t="str">
        <f ca="1">IF(HC35&lt;&gt;"",IF(ABS($F35-$G35)&gt;=PrSettings!$M$7,(ABS($F35-$G35-GZ35+HA35)&lt;=1)*1,IF(AND(HC35,$F35=$G35,$F35&gt;=PrSettings!$M$6),(ABS(GZ35-$F35)&lt;=1)*1,IF(AND(HC35,$F35+$G35&gt;=PrSettings!$M$8),(ABS(GZ35-$F35)+ABS(HA35-$G35)&lt;=1)*1,""))),"")</f>
        <v/>
      </c>
      <c r="HG35" s="489"/>
      <c r="HI35" s="451">
        <f t="shared" ca="1" si="402"/>
        <v>7</v>
      </c>
      <c r="HJ35" s="452" t="str">
        <f ca="1">GrpE!$B$5</f>
        <v>Spanien</v>
      </c>
      <c r="HK35" s="453">
        <f t="shared" ca="1" si="403"/>
        <v>31</v>
      </c>
      <c r="HL35" s="452" t="str">
        <f ca="1">GrpE!$D$5</f>
        <v>Costa Rica</v>
      </c>
      <c r="HM35" s="492"/>
      <c r="HN35" s="492"/>
      <c r="HO35" s="486"/>
      <c r="HP35" s="453" t="str">
        <f t="shared" ca="1" si="404"/>
        <v/>
      </c>
      <c r="HQ35" s="453" t="str">
        <f ca="1">IF((HP35&lt;&gt;""),IF(OR($F35&lt;&gt;$G35,PrSettings!$M$4="●"),(($F35-$G35)=(HM35-HN35))*1,0),"")</f>
        <v/>
      </c>
      <c r="HR35" s="453" t="str">
        <f t="shared" ca="1" si="405"/>
        <v/>
      </c>
      <c r="HS35" s="453" t="str">
        <f ca="1">IF(HP35&lt;&gt;"",IF(ABS($F35-$G35)&gt;=PrSettings!$M$7,(ABS($F35-$G35-HM35+HN35)&lt;=1)*1,IF(AND(HP35,$F35=$G35,$F35&gt;=PrSettings!$M$6),(ABS(HM35-$F35)&lt;=1)*1,IF(AND(HP35,$F35+$G35&gt;=PrSettings!$M$8),(ABS(HM35-$F35)+ABS(HN35-$G35)&lt;=1)*1,""))),"")</f>
        <v/>
      </c>
      <c r="HT35" s="489"/>
      <c r="HV35" s="451">
        <f t="shared" ca="1" si="406"/>
        <v>7</v>
      </c>
      <c r="HW35" s="452" t="str">
        <f ca="1">GrpE!$B$5</f>
        <v>Spanien</v>
      </c>
      <c r="HX35" s="453">
        <f t="shared" ca="1" si="407"/>
        <v>31</v>
      </c>
      <c r="HY35" s="452" t="str">
        <f ca="1">GrpE!$D$5</f>
        <v>Costa Rica</v>
      </c>
      <c r="HZ35" s="492"/>
      <c r="IA35" s="492"/>
      <c r="IB35" s="486"/>
      <c r="IC35" s="453" t="str">
        <f t="shared" ca="1" si="408"/>
        <v/>
      </c>
      <c r="ID35" s="453" t="str">
        <f ca="1">IF((IC35&lt;&gt;""),IF(OR($F35&lt;&gt;$G35,PrSettings!$M$4="●"),(($F35-$G35)=(HZ35-IA35))*1,0),"")</f>
        <v/>
      </c>
      <c r="IE35" s="453" t="str">
        <f t="shared" ca="1" si="409"/>
        <v/>
      </c>
      <c r="IF35" s="453" t="str">
        <f ca="1">IF(IC35&lt;&gt;"",IF(ABS($F35-$G35)&gt;=PrSettings!$M$7,(ABS($F35-$G35-HZ35+IA35)&lt;=1)*1,IF(AND(IC35,$F35=$G35,$F35&gt;=PrSettings!$M$6),(ABS(HZ35-$F35)&lt;=1)*1,IF(AND(IC35,$F35+$G35&gt;=PrSettings!$M$8),(ABS(HZ35-$F35)+ABS(IA35-$G35)&lt;=1)*1,""))),"")</f>
        <v/>
      </c>
      <c r="IG35" s="489"/>
      <c r="II35" s="451">
        <f t="shared" ca="1" si="410"/>
        <v>7</v>
      </c>
      <c r="IJ35" s="452" t="str">
        <f ca="1">GrpE!$B$5</f>
        <v>Spanien</v>
      </c>
      <c r="IK35" s="453">
        <f t="shared" ca="1" si="411"/>
        <v>31</v>
      </c>
      <c r="IL35" s="452" t="str">
        <f ca="1">GrpE!$D$5</f>
        <v>Costa Rica</v>
      </c>
      <c r="IM35" s="492"/>
      <c r="IN35" s="492"/>
      <c r="IO35" s="486"/>
      <c r="IP35" s="453" t="str">
        <f t="shared" ca="1" si="412"/>
        <v/>
      </c>
      <c r="IQ35" s="453" t="str">
        <f ca="1">IF((IP35&lt;&gt;""),IF(OR($F35&lt;&gt;$G35,PrSettings!$M$4="●"),(($F35-$G35)=(IM35-IN35))*1,0),"")</f>
        <v/>
      </c>
      <c r="IR35" s="453" t="str">
        <f t="shared" ca="1" si="413"/>
        <v/>
      </c>
      <c r="IS35" s="453" t="str">
        <f ca="1">IF(IP35&lt;&gt;"",IF(ABS($F35-$G35)&gt;=PrSettings!$M$7,(ABS($F35-$G35-IM35+IN35)&lt;=1)*1,IF(AND(IP35,$F35=$G35,$F35&gt;=PrSettings!$M$6),(ABS(IM35-$F35)&lt;=1)*1,IF(AND(IP35,$F35+$G35&gt;=PrSettings!$M$8),(ABS(IM35-$F35)+ABS(IN35-$G35)&lt;=1)*1,""))),"")</f>
        <v/>
      </c>
      <c r="IT35" s="489"/>
      <c r="IV35" s="451">
        <f t="shared" ca="1" si="414"/>
        <v>7</v>
      </c>
      <c r="IW35" s="452" t="str">
        <f ca="1">GrpE!$B$5</f>
        <v>Spanien</v>
      </c>
      <c r="IX35" s="453">
        <f t="shared" ca="1" si="415"/>
        <v>31</v>
      </c>
      <c r="IY35" s="452" t="str">
        <f ca="1">GrpE!$D$5</f>
        <v>Costa Rica</v>
      </c>
      <c r="IZ35" s="492"/>
      <c r="JA35" s="492"/>
      <c r="JB35" s="486"/>
      <c r="JC35" s="453" t="str">
        <f t="shared" ca="1" si="416"/>
        <v/>
      </c>
      <c r="JD35" s="453" t="str">
        <f ca="1">IF((JC35&lt;&gt;""),IF(OR($F35&lt;&gt;$G35,PrSettings!$M$4="●"),(($F35-$G35)=(IZ35-JA35))*1,0),"")</f>
        <v/>
      </c>
      <c r="JE35" s="453" t="str">
        <f t="shared" ca="1" si="417"/>
        <v/>
      </c>
      <c r="JF35" s="453" t="str">
        <f ca="1">IF(JC35&lt;&gt;"",IF(ABS($F35-$G35)&gt;=PrSettings!$M$7,(ABS($F35-$G35-IZ35+JA35)&lt;=1)*1,IF(AND(JC35,$F35=$G35,$F35&gt;=PrSettings!$M$6),(ABS(IZ35-$F35)&lt;=1)*1,IF(AND(JC35,$F35+$G35&gt;=PrSettings!$M$8),(ABS(IZ35-$F35)+ABS(JA35-$G35)&lt;=1)*1,""))),"")</f>
        <v/>
      </c>
      <c r="JG35" s="489"/>
      <c r="JI35" s="451">
        <f t="shared" ca="1" si="418"/>
        <v>7</v>
      </c>
      <c r="JJ35" s="452" t="str">
        <f ca="1">GrpE!$B$5</f>
        <v>Spanien</v>
      </c>
      <c r="JK35" s="453">
        <f t="shared" ca="1" si="419"/>
        <v>31</v>
      </c>
      <c r="JL35" s="452" t="str">
        <f ca="1">GrpE!$D$5</f>
        <v>Costa Rica</v>
      </c>
      <c r="JM35" s="492"/>
      <c r="JN35" s="492"/>
      <c r="JO35" s="486"/>
      <c r="JP35" s="453" t="str">
        <f t="shared" ca="1" si="420"/>
        <v/>
      </c>
      <c r="JQ35" s="453" t="str">
        <f ca="1">IF((JP35&lt;&gt;""),IF(OR($F35&lt;&gt;$G35,PrSettings!$M$4="●"),(($F35-$G35)=(JM35-JN35))*1,0),"")</f>
        <v/>
      </c>
      <c r="JR35" s="453" t="str">
        <f t="shared" ca="1" si="421"/>
        <v/>
      </c>
      <c r="JS35" s="453" t="str">
        <f ca="1">IF(JP35&lt;&gt;"",IF(ABS($F35-$G35)&gt;=PrSettings!$M$7,(ABS($F35-$G35-JM35+JN35)&lt;=1)*1,IF(AND(JP35,$F35=$G35,$F35&gt;=PrSettings!$M$6),(ABS(JM35-$F35)&lt;=1)*1,IF(AND(JP35,$F35+$G35&gt;=PrSettings!$M$8),(ABS(JM35-$F35)+ABS(JN35-$G35)&lt;=1)*1,""))),"")</f>
        <v/>
      </c>
      <c r="JT35" s="489"/>
      <c r="JV35" s="451">
        <f t="shared" ca="1" si="422"/>
        <v>7</v>
      </c>
      <c r="JW35" s="452" t="str">
        <f ca="1">GrpE!$B$5</f>
        <v>Spanien</v>
      </c>
      <c r="JX35" s="453">
        <f t="shared" ca="1" si="423"/>
        <v>31</v>
      </c>
      <c r="JY35" s="452" t="str">
        <f ca="1">GrpE!$D$5</f>
        <v>Costa Rica</v>
      </c>
      <c r="JZ35" s="492"/>
      <c r="KA35" s="492"/>
      <c r="KB35" s="486"/>
      <c r="KC35" s="453" t="str">
        <f t="shared" ca="1" si="424"/>
        <v/>
      </c>
      <c r="KD35" s="453" t="str">
        <f ca="1">IF((KC35&lt;&gt;""),IF(OR($F35&lt;&gt;$G35,PrSettings!$M$4="●"),(($F35-$G35)=(JZ35-KA35))*1,0),"")</f>
        <v/>
      </c>
      <c r="KE35" s="453" t="str">
        <f t="shared" ca="1" si="425"/>
        <v/>
      </c>
      <c r="KF35" s="453" t="str">
        <f ca="1">IF(KC35&lt;&gt;"",IF(ABS($F35-$G35)&gt;=PrSettings!$M$7,(ABS($F35-$G35-JZ35+KA35)&lt;=1)*1,IF(AND(KC35,$F35=$G35,$F35&gt;=PrSettings!$M$6),(ABS(JZ35-$F35)&lt;=1)*1,IF(AND(KC35,$F35+$G35&gt;=PrSettings!$M$8),(ABS(JZ35-$F35)+ABS(KA35-$G35)&lt;=1)*1,""))),"")</f>
        <v/>
      </c>
      <c r="KG35" s="489"/>
      <c r="KI35" s="451">
        <f t="shared" ca="1" si="426"/>
        <v>7</v>
      </c>
      <c r="KJ35" s="452" t="str">
        <f ca="1">GrpE!$B$5</f>
        <v>Spanien</v>
      </c>
      <c r="KK35" s="453">
        <f t="shared" ca="1" si="427"/>
        <v>31</v>
      </c>
      <c r="KL35" s="452" t="str">
        <f ca="1">GrpE!$D$5</f>
        <v>Costa Rica</v>
      </c>
      <c r="KM35" s="492"/>
      <c r="KN35" s="492"/>
      <c r="KO35" s="486"/>
      <c r="KP35" s="453" t="str">
        <f t="shared" ca="1" si="428"/>
        <v/>
      </c>
      <c r="KQ35" s="453" t="str">
        <f ca="1">IF((KP35&lt;&gt;""),IF(OR($F35&lt;&gt;$G35,PrSettings!$M$4="●"),(($F35-$G35)=(KM35-KN35))*1,0),"")</f>
        <v/>
      </c>
      <c r="KR35" s="453" t="str">
        <f t="shared" ca="1" si="429"/>
        <v/>
      </c>
      <c r="KS35" s="453" t="str">
        <f ca="1">IF(KP35&lt;&gt;"",IF(ABS($F35-$G35)&gt;=PrSettings!$M$7,(ABS($F35-$G35-KM35+KN35)&lt;=1)*1,IF(AND(KP35,$F35=$G35,$F35&gt;=PrSettings!$M$6),(ABS(KM35-$F35)&lt;=1)*1,IF(AND(KP35,$F35+$G35&gt;=PrSettings!$M$8),(ABS(KM35-$F35)+ABS(KN35-$G35)&lt;=1)*1,""))),"")</f>
        <v/>
      </c>
      <c r="KT35" s="489"/>
      <c r="KV35" s="451">
        <f t="shared" ca="1" si="430"/>
        <v>7</v>
      </c>
      <c r="KW35" s="452" t="str">
        <f ca="1">GrpE!$B$5</f>
        <v>Spanien</v>
      </c>
      <c r="KX35" s="453">
        <f t="shared" ca="1" si="431"/>
        <v>31</v>
      </c>
      <c r="KY35" s="452" t="str">
        <f ca="1">GrpE!$D$5</f>
        <v>Costa Rica</v>
      </c>
      <c r="KZ35" s="492"/>
      <c r="LA35" s="492"/>
      <c r="LB35" s="486"/>
      <c r="LC35" s="453" t="str">
        <f t="shared" ca="1" si="432"/>
        <v/>
      </c>
      <c r="LD35" s="453" t="str">
        <f ca="1">IF((LC35&lt;&gt;""),IF(OR($F35&lt;&gt;$G35,PrSettings!$M$4="●"),(($F35-$G35)=(KZ35-LA35))*1,0),"")</f>
        <v/>
      </c>
      <c r="LE35" s="453" t="str">
        <f t="shared" ca="1" si="433"/>
        <v/>
      </c>
      <c r="LF35" s="453" t="str">
        <f ca="1">IF(LC35&lt;&gt;"",IF(ABS($F35-$G35)&gt;=PrSettings!$M$7,(ABS($F35-$G35-KZ35+LA35)&lt;=1)*1,IF(AND(LC35,$F35=$G35,$F35&gt;=PrSettings!$M$6),(ABS(KZ35-$F35)&lt;=1)*1,IF(AND(LC35,$F35+$G35&gt;=PrSettings!$M$8),(ABS(KZ35-$F35)+ABS(LA35-$G35)&lt;=1)*1,""))),"")</f>
        <v/>
      </c>
      <c r="LG35" s="489"/>
      <c r="LI35" s="451">
        <f t="shared" ca="1" si="434"/>
        <v>7</v>
      </c>
      <c r="LJ35" s="452" t="str">
        <f ca="1">GrpE!$B$5</f>
        <v>Spanien</v>
      </c>
      <c r="LK35" s="453">
        <f t="shared" ca="1" si="435"/>
        <v>31</v>
      </c>
      <c r="LL35" s="452" t="str">
        <f ca="1">GrpE!$D$5</f>
        <v>Costa Rica</v>
      </c>
      <c r="LM35" s="492"/>
      <c r="LN35" s="492"/>
      <c r="LO35" s="486"/>
      <c r="LP35" s="453" t="str">
        <f t="shared" ca="1" si="436"/>
        <v/>
      </c>
      <c r="LQ35" s="453" t="str">
        <f ca="1">IF((LP35&lt;&gt;""),IF(OR($F35&lt;&gt;$G35,PrSettings!$M$4="●"),(($F35-$G35)=(LM35-LN35))*1,0),"")</f>
        <v/>
      </c>
      <c r="LR35" s="453" t="str">
        <f t="shared" ca="1" si="437"/>
        <v/>
      </c>
      <c r="LS35" s="453" t="str">
        <f ca="1">IF(LP35&lt;&gt;"",IF(ABS($F35-$G35)&gt;=PrSettings!$M$7,(ABS($F35-$G35-LM35+LN35)&lt;=1)*1,IF(AND(LP35,$F35=$G35,$F35&gt;=PrSettings!$M$6),(ABS(LM35-$F35)&lt;=1)*1,IF(AND(LP35,$F35+$G35&gt;=PrSettings!$M$8),(ABS(LM35-$F35)+ABS(LN35-$G35)&lt;=1)*1,""))),"")</f>
        <v/>
      </c>
      <c r="LT35" s="489"/>
      <c r="LV35" s="451">
        <f t="shared" ca="1" si="438"/>
        <v>7</v>
      </c>
      <c r="LW35" s="452" t="str">
        <f ca="1">GrpE!$B$5</f>
        <v>Spanien</v>
      </c>
      <c r="LX35" s="453">
        <f t="shared" ca="1" si="439"/>
        <v>31</v>
      </c>
      <c r="LY35" s="452" t="str">
        <f ca="1">GrpE!$D$5</f>
        <v>Costa Rica</v>
      </c>
      <c r="LZ35" s="492"/>
      <c r="MA35" s="492"/>
      <c r="MB35" s="486"/>
      <c r="MC35" s="453" t="str">
        <f t="shared" ca="1" si="440"/>
        <v/>
      </c>
      <c r="MD35" s="453" t="str">
        <f ca="1">IF((MC35&lt;&gt;""),IF(OR($F35&lt;&gt;$G35,PrSettings!$M$4="●"),(($F35-$G35)=(LZ35-MA35))*1,0),"")</f>
        <v/>
      </c>
      <c r="ME35" s="453" t="str">
        <f t="shared" ca="1" si="441"/>
        <v/>
      </c>
      <c r="MF35" s="453" t="str">
        <f ca="1">IF(MC35&lt;&gt;"",IF(ABS($F35-$G35)&gt;=PrSettings!$M$7,(ABS($F35-$G35-LZ35+MA35)&lt;=1)*1,IF(AND(MC35,$F35=$G35,$F35&gt;=PrSettings!$M$6),(ABS(LZ35-$F35)&lt;=1)*1,IF(AND(MC35,$F35+$G35&gt;=PrSettings!$M$8),(ABS(LZ35-$F35)+ABS(MA35-$G35)&lt;=1)*1,""))),"")</f>
        <v/>
      </c>
      <c r="MG35" s="489"/>
    </row>
    <row r="36" spans="2:345" x14ac:dyDescent="0.25">
      <c r="B36" s="451">
        <f ca="1">INDEX(Groups!$C$7:$C$45,MATCH(C36,Groups!$D$7:$D$45,0))</f>
        <v>23</v>
      </c>
      <c r="C36" s="452" t="str">
        <f ca="1">GrpE!$B$6</f>
        <v>Japan</v>
      </c>
      <c r="D36" s="453">
        <f ca="1">INDEX(Groups!$C$7:$C$45,MATCH(E36,Groups!$D$7:$D$45,0))</f>
        <v>31</v>
      </c>
      <c r="E36" s="452" t="str">
        <f ca="1">GrpE!$D$6</f>
        <v>Costa Rica</v>
      </c>
      <c r="F36" s="454">
        <f ca="1">GrpE!$E$6</f>
        <v>0</v>
      </c>
      <c r="G36" s="455">
        <f ca="1">GrpE!$G$6</f>
        <v>1</v>
      </c>
      <c r="I36" s="451">
        <f t="shared" ca="1" si="338"/>
        <v>23</v>
      </c>
      <c r="J36" s="452" t="str">
        <f ca="1">GrpE!$B$6</f>
        <v>Japan</v>
      </c>
      <c r="K36" s="453">
        <f t="shared" ca="1" si="339"/>
        <v>31</v>
      </c>
      <c r="L36" s="452" t="str">
        <f ca="1">GrpE!$D$6</f>
        <v>Costa Rica</v>
      </c>
      <c r="M36" s="492"/>
      <c r="N36" s="492"/>
      <c r="O36" s="486"/>
      <c r="P36" s="453" t="str">
        <f t="shared" ca="1" si="340"/>
        <v/>
      </c>
      <c r="Q36" s="453" t="str">
        <f ca="1">IF((P36&lt;&gt;""),IF(OR($F36&lt;&gt;$G36,PrSettings!$M$4="●"),(($F36-$G36)=(M36-N36))*1,0),"")</f>
        <v/>
      </c>
      <c r="R36" s="453" t="str">
        <f t="shared" ca="1" si="341"/>
        <v/>
      </c>
      <c r="S36" s="453" t="str">
        <f ca="1">IF(P36&lt;&gt;"",IF(ABS($F36-$G36)&gt;=PrSettings!$M$7,(ABS($F36-$G36-M36+N36)&lt;=1)*1,IF(AND(P36,$F36=$G36,$F36&gt;=PrSettings!$M$6),(ABS(M36-$F36)&lt;=1)*1,IF(AND(P36,$F36+$G36&gt;=PrSettings!$M$8),(ABS(M36-$F36)+ABS(N36-$G36)&lt;=1)*1,""))),"")</f>
        <v/>
      </c>
      <c r="T36" s="489"/>
      <c r="V36" s="451">
        <f t="shared" ca="1" si="342"/>
        <v>23</v>
      </c>
      <c r="W36" s="452" t="str">
        <f ca="1">GrpE!$B$6</f>
        <v>Japan</v>
      </c>
      <c r="X36" s="453">
        <f t="shared" ca="1" si="343"/>
        <v>31</v>
      </c>
      <c r="Y36" s="452" t="str">
        <f ca="1">GrpE!$D$6</f>
        <v>Costa Rica</v>
      </c>
      <c r="Z36" s="492"/>
      <c r="AA36" s="492"/>
      <c r="AB36" s="486"/>
      <c r="AC36" s="453" t="str">
        <f t="shared" ca="1" si="344"/>
        <v/>
      </c>
      <c r="AD36" s="453" t="str">
        <f ca="1">IF((AC36&lt;&gt;""),IF(OR($F36&lt;&gt;$G36,PrSettings!$M$4="●"),(($F36-$G36)=(Z36-AA36))*1,0),"")</f>
        <v/>
      </c>
      <c r="AE36" s="453" t="str">
        <f t="shared" ca="1" si="345"/>
        <v/>
      </c>
      <c r="AF36" s="453" t="str">
        <f ca="1">IF(AC36&lt;&gt;"",IF(ABS($F36-$G36)&gt;=PrSettings!$M$7,(ABS($F36-$G36-Z36+AA36)&lt;=1)*1,IF(AND(AC36,$F36=$G36,$F36&gt;=PrSettings!$M$6),(ABS(Z36-$F36)&lt;=1)*1,IF(AND(AC36,$F36+$G36&gt;=PrSettings!$M$8),(ABS(Z36-$F36)+ABS(AA36-$G36)&lt;=1)*1,""))),"")</f>
        <v/>
      </c>
      <c r="AG36" s="489"/>
      <c r="AI36" s="451">
        <f t="shared" ca="1" si="346"/>
        <v>23</v>
      </c>
      <c r="AJ36" s="452" t="str">
        <f ca="1">GrpE!$B$6</f>
        <v>Japan</v>
      </c>
      <c r="AK36" s="453">
        <f t="shared" ca="1" si="347"/>
        <v>31</v>
      </c>
      <c r="AL36" s="452" t="str">
        <f ca="1">GrpE!$D$6</f>
        <v>Costa Rica</v>
      </c>
      <c r="AM36" s="492"/>
      <c r="AN36" s="492"/>
      <c r="AO36" s="486"/>
      <c r="AP36" s="453" t="str">
        <f t="shared" ca="1" si="348"/>
        <v/>
      </c>
      <c r="AQ36" s="453" t="str">
        <f ca="1">IF((AP36&lt;&gt;""),IF(OR($F36&lt;&gt;$G36,PrSettings!$M$4="●"),(($F36-$G36)=(AM36-AN36))*1,0),"")</f>
        <v/>
      </c>
      <c r="AR36" s="453" t="str">
        <f t="shared" ca="1" si="349"/>
        <v/>
      </c>
      <c r="AS36" s="453" t="str">
        <f ca="1">IF(AP36&lt;&gt;"",IF(ABS($F36-$G36)&gt;=PrSettings!$M$7,(ABS($F36-$G36-AM36+AN36)&lt;=1)*1,IF(AND(AP36,$F36=$G36,$F36&gt;=PrSettings!$M$6),(ABS(AM36-$F36)&lt;=1)*1,IF(AND(AP36,$F36+$G36&gt;=PrSettings!$M$8),(ABS(AM36-$F36)+ABS(AN36-$G36)&lt;=1)*1,""))),"")</f>
        <v/>
      </c>
      <c r="AT36" s="489"/>
      <c r="AV36" s="451">
        <f t="shared" ca="1" si="350"/>
        <v>23</v>
      </c>
      <c r="AW36" s="452" t="str">
        <f ca="1">GrpE!$B$6</f>
        <v>Japan</v>
      </c>
      <c r="AX36" s="453">
        <f t="shared" ca="1" si="351"/>
        <v>31</v>
      </c>
      <c r="AY36" s="452" t="str">
        <f ca="1">GrpE!$D$6</f>
        <v>Costa Rica</v>
      </c>
      <c r="AZ36" s="492"/>
      <c r="BA36" s="492"/>
      <c r="BB36" s="486"/>
      <c r="BC36" s="453" t="str">
        <f t="shared" ca="1" si="352"/>
        <v/>
      </c>
      <c r="BD36" s="453" t="str">
        <f ca="1">IF((BC36&lt;&gt;""),IF(OR($F36&lt;&gt;$G36,PrSettings!$M$4="●"),(($F36-$G36)=(AZ36-BA36))*1,0),"")</f>
        <v/>
      </c>
      <c r="BE36" s="453" t="str">
        <f t="shared" ca="1" si="353"/>
        <v/>
      </c>
      <c r="BF36" s="453" t="str">
        <f ca="1">IF(BC36&lt;&gt;"",IF(ABS($F36-$G36)&gt;=PrSettings!$M$7,(ABS($F36-$G36-AZ36+BA36)&lt;=1)*1,IF(AND(BC36,$F36=$G36,$F36&gt;=PrSettings!$M$6),(ABS(AZ36-$F36)&lt;=1)*1,IF(AND(BC36,$F36+$G36&gt;=PrSettings!$M$8),(ABS(AZ36-$F36)+ABS(BA36-$G36)&lt;=1)*1,""))),"")</f>
        <v/>
      </c>
      <c r="BG36" s="489"/>
      <c r="BI36" s="451">
        <f t="shared" ca="1" si="354"/>
        <v>23</v>
      </c>
      <c r="BJ36" s="452" t="str">
        <f ca="1">GrpE!$B$6</f>
        <v>Japan</v>
      </c>
      <c r="BK36" s="453">
        <f t="shared" ca="1" si="355"/>
        <v>31</v>
      </c>
      <c r="BL36" s="452" t="str">
        <f ca="1">GrpE!$D$6</f>
        <v>Costa Rica</v>
      </c>
      <c r="BM36" s="492"/>
      <c r="BN36" s="492"/>
      <c r="BO36" s="486"/>
      <c r="BP36" s="453" t="str">
        <f t="shared" ca="1" si="356"/>
        <v/>
      </c>
      <c r="BQ36" s="453" t="str">
        <f ca="1">IF((BP36&lt;&gt;""),IF(OR($F36&lt;&gt;$G36,PrSettings!$M$4="●"),(($F36-$G36)=(BM36-BN36))*1,0),"")</f>
        <v/>
      </c>
      <c r="BR36" s="453" t="str">
        <f t="shared" ca="1" si="357"/>
        <v/>
      </c>
      <c r="BS36" s="453" t="str">
        <f ca="1">IF(BP36&lt;&gt;"",IF(ABS($F36-$G36)&gt;=PrSettings!$M$7,(ABS($F36-$G36-BM36+BN36)&lt;=1)*1,IF(AND(BP36,$F36=$G36,$F36&gt;=PrSettings!$M$6),(ABS(BM36-$F36)&lt;=1)*1,IF(AND(BP36,$F36+$G36&gt;=PrSettings!$M$8),(ABS(BM36-$F36)+ABS(BN36-$G36)&lt;=1)*1,""))),"")</f>
        <v/>
      </c>
      <c r="BT36" s="489"/>
      <c r="BV36" s="451">
        <f t="shared" ca="1" si="358"/>
        <v>23</v>
      </c>
      <c r="BW36" s="452" t="str">
        <f ca="1">GrpE!$B$6</f>
        <v>Japan</v>
      </c>
      <c r="BX36" s="453">
        <f t="shared" ca="1" si="359"/>
        <v>31</v>
      </c>
      <c r="BY36" s="452" t="str">
        <f ca="1">GrpE!$D$6</f>
        <v>Costa Rica</v>
      </c>
      <c r="BZ36" s="492"/>
      <c r="CA36" s="492"/>
      <c r="CB36" s="486"/>
      <c r="CC36" s="453" t="str">
        <f t="shared" ca="1" si="360"/>
        <v/>
      </c>
      <c r="CD36" s="453" t="str">
        <f ca="1">IF((CC36&lt;&gt;""),IF(OR($F36&lt;&gt;$G36,PrSettings!$M$4="●"),(($F36-$G36)=(BZ36-CA36))*1,0),"")</f>
        <v/>
      </c>
      <c r="CE36" s="453" t="str">
        <f t="shared" ca="1" si="361"/>
        <v/>
      </c>
      <c r="CF36" s="453" t="str">
        <f ca="1">IF(CC36&lt;&gt;"",IF(ABS($F36-$G36)&gt;=PrSettings!$M$7,(ABS($F36-$G36-BZ36+CA36)&lt;=1)*1,IF(AND(CC36,$F36=$G36,$F36&gt;=PrSettings!$M$6),(ABS(BZ36-$F36)&lt;=1)*1,IF(AND(CC36,$F36+$G36&gt;=PrSettings!$M$8),(ABS(BZ36-$F36)+ABS(CA36-$G36)&lt;=1)*1,""))),"")</f>
        <v/>
      </c>
      <c r="CG36" s="489"/>
      <c r="CI36" s="451">
        <f t="shared" ca="1" si="362"/>
        <v>23</v>
      </c>
      <c r="CJ36" s="452" t="str">
        <f ca="1">GrpE!$B$6</f>
        <v>Japan</v>
      </c>
      <c r="CK36" s="453">
        <f t="shared" ca="1" si="363"/>
        <v>31</v>
      </c>
      <c r="CL36" s="452" t="str">
        <f ca="1">GrpE!$D$6</f>
        <v>Costa Rica</v>
      </c>
      <c r="CM36" s="492"/>
      <c r="CN36" s="492"/>
      <c r="CO36" s="486"/>
      <c r="CP36" s="453" t="str">
        <f t="shared" ca="1" si="364"/>
        <v/>
      </c>
      <c r="CQ36" s="453" t="str">
        <f ca="1">IF((CP36&lt;&gt;""),IF(OR($F36&lt;&gt;$G36,PrSettings!$M$4="●"),(($F36-$G36)=(CM36-CN36))*1,0),"")</f>
        <v/>
      </c>
      <c r="CR36" s="453" t="str">
        <f t="shared" ca="1" si="365"/>
        <v/>
      </c>
      <c r="CS36" s="453" t="str">
        <f ca="1">IF(CP36&lt;&gt;"",IF(ABS($F36-$G36)&gt;=PrSettings!$M$7,(ABS($F36-$G36-CM36+CN36)&lt;=1)*1,IF(AND(CP36,$F36=$G36,$F36&gt;=PrSettings!$M$6),(ABS(CM36-$F36)&lt;=1)*1,IF(AND(CP36,$F36+$G36&gt;=PrSettings!$M$8),(ABS(CM36-$F36)+ABS(CN36-$G36)&lt;=1)*1,""))),"")</f>
        <v/>
      </c>
      <c r="CT36" s="489"/>
      <c r="CV36" s="451">
        <f t="shared" ca="1" si="366"/>
        <v>23</v>
      </c>
      <c r="CW36" s="452" t="str">
        <f ca="1">GrpE!$B$6</f>
        <v>Japan</v>
      </c>
      <c r="CX36" s="453">
        <f t="shared" ca="1" si="367"/>
        <v>31</v>
      </c>
      <c r="CY36" s="452" t="str">
        <f ca="1">GrpE!$D$6</f>
        <v>Costa Rica</v>
      </c>
      <c r="CZ36" s="492"/>
      <c r="DA36" s="492"/>
      <c r="DB36" s="486"/>
      <c r="DC36" s="453" t="str">
        <f t="shared" ca="1" si="368"/>
        <v/>
      </c>
      <c r="DD36" s="453" t="str">
        <f ca="1">IF((DC36&lt;&gt;""),IF(OR($F36&lt;&gt;$G36,PrSettings!$M$4="●"),(($F36-$G36)=(CZ36-DA36))*1,0),"")</f>
        <v/>
      </c>
      <c r="DE36" s="453" t="str">
        <f t="shared" ca="1" si="369"/>
        <v/>
      </c>
      <c r="DF36" s="453" t="str">
        <f ca="1">IF(DC36&lt;&gt;"",IF(ABS($F36-$G36)&gt;=PrSettings!$M$7,(ABS($F36-$G36-CZ36+DA36)&lt;=1)*1,IF(AND(DC36,$F36=$G36,$F36&gt;=PrSettings!$M$6),(ABS(CZ36-$F36)&lt;=1)*1,IF(AND(DC36,$F36+$G36&gt;=PrSettings!$M$8),(ABS(CZ36-$F36)+ABS(DA36-$G36)&lt;=1)*1,""))),"")</f>
        <v/>
      </c>
      <c r="DG36" s="489"/>
      <c r="DI36" s="451">
        <f t="shared" ca="1" si="370"/>
        <v>23</v>
      </c>
      <c r="DJ36" s="452" t="str">
        <f ca="1">GrpE!$B$6</f>
        <v>Japan</v>
      </c>
      <c r="DK36" s="453">
        <f t="shared" ca="1" si="371"/>
        <v>31</v>
      </c>
      <c r="DL36" s="452" t="str">
        <f ca="1">GrpE!$D$6</f>
        <v>Costa Rica</v>
      </c>
      <c r="DM36" s="492"/>
      <c r="DN36" s="492"/>
      <c r="DO36" s="486"/>
      <c r="DP36" s="453" t="str">
        <f t="shared" ca="1" si="372"/>
        <v/>
      </c>
      <c r="DQ36" s="453" t="str">
        <f ca="1">IF((DP36&lt;&gt;""),IF(OR($F36&lt;&gt;$G36,PrSettings!$M$4="●"),(($F36-$G36)=(DM36-DN36))*1,0),"")</f>
        <v/>
      </c>
      <c r="DR36" s="453" t="str">
        <f t="shared" ca="1" si="373"/>
        <v/>
      </c>
      <c r="DS36" s="453" t="str">
        <f ca="1">IF(DP36&lt;&gt;"",IF(ABS($F36-$G36)&gt;=PrSettings!$M$7,(ABS($F36-$G36-DM36+DN36)&lt;=1)*1,IF(AND(DP36,$F36=$G36,$F36&gt;=PrSettings!$M$6),(ABS(DM36-$F36)&lt;=1)*1,IF(AND(DP36,$F36+$G36&gt;=PrSettings!$M$8),(ABS(DM36-$F36)+ABS(DN36-$G36)&lt;=1)*1,""))),"")</f>
        <v/>
      </c>
      <c r="DT36" s="489"/>
      <c r="DV36" s="451">
        <f t="shared" ca="1" si="374"/>
        <v>23</v>
      </c>
      <c r="DW36" s="452" t="str">
        <f ca="1">GrpE!$B$6</f>
        <v>Japan</v>
      </c>
      <c r="DX36" s="453">
        <f t="shared" ca="1" si="375"/>
        <v>31</v>
      </c>
      <c r="DY36" s="452" t="str">
        <f ca="1">GrpE!$D$6</f>
        <v>Costa Rica</v>
      </c>
      <c r="DZ36" s="492"/>
      <c r="EA36" s="492"/>
      <c r="EB36" s="486"/>
      <c r="EC36" s="453" t="str">
        <f t="shared" ca="1" si="376"/>
        <v/>
      </c>
      <c r="ED36" s="453" t="str">
        <f ca="1">IF((EC36&lt;&gt;""),IF(OR($F36&lt;&gt;$G36,PrSettings!$M$4="●"),(($F36-$G36)=(DZ36-EA36))*1,0),"")</f>
        <v/>
      </c>
      <c r="EE36" s="453" t="str">
        <f t="shared" ca="1" si="377"/>
        <v/>
      </c>
      <c r="EF36" s="453" t="str">
        <f ca="1">IF(EC36&lt;&gt;"",IF(ABS($F36-$G36)&gt;=PrSettings!$M$7,(ABS($F36-$G36-DZ36+EA36)&lt;=1)*1,IF(AND(EC36,$F36=$G36,$F36&gt;=PrSettings!$M$6),(ABS(DZ36-$F36)&lt;=1)*1,IF(AND(EC36,$F36+$G36&gt;=PrSettings!$M$8),(ABS(DZ36-$F36)+ABS(EA36-$G36)&lt;=1)*1,""))),"")</f>
        <v/>
      </c>
      <c r="EG36" s="489"/>
      <c r="EI36" s="451">
        <f t="shared" ca="1" si="378"/>
        <v>23</v>
      </c>
      <c r="EJ36" s="452" t="str">
        <f ca="1">GrpE!$B$6</f>
        <v>Japan</v>
      </c>
      <c r="EK36" s="453">
        <f t="shared" ca="1" si="379"/>
        <v>31</v>
      </c>
      <c r="EL36" s="452" t="str">
        <f ca="1">GrpE!$D$6</f>
        <v>Costa Rica</v>
      </c>
      <c r="EM36" s="492"/>
      <c r="EN36" s="492"/>
      <c r="EO36" s="486"/>
      <c r="EP36" s="453" t="str">
        <f t="shared" ca="1" si="380"/>
        <v/>
      </c>
      <c r="EQ36" s="453" t="str">
        <f ca="1">IF((EP36&lt;&gt;""),IF(OR($F36&lt;&gt;$G36,PrSettings!$M$4="●"),(($F36-$G36)=(EM36-EN36))*1,0),"")</f>
        <v/>
      </c>
      <c r="ER36" s="453" t="str">
        <f t="shared" ca="1" si="381"/>
        <v/>
      </c>
      <c r="ES36" s="453" t="str">
        <f ca="1">IF(EP36&lt;&gt;"",IF(ABS($F36-$G36)&gt;=PrSettings!$M$7,(ABS($F36-$G36-EM36+EN36)&lt;=1)*1,IF(AND(EP36,$F36=$G36,$F36&gt;=PrSettings!$M$6),(ABS(EM36-$F36)&lt;=1)*1,IF(AND(EP36,$F36+$G36&gt;=PrSettings!$M$8),(ABS(EM36-$F36)+ABS(EN36-$G36)&lt;=1)*1,""))),"")</f>
        <v/>
      </c>
      <c r="ET36" s="489"/>
      <c r="EV36" s="451">
        <f t="shared" ca="1" si="382"/>
        <v>23</v>
      </c>
      <c r="EW36" s="452" t="str">
        <f ca="1">GrpE!$B$6</f>
        <v>Japan</v>
      </c>
      <c r="EX36" s="453">
        <f t="shared" ca="1" si="383"/>
        <v>31</v>
      </c>
      <c r="EY36" s="452" t="str">
        <f ca="1">GrpE!$D$6</f>
        <v>Costa Rica</v>
      </c>
      <c r="EZ36" s="492"/>
      <c r="FA36" s="492"/>
      <c r="FB36" s="486"/>
      <c r="FC36" s="453" t="str">
        <f t="shared" ca="1" si="384"/>
        <v/>
      </c>
      <c r="FD36" s="453" t="str">
        <f ca="1">IF((FC36&lt;&gt;""),IF(OR($F36&lt;&gt;$G36,PrSettings!$M$4="●"),(($F36-$G36)=(EZ36-FA36))*1,0),"")</f>
        <v/>
      </c>
      <c r="FE36" s="453" t="str">
        <f t="shared" ca="1" si="385"/>
        <v/>
      </c>
      <c r="FF36" s="453" t="str">
        <f ca="1">IF(FC36&lt;&gt;"",IF(ABS($F36-$G36)&gt;=PrSettings!$M$7,(ABS($F36-$G36-EZ36+FA36)&lt;=1)*1,IF(AND(FC36,$F36=$G36,$F36&gt;=PrSettings!$M$6),(ABS(EZ36-$F36)&lt;=1)*1,IF(AND(FC36,$F36+$G36&gt;=PrSettings!$M$8),(ABS(EZ36-$F36)+ABS(FA36-$G36)&lt;=1)*1,""))),"")</f>
        <v/>
      </c>
      <c r="FG36" s="489"/>
      <c r="FI36" s="451">
        <f t="shared" ca="1" si="386"/>
        <v>23</v>
      </c>
      <c r="FJ36" s="452" t="str">
        <f ca="1">GrpE!$B$6</f>
        <v>Japan</v>
      </c>
      <c r="FK36" s="453">
        <f t="shared" ca="1" si="387"/>
        <v>31</v>
      </c>
      <c r="FL36" s="452" t="str">
        <f ca="1">GrpE!$D$6</f>
        <v>Costa Rica</v>
      </c>
      <c r="FM36" s="492"/>
      <c r="FN36" s="492"/>
      <c r="FO36" s="486"/>
      <c r="FP36" s="453" t="str">
        <f t="shared" ca="1" si="388"/>
        <v/>
      </c>
      <c r="FQ36" s="453" t="str">
        <f ca="1">IF((FP36&lt;&gt;""),IF(OR($F36&lt;&gt;$G36,PrSettings!$M$4="●"),(($F36-$G36)=(FM36-FN36))*1,0),"")</f>
        <v/>
      </c>
      <c r="FR36" s="453" t="str">
        <f t="shared" ca="1" si="389"/>
        <v/>
      </c>
      <c r="FS36" s="453" t="str">
        <f ca="1">IF(FP36&lt;&gt;"",IF(ABS($F36-$G36)&gt;=PrSettings!$M$7,(ABS($F36-$G36-FM36+FN36)&lt;=1)*1,IF(AND(FP36,$F36=$G36,$F36&gt;=PrSettings!$M$6),(ABS(FM36-$F36)&lt;=1)*1,IF(AND(FP36,$F36+$G36&gt;=PrSettings!$M$8),(ABS(FM36-$F36)+ABS(FN36-$G36)&lt;=1)*1,""))),"")</f>
        <v/>
      </c>
      <c r="FT36" s="489"/>
      <c r="FV36" s="451">
        <f t="shared" ca="1" si="390"/>
        <v>23</v>
      </c>
      <c r="FW36" s="452" t="str">
        <f ca="1">GrpE!$B$6</f>
        <v>Japan</v>
      </c>
      <c r="FX36" s="453">
        <f t="shared" ca="1" si="391"/>
        <v>31</v>
      </c>
      <c r="FY36" s="452" t="str">
        <f ca="1">GrpE!$D$6</f>
        <v>Costa Rica</v>
      </c>
      <c r="FZ36" s="492"/>
      <c r="GA36" s="492"/>
      <c r="GB36" s="486"/>
      <c r="GC36" s="453" t="str">
        <f t="shared" ca="1" si="392"/>
        <v/>
      </c>
      <c r="GD36" s="453" t="str">
        <f ca="1">IF((GC36&lt;&gt;""),IF(OR($F36&lt;&gt;$G36,PrSettings!$M$4="●"),(($F36-$G36)=(FZ36-GA36))*1,0),"")</f>
        <v/>
      </c>
      <c r="GE36" s="453" t="str">
        <f t="shared" ca="1" si="393"/>
        <v/>
      </c>
      <c r="GF36" s="453" t="str">
        <f ca="1">IF(GC36&lt;&gt;"",IF(ABS($F36-$G36)&gt;=PrSettings!$M$7,(ABS($F36-$G36-FZ36+GA36)&lt;=1)*1,IF(AND(GC36,$F36=$G36,$F36&gt;=PrSettings!$M$6),(ABS(FZ36-$F36)&lt;=1)*1,IF(AND(GC36,$F36+$G36&gt;=PrSettings!$M$8),(ABS(FZ36-$F36)+ABS(GA36-$G36)&lt;=1)*1,""))),"")</f>
        <v/>
      </c>
      <c r="GG36" s="489"/>
      <c r="GI36" s="451">
        <f t="shared" ca="1" si="394"/>
        <v>23</v>
      </c>
      <c r="GJ36" s="452" t="str">
        <f ca="1">GrpE!$B$6</f>
        <v>Japan</v>
      </c>
      <c r="GK36" s="453">
        <f t="shared" ca="1" si="395"/>
        <v>31</v>
      </c>
      <c r="GL36" s="452" t="str">
        <f ca="1">GrpE!$D$6</f>
        <v>Costa Rica</v>
      </c>
      <c r="GM36" s="492"/>
      <c r="GN36" s="492"/>
      <c r="GO36" s="486"/>
      <c r="GP36" s="453" t="str">
        <f t="shared" ca="1" si="396"/>
        <v/>
      </c>
      <c r="GQ36" s="453" t="str">
        <f ca="1">IF((GP36&lt;&gt;""),IF(OR($F36&lt;&gt;$G36,PrSettings!$M$4="●"),(($F36-$G36)=(GM36-GN36))*1,0),"")</f>
        <v/>
      </c>
      <c r="GR36" s="453" t="str">
        <f t="shared" ca="1" si="397"/>
        <v/>
      </c>
      <c r="GS36" s="453" t="str">
        <f ca="1">IF(GP36&lt;&gt;"",IF(ABS($F36-$G36)&gt;=PrSettings!$M$7,(ABS($F36-$G36-GM36+GN36)&lt;=1)*1,IF(AND(GP36,$F36=$G36,$F36&gt;=PrSettings!$M$6),(ABS(GM36-$F36)&lt;=1)*1,IF(AND(GP36,$F36+$G36&gt;=PrSettings!$M$8),(ABS(GM36-$F36)+ABS(GN36-$G36)&lt;=1)*1,""))),"")</f>
        <v/>
      </c>
      <c r="GT36" s="489"/>
      <c r="GV36" s="451">
        <f t="shared" ca="1" si="398"/>
        <v>23</v>
      </c>
      <c r="GW36" s="452" t="str">
        <f ca="1">GrpE!$B$6</f>
        <v>Japan</v>
      </c>
      <c r="GX36" s="453">
        <f t="shared" ca="1" si="399"/>
        <v>31</v>
      </c>
      <c r="GY36" s="452" t="str">
        <f ca="1">GrpE!$D$6</f>
        <v>Costa Rica</v>
      </c>
      <c r="GZ36" s="492"/>
      <c r="HA36" s="492"/>
      <c r="HB36" s="486"/>
      <c r="HC36" s="453" t="str">
        <f t="shared" ca="1" si="400"/>
        <v/>
      </c>
      <c r="HD36" s="453" t="str">
        <f ca="1">IF((HC36&lt;&gt;""),IF(OR($F36&lt;&gt;$G36,PrSettings!$M$4="●"),(($F36-$G36)=(GZ36-HA36))*1,0),"")</f>
        <v/>
      </c>
      <c r="HE36" s="453" t="str">
        <f t="shared" ca="1" si="401"/>
        <v/>
      </c>
      <c r="HF36" s="453" t="str">
        <f ca="1">IF(HC36&lt;&gt;"",IF(ABS($F36-$G36)&gt;=PrSettings!$M$7,(ABS($F36-$G36-GZ36+HA36)&lt;=1)*1,IF(AND(HC36,$F36=$G36,$F36&gt;=PrSettings!$M$6),(ABS(GZ36-$F36)&lt;=1)*1,IF(AND(HC36,$F36+$G36&gt;=PrSettings!$M$8),(ABS(GZ36-$F36)+ABS(HA36-$G36)&lt;=1)*1,""))),"")</f>
        <v/>
      </c>
      <c r="HG36" s="489"/>
      <c r="HI36" s="451">
        <f t="shared" ca="1" si="402"/>
        <v>23</v>
      </c>
      <c r="HJ36" s="452" t="str">
        <f ca="1">GrpE!$B$6</f>
        <v>Japan</v>
      </c>
      <c r="HK36" s="453">
        <f t="shared" ca="1" si="403"/>
        <v>31</v>
      </c>
      <c r="HL36" s="452" t="str">
        <f ca="1">GrpE!$D$6</f>
        <v>Costa Rica</v>
      </c>
      <c r="HM36" s="492"/>
      <c r="HN36" s="492"/>
      <c r="HO36" s="486"/>
      <c r="HP36" s="453" t="str">
        <f t="shared" ca="1" si="404"/>
        <v/>
      </c>
      <c r="HQ36" s="453" t="str">
        <f ca="1">IF((HP36&lt;&gt;""),IF(OR($F36&lt;&gt;$G36,PrSettings!$M$4="●"),(($F36-$G36)=(HM36-HN36))*1,0),"")</f>
        <v/>
      </c>
      <c r="HR36" s="453" t="str">
        <f t="shared" ca="1" si="405"/>
        <v/>
      </c>
      <c r="HS36" s="453" t="str">
        <f ca="1">IF(HP36&lt;&gt;"",IF(ABS($F36-$G36)&gt;=PrSettings!$M$7,(ABS($F36-$G36-HM36+HN36)&lt;=1)*1,IF(AND(HP36,$F36=$G36,$F36&gt;=PrSettings!$M$6),(ABS(HM36-$F36)&lt;=1)*1,IF(AND(HP36,$F36+$G36&gt;=PrSettings!$M$8),(ABS(HM36-$F36)+ABS(HN36-$G36)&lt;=1)*1,""))),"")</f>
        <v/>
      </c>
      <c r="HT36" s="489"/>
      <c r="HV36" s="451">
        <f t="shared" ca="1" si="406"/>
        <v>23</v>
      </c>
      <c r="HW36" s="452" t="str">
        <f ca="1">GrpE!$B$6</f>
        <v>Japan</v>
      </c>
      <c r="HX36" s="453">
        <f t="shared" ca="1" si="407"/>
        <v>31</v>
      </c>
      <c r="HY36" s="452" t="str">
        <f ca="1">GrpE!$D$6</f>
        <v>Costa Rica</v>
      </c>
      <c r="HZ36" s="492"/>
      <c r="IA36" s="492"/>
      <c r="IB36" s="486"/>
      <c r="IC36" s="453" t="str">
        <f t="shared" ca="1" si="408"/>
        <v/>
      </c>
      <c r="ID36" s="453" t="str">
        <f ca="1">IF((IC36&lt;&gt;""),IF(OR($F36&lt;&gt;$G36,PrSettings!$M$4="●"),(($F36-$G36)=(HZ36-IA36))*1,0),"")</f>
        <v/>
      </c>
      <c r="IE36" s="453" t="str">
        <f t="shared" ca="1" si="409"/>
        <v/>
      </c>
      <c r="IF36" s="453" t="str">
        <f ca="1">IF(IC36&lt;&gt;"",IF(ABS($F36-$G36)&gt;=PrSettings!$M$7,(ABS($F36-$G36-HZ36+IA36)&lt;=1)*1,IF(AND(IC36,$F36=$G36,$F36&gt;=PrSettings!$M$6),(ABS(HZ36-$F36)&lt;=1)*1,IF(AND(IC36,$F36+$G36&gt;=PrSettings!$M$8),(ABS(HZ36-$F36)+ABS(IA36-$G36)&lt;=1)*1,""))),"")</f>
        <v/>
      </c>
      <c r="IG36" s="489"/>
      <c r="II36" s="451">
        <f t="shared" ca="1" si="410"/>
        <v>23</v>
      </c>
      <c r="IJ36" s="452" t="str">
        <f ca="1">GrpE!$B$6</f>
        <v>Japan</v>
      </c>
      <c r="IK36" s="453">
        <f t="shared" ca="1" si="411"/>
        <v>31</v>
      </c>
      <c r="IL36" s="452" t="str">
        <f ca="1">GrpE!$D$6</f>
        <v>Costa Rica</v>
      </c>
      <c r="IM36" s="492"/>
      <c r="IN36" s="492"/>
      <c r="IO36" s="486"/>
      <c r="IP36" s="453" t="str">
        <f t="shared" ca="1" si="412"/>
        <v/>
      </c>
      <c r="IQ36" s="453" t="str">
        <f ca="1">IF((IP36&lt;&gt;""),IF(OR($F36&lt;&gt;$G36,PrSettings!$M$4="●"),(($F36-$G36)=(IM36-IN36))*1,0),"")</f>
        <v/>
      </c>
      <c r="IR36" s="453" t="str">
        <f t="shared" ca="1" si="413"/>
        <v/>
      </c>
      <c r="IS36" s="453" t="str">
        <f ca="1">IF(IP36&lt;&gt;"",IF(ABS($F36-$G36)&gt;=PrSettings!$M$7,(ABS($F36-$G36-IM36+IN36)&lt;=1)*1,IF(AND(IP36,$F36=$G36,$F36&gt;=PrSettings!$M$6),(ABS(IM36-$F36)&lt;=1)*1,IF(AND(IP36,$F36+$G36&gt;=PrSettings!$M$8),(ABS(IM36-$F36)+ABS(IN36-$G36)&lt;=1)*1,""))),"")</f>
        <v/>
      </c>
      <c r="IT36" s="489"/>
      <c r="IV36" s="451">
        <f t="shared" ca="1" si="414"/>
        <v>23</v>
      </c>
      <c r="IW36" s="452" t="str">
        <f ca="1">GrpE!$B$6</f>
        <v>Japan</v>
      </c>
      <c r="IX36" s="453">
        <f t="shared" ca="1" si="415"/>
        <v>31</v>
      </c>
      <c r="IY36" s="452" t="str">
        <f ca="1">GrpE!$D$6</f>
        <v>Costa Rica</v>
      </c>
      <c r="IZ36" s="492"/>
      <c r="JA36" s="492"/>
      <c r="JB36" s="486"/>
      <c r="JC36" s="453" t="str">
        <f t="shared" ca="1" si="416"/>
        <v/>
      </c>
      <c r="JD36" s="453" t="str">
        <f ca="1">IF((JC36&lt;&gt;""),IF(OR($F36&lt;&gt;$G36,PrSettings!$M$4="●"),(($F36-$G36)=(IZ36-JA36))*1,0),"")</f>
        <v/>
      </c>
      <c r="JE36" s="453" t="str">
        <f t="shared" ca="1" si="417"/>
        <v/>
      </c>
      <c r="JF36" s="453" t="str">
        <f ca="1">IF(JC36&lt;&gt;"",IF(ABS($F36-$G36)&gt;=PrSettings!$M$7,(ABS($F36-$G36-IZ36+JA36)&lt;=1)*1,IF(AND(JC36,$F36=$G36,$F36&gt;=PrSettings!$M$6),(ABS(IZ36-$F36)&lt;=1)*1,IF(AND(JC36,$F36+$G36&gt;=PrSettings!$M$8),(ABS(IZ36-$F36)+ABS(JA36-$G36)&lt;=1)*1,""))),"")</f>
        <v/>
      </c>
      <c r="JG36" s="489"/>
      <c r="JI36" s="451">
        <f t="shared" ca="1" si="418"/>
        <v>23</v>
      </c>
      <c r="JJ36" s="452" t="str">
        <f ca="1">GrpE!$B$6</f>
        <v>Japan</v>
      </c>
      <c r="JK36" s="453">
        <f t="shared" ca="1" si="419"/>
        <v>31</v>
      </c>
      <c r="JL36" s="452" t="str">
        <f ca="1">GrpE!$D$6</f>
        <v>Costa Rica</v>
      </c>
      <c r="JM36" s="492"/>
      <c r="JN36" s="492"/>
      <c r="JO36" s="486"/>
      <c r="JP36" s="453" t="str">
        <f t="shared" ca="1" si="420"/>
        <v/>
      </c>
      <c r="JQ36" s="453" t="str">
        <f ca="1">IF((JP36&lt;&gt;""),IF(OR($F36&lt;&gt;$G36,PrSettings!$M$4="●"),(($F36-$G36)=(JM36-JN36))*1,0),"")</f>
        <v/>
      </c>
      <c r="JR36" s="453" t="str">
        <f t="shared" ca="1" si="421"/>
        <v/>
      </c>
      <c r="JS36" s="453" t="str">
        <f ca="1">IF(JP36&lt;&gt;"",IF(ABS($F36-$G36)&gt;=PrSettings!$M$7,(ABS($F36-$G36-JM36+JN36)&lt;=1)*1,IF(AND(JP36,$F36=$G36,$F36&gt;=PrSettings!$M$6),(ABS(JM36-$F36)&lt;=1)*1,IF(AND(JP36,$F36+$G36&gt;=PrSettings!$M$8),(ABS(JM36-$F36)+ABS(JN36-$G36)&lt;=1)*1,""))),"")</f>
        <v/>
      </c>
      <c r="JT36" s="489"/>
      <c r="JV36" s="451">
        <f t="shared" ca="1" si="422"/>
        <v>23</v>
      </c>
      <c r="JW36" s="452" t="str">
        <f ca="1">GrpE!$B$6</f>
        <v>Japan</v>
      </c>
      <c r="JX36" s="453">
        <f t="shared" ca="1" si="423"/>
        <v>31</v>
      </c>
      <c r="JY36" s="452" t="str">
        <f ca="1">GrpE!$D$6</f>
        <v>Costa Rica</v>
      </c>
      <c r="JZ36" s="492"/>
      <c r="KA36" s="492"/>
      <c r="KB36" s="486"/>
      <c r="KC36" s="453" t="str">
        <f t="shared" ca="1" si="424"/>
        <v/>
      </c>
      <c r="KD36" s="453" t="str">
        <f ca="1">IF((KC36&lt;&gt;""),IF(OR($F36&lt;&gt;$G36,PrSettings!$M$4="●"),(($F36-$G36)=(JZ36-KA36))*1,0),"")</f>
        <v/>
      </c>
      <c r="KE36" s="453" t="str">
        <f t="shared" ca="1" si="425"/>
        <v/>
      </c>
      <c r="KF36" s="453" t="str">
        <f ca="1">IF(KC36&lt;&gt;"",IF(ABS($F36-$G36)&gt;=PrSettings!$M$7,(ABS($F36-$G36-JZ36+KA36)&lt;=1)*1,IF(AND(KC36,$F36=$G36,$F36&gt;=PrSettings!$M$6),(ABS(JZ36-$F36)&lt;=1)*1,IF(AND(KC36,$F36+$G36&gt;=PrSettings!$M$8),(ABS(JZ36-$F36)+ABS(KA36-$G36)&lt;=1)*1,""))),"")</f>
        <v/>
      </c>
      <c r="KG36" s="489"/>
      <c r="KI36" s="451">
        <f t="shared" ca="1" si="426"/>
        <v>23</v>
      </c>
      <c r="KJ36" s="452" t="str">
        <f ca="1">GrpE!$B$6</f>
        <v>Japan</v>
      </c>
      <c r="KK36" s="453">
        <f t="shared" ca="1" si="427"/>
        <v>31</v>
      </c>
      <c r="KL36" s="452" t="str">
        <f ca="1">GrpE!$D$6</f>
        <v>Costa Rica</v>
      </c>
      <c r="KM36" s="492"/>
      <c r="KN36" s="492"/>
      <c r="KO36" s="486"/>
      <c r="KP36" s="453" t="str">
        <f t="shared" ca="1" si="428"/>
        <v/>
      </c>
      <c r="KQ36" s="453" t="str">
        <f ca="1">IF((KP36&lt;&gt;""),IF(OR($F36&lt;&gt;$G36,PrSettings!$M$4="●"),(($F36-$G36)=(KM36-KN36))*1,0),"")</f>
        <v/>
      </c>
      <c r="KR36" s="453" t="str">
        <f t="shared" ca="1" si="429"/>
        <v/>
      </c>
      <c r="KS36" s="453" t="str">
        <f ca="1">IF(KP36&lt;&gt;"",IF(ABS($F36-$G36)&gt;=PrSettings!$M$7,(ABS($F36-$G36-KM36+KN36)&lt;=1)*1,IF(AND(KP36,$F36=$G36,$F36&gt;=PrSettings!$M$6),(ABS(KM36-$F36)&lt;=1)*1,IF(AND(KP36,$F36+$G36&gt;=PrSettings!$M$8),(ABS(KM36-$F36)+ABS(KN36-$G36)&lt;=1)*1,""))),"")</f>
        <v/>
      </c>
      <c r="KT36" s="489"/>
      <c r="KV36" s="451">
        <f t="shared" ca="1" si="430"/>
        <v>23</v>
      </c>
      <c r="KW36" s="452" t="str">
        <f ca="1">GrpE!$B$6</f>
        <v>Japan</v>
      </c>
      <c r="KX36" s="453">
        <f t="shared" ca="1" si="431"/>
        <v>31</v>
      </c>
      <c r="KY36" s="452" t="str">
        <f ca="1">GrpE!$D$6</f>
        <v>Costa Rica</v>
      </c>
      <c r="KZ36" s="492"/>
      <c r="LA36" s="492"/>
      <c r="LB36" s="486"/>
      <c r="LC36" s="453" t="str">
        <f t="shared" ca="1" si="432"/>
        <v/>
      </c>
      <c r="LD36" s="453" t="str">
        <f ca="1">IF((LC36&lt;&gt;""),IF(OR($F36&lt;&gt;$G36,PrSettings!$M$4="●"),(($F36-$G36)=(KZ36-LA36))*1,0),"")</f>
        <v/>
      </c>
      <c r="LE36" s="453" t="str">
        <f t="shared" ca="1" si="433"/>
        <v/>
      </c>
      <c r="LF36" s="453" t="str">
        <f ca="1">IF(LC36&lt;&gt;"",IF(ABS($F36-$G36)&gt;=PrSettings!$M$7,(ABS($F36-$G36-KZ36+LA36)&lt;=1)*1,IF(AND(LC36,$F36=$G36,$F36&gt;=PrSettings!$M$6),(ABS(KZ36-$F36)&lt;=1)*1,IF(AND(LC36,$F36+$G36&gt;=PrSettings!$M$8),(ABS(KZ36-$F36)+ABS(LA36-$G36)&lt;=1)*1,""))),"")</f>
        <v/>
      </c>
      <c r="LG36" s="489"/>
      <c r="LI36" s="451">
        <f t="shared" ca="1" si="434"/>
        <v>23</v>
      </c>
      <c r="LJ36" s="452" t="str">
        <f ca="1">GrpE!$B$6</f>
        <v>Japan</v>
      </c>
      <c r="LK36" s="453">
        <f t="shared" ca="1" si="435"/>
        <v>31</v>
      </c>
      <c r="LL36" s="452" t="str">
        <f ca="1">GrpE!$D$6</f>
        <v>Costa Rica</v>
      </c>
      <c r="LM36" s="492"/>
      <c r="LN36" s="492"/>
      <c r="LO36" s="486"/>
      <c r="LP36" s="453" t="str">
        <f t="shared" ca="1" si="436"/>
        <v/>
      </c>
      <c r="LQ36" s="453" t="str">
        <f ca="1">IF((LP36&lt;&gt;""),IF(OR($F36&lt;&gt;$G36,PrSettings!$M$4="●"),(($F36-$G36)=(LM36-LN36))*1,0),"")</f>
        <v/>
      </c>
      <c r="LR36" s="453" t="str">
        <f t="shared" ca="1" si="437"/>
        <v/>
      </c>
      <c r="LS36" s="453" t="str">
        <f ca="1">IF(LP36&lt;&gt;"",IF(ABS($F36-$G36)&gt;=PrSettings!$M$7,(ABS($F36-$G36-LM36+LN36)&lt;=1)*1,IF(AND(LP36,$F36=$G36,$F36&gt;=PrSettings!$M$6),(ABS(LM36-$F36)&lt;=1)*1,IF(AND(LP36,$F36+$G36&gt;=PrSettings!$M$8),(ABS(LM36-$F36)+ABS(LN36-$G36)&lt;=1)*1,""))),"")</f>
        <v/>
      </c>
      <c r="LT36" s="489"/>
      <c r="LV36" s="451">
        <f t="shared" ca="1" si="438"/>
        <v>23</v>
      </c>
      <c r="LW36" s="452" t="str">
        <f ca="1">GrpE!$B$6</f>
        <v>Japan</v>
      </c>
      <c r="LX36" s="453">
        <f t="shared" ca="1" si="439"/>
        <v>31</v>
      </c>
      <c r="LY36" s="452" t="str">
        <f ca="1">GrpE!$D$6</f>
        <v>Costa Rica</v>
      </c>
      <c r="LZ36" s="492"/>
      <c r="MA36" s="492"/>
      <c r="MB36" s="486"/>
      <c r="MC36" s="453" t="str">
        <f t="shared" ca="1" si="440"/>
        <v/>
      </c>
      <c r="MD36" s="453" t="str">
        <f ca="1">IF((MC36&lt;&gt;""),IF(OR($F36&lt;&gt;$G36,PrSettings!$M$4="●"),(($F36-$G36)=(LZ36-MA36))*1,0),"")</f>
        <v/>
      </c>
      <c r="ME36" s="453" t="str">
        <f t="shared" ca="1" si="441"/>
        <v/>
      </c>
      <c r="MF36" s="453" t="str">
        <f ca="1">IF(MC36&lt;&gt;"",IF(ABS($F36-$G36)&gt;=PrSettings!$M$7,(ABS($F36-$G36-LZ36+MA36)&lt;=1)*1,IF(AND(MC36,$F36=$G36,$F36&gt;=PrSettings!$M$6),(ABS(LZ36-$F36)&lt;=1)*1,IF(AND(MC36,$F36+$G36&gt;=PrSettings!$M$8),(ABS(LZ36-$F36)+ABS(MA36-$G36)&lt;=1)*1,""))),"")</f>
        <v/>
      </c>
      <c r="MG36" s="489"/>
    </row>
    <row r="37" spans="2:345" x14ac:dyDescent="0.25">
      <c r="B37" s="451">
        <f ca="1">INDEX(Groups!$C$7:$C$45,MATCH(C37,Groups!$D$7:$D$45,0))</f>
        <v>7</v>
      </c>
      <c r="C37" s="452" t="str">
        <f ca="1">GrpE!$B$7</f>
        <v>Spanien</v>
      </c>
      <c r="D37" s="453">
        <f ca="1">INDEX(Groups!$C$7:$C$45,MATCH(E37,Groups!$D$7:$D$45,0))</f>
        <v>12</v>
      </c>
      <c r="E37" s="452" t="str">
        <f ca="1">GrpE!$D$7</f>
        <v>Deutschland</v>
      </c>
      <c r="F37" s="454">
        <f ca="1">GrpE!$E$7</f>
        <v>1</v>
      </c>
      <c r="G37" s="455">
        <f ca="1">GrpE!$G$7</f>
        <v>1</v>
      </c>
      <c r="I37" s="451">
        <f t="shared" ca="1" si="338"/>
        <v>7</v>
      </c>
      <c r="J37" s="452" t="str">
        <f ca="1">GrpE!$B$7</f>
        <v>Spanien</v>
      </c>
      <c r="K37" s="453">
        <f t="shared" ca="1" si="339"/>
        <v>12</v>
      </c>
      <c r="L37" s="452" t="str">
        <f ca="1">GrpE!$D$7</f>
        <v>Deutschland</v>
      </c>
      <c r="M37" s="492"/>
      <c r="N37" s="492"/>
      <c r="O37" s="486"/>
      <c r="P37" s="453" t="str">
        <f t="shared" ca="1" si="340"/>
        <v/>
      </c>
      <c r="Q37" s="453" t="str">
        <f ca="1">IF((P37&lt;&gt;""),IF(OR($F37&lt;&gt;$G37,PrSettings!$M$4="●"),(($F37-$G37)=(M37-N37))*1,0),"")</f>
        <v/>
      </c>
      <c r="R37" s="453" t="str">
        <f t="shared" ca="1" si="341"/>
        <v/>
      </c>
      <c r="S37" s="453" t="str">
        <f ca="1">IF(P37&lt;&gt;"",IF(ABS($F37-$G37)&gt;=PrSettings!$M$7,(ABS($F37-$G37-M37+N37)&lt;=1)*1,IF(AND(P37,$F37=$G37,$F37&gt;=PrSettings!$M$6),(ABS(M37-$F37)&lt;=1)*1,IF(AND(P37,$F37+$G37&gt;=PrSettings!$M$8),(ABS(M37-$F37)+ABS(N37-$G37)&lt;=1)*1,""))),"")</f>
        <v/>
      </c>
      <c r="T37" s="489"/>
      <c r="V37" s="451">
        <f t="shared" ca="1" si="342"/>
        <v>7</v>
      </c>
      <c r="W37" s="452" t="str">
        <f ca="1">GrpE!$B$7</f>
        <v>Spanien</v>
      </c>
      <c r="X37" s="453">
        <f t="shared" ca="1" si="343"/>
        <v>12</v>
      </c>
      <c r="Y37" s="452" t="str">
        <f ca="1">GrpE!$D$7</f>
        <v>Deutschland</v>
      </c>
      <c r="Z37" s="492"/>
      <c r="AA37" s="492"/>
      <c r="AB37" s="486"/>
      <c r="AC37" s="453" t="str">
        <f t="shared" ca="1" si="344"/>
        <v/>
      </c>
      <c r="AD37" s="453" t="str">
        <f ca="1">IF((AC37&lt;&gt;""),IF(OR($F37&lt;&gt;$G37,PrSettings!$M$4="●"),(($F37-$G37)=(Z37-AA37))*1,0),"")</f>
        <v/>
      </c>
      <c r="AE37" s="453" t="str">
        <f t="shared" ca="1" si="345"/>
        <v/>
      </c>
      <c r="AF37" s="453" t="str">
        <f ca="1">IF(AC37&lt;&gt;"",IF(ABS($F37-$G37)&gt;=PrSettings!$M$7,(ABS($F37-$G37-Z37+AA37)&lt;=1)*1,IF(AND(AC37,$F37=$G37,$F37&gt;=PrSettings!$M$6),(ABS(Z37-$F37)&lt;=1)*1,IF(AND(AC37,$F37+$G37&gt;=PrSettings!$M$8),(ABS(Z37-$F37)+ABS(AA37-$G37)&lt;=1)*1,""))),"")</f>
        <v/>
      </c>
      <c r="AG37" s="489"/>
      <c r="AI37" s="451">
        <f t="shared" ca="1" si="346"/>
        <v>7</v>
      </c>
      <c r="AJ37" s="452" t="str">
        <f ca="1">GrpE!$B$7</f>
        <v>Spanien</v>
      </c>
      <c r="AK37" s="453">
        <f t="shared" ca="1" si="347"/>
        <v>12</v>
      </c>
      <c r="AL37" s="452" t="str">
        <f ca="1">GrpE!$D$7</f>
        <v>Deutschland</v>
      </c>
      <c r="AM37" s="492"/>
      <c r="AN37" s="492"/>
      <c r="AO37" s="486"/>
      <c r="AP37" s="453" t="str">
        <f t="shared" ca="1" si="348"/>
        <v/>
      </c>
      <c r="AQ37" s="453" t="str">
        <f ca="1">IF((AP37&lt;&gt;""),IF(OR($F37&lt;&gt;$G37,PrSettings!$M$4="●"),(($F37-$G37)=(AM37-AN37))*1,0),"")</f>
        <v/>
      </c>
      <c r="AR37" s="453" t="str">
        <f t="shared" ca="1" si="349"/>
        <v/>
      </c>
      <c r="AS37" s="453" t="str">
        <f ca="1">IF(AP37&lt;&gt;"",IF(ABS($F37-$G37)&gt;=PrSettings!$M$7,(ABS($F37-$G37-AM37+AN37)&lt;=1)*1,IF(AND(AP37,$F37=$G37,$F37&gt;=PrSettings!$M$6),(ABS(AM37-$F37)&lt;=1)*1,IF(AND(AP37,$F37+$G37&gt;=PrSettings!$M$8),(ABS(AM37-$F37)+ABS(AN37-$G37)&lt;=1)*1,""))),"")</f>
        <v/>
      </c>
      <c r="AT37" s="489"/>
      <c r="AV37" s="451">
        <f t="shared" ca="1" si="350"/>
        <v>7</v>
      </c>
      <c r="AW37" s="452" t="str">
        <f ca="1">GrpE!$B$7</f>
        <v>Spanien</v>
      </c>
      <c r="AX37" s="453">
        <f t="shared" ca="1" si="351"/>
        <v>12</v>
      </c>
      <c r="AY37" s="452" t="str">
        <f ca="1">GrpE!$D$7</f>
        <v>Deutschland</v>
      </c>
      <c r="AZ37" s="492"/>
      <c r="BA37" s="492"/>
      <c r="BB37" s="486"/>
      <c r="BC37" s="453" t="str">
        <f t="shared" ca="1" si="352"/>
        <v/>
      </c>
      <c r="BD37" s="453" t="str">
        <f ca="1">IF((BC37&lt;&gt;""),IF(OR($F37&lt;&gt;$G37,PrSettings!$M$4="●"),(($F37-$G37)=(AZ37-BA37))*1,0),"")</f>
        <v/>
      </c>
      <c r="BE37" s="453" t="str">
        <f t="shared" ca="1" si="353"/>
        <v/>
      </c>
      <c r="BF37" s="453" t="str">
        <f ca="1">IF(BC37&lt;&gt;"",IF(ABS($F37-$G37)&gt;=PrSettings!$M$7,(ABS($F37-$G37-AZ37+BA37)&lt;=1)*1,IF(AND(BC37,$F37=$G37,$F37&gt;=PrSettings!$M$6),(ABS(AZ37-$F37)&lt;=1)*1,IF(AND(BC37,$F37+$G37&gt;=PrSettings!$M$8),(ABS(AZ37-$F37)+ABS(BA37-$G37)&lt;=1)*1,""))),"")</f>
        <v/>
      </c>
      <c r="BG37" s="489"/>
      <c r="BI37" s="451">
        <f t="shared" ca="1" si="354"/>
        <v>7</v>
      </c>
      <c r="BJ37" s="452" t="str">
        <f ca="1">GrpE!$B$7</f>
        <v>Spanien</v>
      </c>
      <c r="BK37" s="453">
        <f t="shared" ca="1" si="355"/>
        <v>12</v>
      </c>
      <c r="BL37" s="452" t="str">
        <f ca="1">GrpE!$D$7</f>
        <v>Deutschland</v>
      </c>
      <c r="BM37" s="492"/>
      <c r="BN37" s="492"/>
      <c r="BO37" s="486"/>
      <c r="BP37" s="453" t="str">
        <f t="shared" ca="1" si="356"/>
        <v/>
      </c>
      <c r="BQ37" s="453" t="str">
        <f ca="1">IF((BP37&lt;&gt;""),IF(OR($F37&lt;&gt;$G37,PrSettings!$M$4="●"),(($F37-$G37)=(BM37-BN37))*1,0),"")</f>
        <v/>
      </c>
      <c r="BR37" s="453" t="str">
        <f t="shared" ca="1" si="357"/>
        <v/>
      </c>
      <c r="BS37" s="453" t="str">
        <f ca="1">IF(BP37&lt;&gt;"",IF(ABS($F37-$G37)&gt;=PrSettings!$M$7,(ABS($F37-$G37-BM37+BN37)&lt;=1)*1,IF(AND(BP37,$F37=$G37,$F37&gt;=PrSettings!$M$6),(ABS(BM37-$F37)&lt;=1)*1,IF(AND(BP37,$F37+$G37&gt;=PrSettings!$M$8),(ABS(BM37-$F37)+ABS(BN37-$G37)&lt;=1)*1,""))),"")</f>
        <v/>
      </c>
      <c r="BT37" s="489"/>
      <c r="BV37" s="451">
        <f t="shared" ca="1" si="358"/>
        <v>7</v>
      </c>
      <c r="BW37" s="452" t="str">
        <f ca="1">GrpE!$B$7</f>
        <v>Spanien</v>
      </c>
      <c r="BX37" s="453">
        <f t="shared" ca="1" si="359"/>
        <v>12</v>
      </c>
      <c r="BY37" s="452" t="str">
        <f ca="1">GrpE!$D$7</f>
        <v>Deutschland</v>
      </c>
      <c r="BZ37" s="492"/>
      <c r="CA37" s="492"/>
      <c r="CB37" s="486"/>
      <c r="CC37" s="453" t="str">
        <f t="shared" ca="1" si="360"/>
        <v/>
      </c>
      <c r="CD37" s="453" t="str">
        <f ca="1">IF((CC37&lt;&gt;""),IF(OR($F37&lt;&gt;$G37,PrSettings!$M$4="●"),(($F37-$G37)=(BZ37-CA37))*1,0),"")</f>
        <v/>
      </c>
      <c r="CE37" s="453" t="str">
        <f t="shared" ca="1" si="361"/>
        <v/>
      </c>
      <c r="CF37" s="453" t="str">
        <f ca="1">IF(CC37&lt;&gt;"",IF(ABS($F37-$G37)&gt;=PrSettings!$M$7,(ABS($F37-$G37-BZ37+CA37)&lt;=1)*1,IF(AND(CC37,$F37=$G37,$F37&gt;=PrSettings!$M$6),(ABS(BZ37-$F37)&lt;=1)*1,IF(AND(CC37,$F37+$G37&gt;=PrSettings!$M$8),(ABS(BZ37-$F37)+ABS(CA37-$G37)&lt;=1)*1,""))),"")</f>
        <v/>
      </c>
      <c r="CG37" s="489"/>
      <c r="CI37" s="451">
        <f t="shared" ca="1" si="362"/>
        <v>7</v>
      </c>
      <c r="CJ37" s="452" t="str">
        <f ca="1">GrpE!$B$7</f>
        <v>Spanien</v>
      </c>
      <c r="CK37" s="453">
        <f t="shared" ca="1" si="363"/>
        <v>12</v>
      </c>
      <c r="CL37" s="452" t="str">
        <f ca="1">GrpE!$D$7</f>
        <v>Deutschland</v>
      </c>
      <c r="CM37" s="492"/>
      <c r="CN37" s="492"/>
      <c r="CO37" s="486"/>
      <c r="CP37" s="453" t="str">
        <f t="shared" ca="1" si="364"/>
        <v/>
      </c>
      <c r="CQ37" s="453" t="str">
        <f ca="1">IF((CP37&lt;&gt;""),IF(OR($F37&lt;&gt;$G37,PrSettings!$M$4="●"),(($F37-$G37)=(CM37-CN37))*1,0),"")</f>
        <v/>
      </c>
      <c r="CR37" s="453" t="str">
        <f t="shared" ca="1" si="365"/>
        <v/>
      </c>
      <c r="CS37" s="453" t="str">
        <f ca="1">IF(CP37&lt;&gt;"",IF(ABS($F37-$G37)&gt;=PrSettings!$M$7,(ABS($F37-$G37-CM37+CN37)&lt;=1)*1,IF(AND(CP37,$F37=$G37,$F37&gt;=PrSettings!$M$6),(ABS(CM37-$F37)&lt;=1)*1,IF(AND(CP37,$F37+$G37&gt;=PrSettings!$M$8),(ABS(CM37-$F37)+ABS(CN37-$G37)&lt;=1)*1,""))),"")</f>
        <v/>
      </c>
      <c r="CT37" s="489"/>
      <c r="CV37" s="451">
        <f t="shared" ca="1" si="366"/>
        <v>7</v>
      </c>
      <c r="CW37" s="452" t="str">
        <f ca="1">GrpE!$B$7</f>
        <v>Spanien</v>
      </c>
      <c r="CX37" s="453">
        <f t="shared" ca="1" si="367"/>
        <v>12</v>
      </c>
      <c r="CY37" s="452" t="str">
        <f ca="1">GrpE!$D$7</f>
        <v>Deutschland</v>
      </c>
      <c r="CZ37" s="492"/>
      <c r="DA37" s="492"/>
      <c r="DB37" s="486"/>
      <c r="DC37" s="453" t="str">
        <f t="shared" ca="1" si="368"/>
        <v/>
      </c>
      <c r="DD37" s="453" t="str">
        <f ca="1">IF((DC37&lt;&gt;""),IF(OR($F37&lt;&gt;$G37,PrSettings!$M$4="●"),(($F37-$G37)=(CZ37-DA37))*1,0),"")</f>
        <v/>
      </c>
      <c r="DE37" s="453" t="str">
        <f t="shared" ca="1" si="369"/>
        <v/>
      </c>
      <c r="DF37" s="453" t="str">
        <f ca="1">IF(DC37&lt;&gt;"",IF(ABS($F37-$G37)&gt;=PrSettings!$M$7,(ABS($F37-$G37-CZ37+DA37)&lt;=1)*1,IF(AND(DC37,$F37=$G37,$F37&gt;=PrSettings!$M$6),(ABS(CZ37-$F37)&lt;=1)*1,IF(AND(DC37,$F37+$G37&gt;=PrSettings!$M$8),(ABS(CZ37-$F37)+ABS(DA37-$G37)&lt;=1)*1,""))),"")</f>
        <v/>
      </c>
      <c r="DG37" s="489"/>
      <c r="DI37" s="451">
        <f t="shared" ca="1" si="370"/>
        <v>7</v>
      </c>
      <c r="DJ37" s="452" t="str">
        <f ca="1">GrpE!$B$7</f>
        <v>Spanien</v>
      </c>
      <c r="DK37" s="453">
        <f t="shared" ca="1" si="371"/>
        <v>12</v>
      </c>
      <c r="DL37" s="452" t="str">
        <f ca="1">GrpE!$D$7</f>
        <v>Deutschland</v>
      </c>
      <c r="DM37" s="492"/>
      <c r="DN37" s="492"/>
      <c r="DO37" s="486"/>
      <c r="DP37" s="453" t="str">
        <f t="shared" ca="1" si="372"/>
        <v/>
      </c>
      <c r="DQ37" s="453" t="str">
        <f ca="1">IF((DP37&lt;&gt;""),IF(OR($F37&lt;&gt;$G37,PrSettings!$M$4="●"),(($F37-$G37)=(DM37-DN37))*1,0),"")</f>
        <v/>
      </c>
      <c r="DR37" s="453" t="str">
        <f t="shared" ca="1" si="373"/>
        <v/>
      </c>
      <c r="DS37" s="453" t="str">
        <f ca="1">IF(DP37&lt;&gt;"",IF(ABS($F37-$G37)&gt;=PrSettings!$M$7,(ABS($F37-$G37-DM37+DN37)&lt;=1)*1,IF(AND(DP37,$F37=$G37,$F37&gt;=PrSettings!$M$6),(ABS(DM37-$F37)&lt;=1)*1,IF(AND(DP37,$F37+$G37&gt;=PrSettings!$M$8),(ABS(DM37-$F37)+ABS(DN37-$G37)&lt;=1)*1,""))),"")</f>
        <v/>
      </c>
      <c r="DT37" s="489"/>
      <c r="DV37" s="451">
        <f t="shared" ca="1" si="374"/>
        <v>7</v>
      </c>
      <c r="DW37" s="452" t="str">
        <f ca="1">GrpE!$B$7</f>
        <v>Spanien</v>
      </c>
      <c r="DX37" s="453">
        <f t="shared" ca="1" si="375"/>
        <v>12</v>
      </c>
      <c r="DY37" s="452" t="str">
        <f ca="1">GrpE!$D$7</f>
        <v>Deutschland</v>
      </c>
      <c r="DZ37" s="492"/>
      <c r="EA37" s="492"/>
      <c r="EB37" s="486"/>
      <c r="EC37" s="453" t="str">
        <f t="shared" ca="1" si="376"/>
        <v/>
      </c>
      <c r="ED37" s="453" t="str">
        <f ca="1">IF((EC37&lt;&gt;""),IF(OR($F37&lt;&gt;$G37,PrSettings!$M$4="●"),(($F37-$G37)=(DZ37-EA37))*1,0),"")</f>
        <v/>
      </c>
      <c r="EE37" s="453" t="str">
        <f t="shared" ca="1" si="377"/>
        <v/>
      </c>
      <c r="EF37" s="453" t="str">
        <f ca="1">IF(EC37&lt;&gt;"",IF(ABS($F37-$G37)&gt;=PrSettings!$M$7,(ABS($F37-$G37-DZ37+EA37)&lt;=1)*1,IF(AND(EC37,$F37=$G37,$F37&gt;=PrSettings!$M$6),(ABS(DZ37-$F37)&lt;=1)*1,IF(AND(EC37,$F37+$G37&gt;=PrSettings!$M$8),(ABS(DZ37-$F37)+ABS(EA37-$G37)&lt;=1)*1,""))),"")</f>
        <v/>
      </c>
      <c r="EG37" s="489"/>
      <c r="EI37" s="451">
        <f t="shared" ca="1" si="378"/>
        <v>7</v>
      </c>
      <c r="EJ37" s="452" t="str">
        <f ca="1">GrpE!$B$7</f>
        <v>Spanien</v>
      </c>
      <c r="EK37" s="453">
        <f t="shared" ca="1" si="379"/>
        <v>12</v>
      </c>
      <c r="EL37" s="452" t="str">
        <f ca="1">GrpE!$D$7</f>
        <v>Deutschland</v>
      </c>
      <c r="EM37" s="492"/>
      <c r="EN37" s="492"/>
      <c r="EO37" s="486"/>
      <c r="EP37" s="453" t="str">
        <f t="shared" ca="1" si="380"/>
        <v/>
      </c>
      <c r="EQ37" s="453" t="str">
        <f ca="1">IF((EP37&lt;&gt;""),IF(OR($F37&lt;&gt;$G37,PrSettings!$M$4="●"),(($F37-$G37)=(EM37-EN37))*1,0),"")</f>
        <v/>
      </c>
      <c r="ER37" s="453" t="str">
        <f t="shared" ca="1" si="381"/>
        <v/>
      </c>
      <c r="ES37" s="453" t="str">
        <f ca="1">IF(EP37&lt;&gt;"",IF(ABS($F37-$G37)&gt;=PrSettings!$M$7,(ABS($F37-$G37-EM37+EN37)&lt;=1)*1,IF(AND(EP37,$F37=$G37,$F37&gt;=PrSettings!$M$6),(ABS(EM37-$F37)&lt;=1)*1,IF(AND(EP37,$F37+$G37&gt;=PrSettings!$M$8),(ABS(EM37-$F37)+ABS(EN37-$G37)&lt;=1)*1,""))),"")</f>
        <v/>
      </c>
      <c r="ET37" s="489"/>
      <c r="EV37" s="451">
        <f t="shared" ca="1" si="382"/>
        <v>7</v>
      </c>
      <c r="EW37" s="452" t="str">
        <f ca="1">GrpE!$B$7</f>
        <v>Spanien</v>
      </c>
      <c r="EX37" s="453">
        <f t="shared" ca="1" si="383"/>
        <v>12</v>
      </c>
      <c r="EY37" s="452" t="str">
        <f ca="1">GrpE!$D$7</f>
        <v>Deutschland</v>
      </c>
      <c r="EZ37" s="492"/>
      <c r="FA37" s="492"/>
      <c r="FB37" s="486"/>
      <c r="FC37" s="453" t="str">
        <f t="shared" ca="1" si="384"/>
        <v/>
      </c>
      <c r="FD37" s="453" t="str">
        <f ca="1">IF((FC37&lt;&gt;""),IF(OR($F37&lt;&gt;$G37,PrSettings!$M$4="●"),(($F37-$G37)=(EZ37-FA37))*1,0),"")</f>
        <v/>
      </c>
      <c r="FE37" s="453" t="str">
        <f t="shared" ca="1" si="385"/>
        <v/>
      </c>
      <c r="FF37" s="453" t="str">
        <f ca="1">IF(FC37&lt;&gt;"",IF(ABS($F37-$G37)&gt;=PrSettings!$M$7,(ABS($F37-$G37-EZ37+FA37)&lt;=1)*1,IF(AND(FC37,$F37=$G37,$F37&gt;=PrSettings!$M$6),(ABS(EZ37-$F37)&lt;=1)*1,IF(AND(FC37,$F37+$G37&gt;=PrSettings!$M$8),(ABS(EZ37-$F37)+ABS(FA37-$G37)&lt;=1)*1,""))),"")</f>
        <v/>
      </c>
      <c r="FG37" s="489"/>
      <c r="FI37" s="451">
        <f t="shared" ca="1" si="386"/>
        <v>7</v>
      </c>
      <c r="FJ37" s="452" t="str">
        <f ca="1">GrpE!$B$7</f>
        <v>Spanien</v>
      </c>
      <c r="FK37" s="453">
        <f t="shared" ca="1" si="387"/>
        <v>12</v>
      </c>
      <c r="FL37" s="452" t="str">
        <f ca="1">GrpE!$D$7</f>
        <v>Deutschland</v>
      </c>
      <c r="FM37" s="492"/>
      <c r="FN37" s="492"/>
      <c r="FO37" s="486"/>
      <c r="FP37" s="453" t="str">
        <f t="shared" ca="1" si="388"/>
        <v/>
      </c>
      <c r="FQ37" s="453" t="str">
        <f ca="1">IF((FP37&lt;&gt;""),IF(OR($F37&lt;&gt;$G37,PrSettings!$M$4="●"),(($F37-$G37)=(FM37-FN37))*1,0),"")</f>
        <v/>
      </c>
      <c r="FR37" s="453" t="str">
        <f t="shared" ca="1" si="389"/>
        <v/>
      </c>
      <c r="FS37" s="453" t="str">
        <f ca="1">IF(FP37&lt;&gt;"",IF(ABS($F37-$G37)&gt;=PrSettings!$M$7,(ABS($F37-$G37-FM37+FN37)&lt;=1)*1,IF(AND(FP37,$F37=$G37,$F37&gt;=PrSettings!$M$6),(ABS(FM37-$F37)&lt;=1)*1,IF(AND(FP37,$F37+$G37&gt;=PrSettings!$M$8),(ABS(FM37-$F37)+ABS(FN37-$G37)&lt;=1)*1,""))),"")</f>
        <v/>
      </c>
      <c r="FT37" s="489"/>
      <c r="FV37" s="451">
        <f t="shared" ca="1" si="390"/>
        <v>7</v>
      </c>
      <c r="FW37" s="452" t="str">
        <f ca="1">GrpE!$B$7</f>
        <v>Spanien</v>
      </c>
      <c r="FX37" s="453">
        <f t="shared" ca="1" si="391"/>
        <v>12</v>
      </c>
      <c r="FY37" s="452" t="str">
        <f ca="1">GrpE!$D$7</f>
        <v>Deutschland</v>
      </c>
      <c r="FZ37" s="492"/>
      <c r="GA37" s="492"/>
      <c r="GB37" s="486"/>
      <c r="GC37" s="453" t="str">
        <f t="shared" ca="1" si="392"/>
        <v/>
      </c>
      <c r="GD37" s="453" t="str">
        <f ca="1">IF((GC37&lt;&gt;""),IF(OR($F37&lt;&gt;$G37,PrSettings!$M$4="●"),(($F37-$G37)=(FZ37-GA37))*1,0),"")</f>
        <v/>
      </c>
      <c r="GE37" s="453" t="str">
        <f t="shared" ca="1" si="393"/>
        <v/>
      </c>
      <c r="GF37" s="453" t="str">
        <f ca="1">IF(GC37&lt;&gt;"",IF(ABS($F37-$G37)&gt;=PrSettings!$M$7,(ABS($F37-$G37-FZ37+GA37)&lt;=1)*1,IF(AND(GC37,$F37=$G37,$F37&gt;=PrSettings!$M$6),(ABS(FZ37-$F37)&lt;=1)*1,IF(AND(GC37,$F37+$G37&gt;=PrSettings!$M$8),(ABS(FZ37-$F37)+ABS(GA37-$G37)&lt;=1)*1,""))),"")</f>
        <v/>
      </c>
      <c r="GG37" s="489"/>
      <c r="GI37" s="451">
        <f t="shared" ca="1" si="394"/>
        <v>7</v>
      </c>
      <c r="GJ37" s="452" t="str">
        <f ca="1">GrpE!$B$7</f>
        <v>Spanien</v>
      </c>
      <c r="GK37" s="453">
        <f t="shared" ca="1" si="395"/>
        <v>12</v>
      </c>
      <c r="GL37" s="452" t="str">
        <f ca="1">GrpE!$D$7</f>
        <v>Deutschland</v>
      </c>
      <c r="GM37" s="492"/>
      <c r="GN37" s="492"/>
      <c r="GO37" s="486"/>
      <c r="GP37" s="453" t="str">
        <f t="shared" ca="1" si="396"/>
        <v/>
      </c>
      <c r="GQ37" s="453" t="str">
        <f ca="1">IF((GP37&lt;&gt;""),IF(OR($F37&lt;&gt;$G37,PrSettings!$M$4="●"),(($F37-$G37)=(GM37-GN37))*1,0),"")</f>
        <v/>
      </c>
      <c r="GR37" s="453" t="str">
        <f t="shared" ca="1" si="397"/>
        <v/>
      </c>
      <c r="GS37" s="453" t="str">
        <f ca="1">IF(GP37&lt;&gt;"",IF(ABS($F37-$G37)&gt;=PrSettings!$M$7,(ABS($F37-$G37-GM37+GN37)&lt;=1)*1,IF(AND(GP37,$F37=$G37,$F37&gt;=PrSettings!$M$6),(ABS(GM37-$F37)&lt;=1)*1,IF(AND(GP37,$F37+$G37&gt;=PrSettings!$M$8),(ABS(GM37-$F37)+ABS(GN37-$G37)&lt;=1)*1,""))),"")</f>
        <v/>
      </c>
      <c r="GT37" s="489"/>
      <c r="GV37" s="451">
        <f t="shared" ca="1" si="398"/>
        <v>7</v>
      </c>
      <c r="GW37" s="452" t="str">
        <f ca="1">GrpE!$B$7</f>
        <v>Spanien</v>
      </c>
      <c r="GX37" s="453">
        <f t="shared" ca="1" si="399"/>
        <v>12</v>
      </c>
      <c r="GY37" s="452" t="str">
        <f ca="1">GrpE!$D$7</f>
        <v>Deutschland</v>
      </c>
      <c r="GZ37" s="492"/>
      <c r="HA37" s="492"/>
      <c r="HB37" s="486"/>
      <c r="HC37" s="453" t="str">
        <f t="shared" ca="1" si="400"/>
        <v/>
      </c>
      <c r="HD37" s="453" t="str">
        <f ca="1">IF((HC37&lt;&gt;""),IF(OR($F37&lt;&gt;$G37,PrSettings!$M$4="●"),(($F37-$G37)=(GZ37-HA37))*1,0),"")</f>
        <v/>
      </c>
      <c r="HE37" s="453" t="str">
        <f t="shared" ca="1" si="401"/>
        <v/>
      </c>
      <c r="HF37" s="453" t="str">
        <f ca="1">IF(HC37&lt;&gt;"",IF(ABS($F37-$G37)&gt;=PrSettings!$M$7,(ABS($F37-$G37-GZ37+HA37)&lt;=1)*1,IF(AND(HC37,$F37=$G37,$F37&gt;=PrSettings!$M$6),(ABS(GZ37-$F37)&lt;=1)*1,IF(AND(HC37,$F37+$G37&gt;=PrSettings!$M$8),(ABS(GZ37-$F37)+ABS(HA37-$G37)&lt;=1)*1,""))),"")</f>
        <v/>
      </c>
      <c r="HG37" s="489"/>
      <c r="HI37" s="451">
        <f t="shared" ca="1" si="402"/>
        <v>7</v>
      </c>
      <c r="HJ37" s="452" t="str">
        <f ca="1">GrpE!$B$7</f>
        <v>Spanien</v>
      </c>
      <c r="HK37" s="453">
        <f t="shared" ca="1" si="403"/>
        <v>12</v>
      </c>
      <c r="HL37" s="452" t="str">
        <f ca="1">GrpE!$D$7</f>
        <v>Deutschland</v>
      </c>
      <c r="HM37" s="492"/>
      <c r="HN37" s="492"/>
      <c r="HO37" s="486"/>
      <c r="HP37" s="453" t="str">
        <f t="shared" ca="1" si="404"/>
        <v/>
      </c>
      <c r="HQ37" s="453" t="str">
        <f ca="1">IF((HP37&lt;&gt;""),IF(OR($F37&lt;&gt;$G37,PrSettings!$M$4="●"),(($F37-$G37)=(HM37-HN37))*1,0),"")</f>
        <v/>
      </c>
      <c r="HR37" s="453" t="str">
        <f t="shared" ca="1" si="405"/>
        <v/>
      </c>
      <c r="HS37" s="453" t="str">
        <f ca="1">IF(HP37&lt;&gt;"",IF(ABS($F37-$G37)&gt;=PrSettings!$M$7,(ABS($F37-$G37-HM37+HN37)&lt;=1)*1,IF(AND(HP37,$F37=$G37,$F37&gt;=PrSettings!$M$6),(ABS(HM37-$F37)&lt;=1)*1,IF(AND(HP37,$F37+$G37&gt;=PrSettings!$M$8),(ABS(HM37-$F37)+ABS(HN37-$G37)&lt;=1)*1,""))),"")</f>
        <v/>
      </c>
      <c r="HT37" s="489"/>
      <c r="HV37" s="451">
        <f t="shared" ca="1" si="406"/>
        <v>7</v>
      </c>
      <c r="HW37" s="452" t="str">
        <f ca="1">GrpE!$B$7</f>
        <v>Spanien</v>
      </c>
      <c r="HX37" s="453">
        <f t="shared" ca="1" si="407"/>
        <v>12</v>
      </c>
      <c r="HY37" s="452" t="str">
        <f ca="1">GrpE!$D$7</f>
        <v>Deutschland</v>
      </c>
      <c r="HZ37" s="492"/>
      <c r="IA37" s="492"/>
      <c r="IB37" s="486"/>
      <c r="IC37" s="453" t="str">
        <f t="shared" ca="1" si="408"/>
        <v/>
      </c>
      <c r="ID37" s="453" t="str">
        <f ca="1">IF((IC37&lt;&gt;""),IF(OR($F37&lt;&gt;$G37,PrSettings!$M$4="●"),(($F37-$G37)=(HZ37-IA37))*1,0),"")</f>
        <v/>
      </c>
      <c r="IE37" s="453" t="str">
        <f t="shared" ca="1" si="409"/>
        <v/>
      </c>
      <c r="IF37" s="453" t="str">
        <f ca="1">IF(IC37&lt;&gt;"",IF(ABS($F37-$G37)&gt;=PrSettings!$M$7,(ABS($F37-$G37-HZ37+IA37)&lt;=1)*1,IF(AND(IC37,$F37=$G37,$F37&gt;=PrSettings!$M$6),(ABS(HZ37-$F37)&lt;=1)*1,IF(AND(IC37,$F37+$G37&gt;=PrSettings!$M$8),(ABS(HZ37-$F37)+ABS(IA37-$G37)&lt;=1)*1,""))),"")</f>
        <v/>
      </c>
      <c r="IG37" s="489"/>
      <c r="II37" s="451">
        <f t="shared" ca="1" si="410"/>
        <v>7</v>
      </c>
      <c r="IJ37" s="452" t="str">
        <f ca="1">GrpE!$B$7</f>
        <v>Spanien</v>
      </c>
      <c r="IK37" s="453">
        <f t="shared" ca="1" si="411"/>
        <v>12</v>
      </c>
      <c r="IL37" s="452" t="str">
        <f ca="1">GrpE!$D$7</f>
        <v>Deutschland</v>
      </c>
      <c r="IM37" s="492"/>
      <c r="IN37" s="492"/>
      <c r="IO37" s="486"/>
      <c r="IP37" s="453" t="str">
        <f t="shared" ca="1" si="412"/>
        <v/>
      </c>
      <c r="IQ37" s="453" t="str">
        <f ca="1">IF((IP37&lt;&gt;""),IF(OR($F37&lt;&gt;$G37,PrSettings!$M$4="●"),(($F37-$G37)=(IM37-IN37))*1,0),"")</f>
        <v/>
      </c>
      <c r="IR37" s="453" t="str">
        <f t="shared" ca="1" si="413"/>
        <v/>
      </c>
      <c r="IS37" s="453" t="str">
        <f ca="1">IF(IP37&lt;&gt;"",IF(ABS($F37-$G37)&gt;=PrSettings!$M$7,(ABS($F37-$G37-IM37+IN37)&lt;=1)*1,IF(AND(IP37,$F37=$G37,$F37&gt;=PrSettings!$M$6),(ABS(IM37-$F37)&lt;=1)*1,IF(AND(IP37,$F37+$G37&gt;=PrSettings!$M$8),(ABS(IM37-$F37)+ABS(IN37-$G37)&lt;=1)*1,""))),"")</f>
        <v/>
      </c>
      <c r="IT37" s="489"/>
      <c r="IV37" s="451">
        <f t="shared" ca="1" si="414"/>
        <v>7</v>
      </c>
      <c r="IW37" s="452" t="str">
        <f ca="1">GrpE!$B$7</f>
        <v>Spanien</v>
      </c>
      <c r="IX37" s="453">
        <f t="shared" ca="1" si="415"/>
        <v>12</v>
      </c>
      <c r="IY37" s="452" t="str">
        <f ca="1">GrpE!$D$7</f>
        <v>Deutschland</v>
      </c>
      <c r="IZ37" s="492"/>
      <c r="JA37" s="492"/>
      <c r="JB37" s="486"/>
      <c r="JC37" s="453" t="str">
        <f t="shared" ca="1" si="416"/>
        <v/>
      </c>
      <c r="JD37" s="453" t="str">
        <f ca="1">IF((JC37&lt;&gt;""),IF(OR($F37&lt;&gt;$G37,PrSettings!$M$4="●"),(($F37-$G37)=(IZ37-JA37))*1,0),"")</f>
        <v/>
      </c>
      <c r="JE37" s="453" t="str">
        <f t="shared" ca="1" si="417"/>
        <v/>
      </c>
      <c r="JF37" s="453" t="str">
        <f ca="1">IF(JC37&lt;&gt;"",IF(ABS($F37-$G37)&gt;=PrSettings!$M$7,(ABS($F37-$G37-IZ37+JA37)&lt;=1)*1,IF(AND(JC37,$F37=$G37,$F37&gt;=PrSettings!$M$6),(ABS(IZ37-$F37)&lt;=1)*1,IF(AND(JC37,$F37+$G37&gt;=PrSettings!$M$8),(ABS(IZ37-$F37)+ABS(JA37-$G37)&lt;=1)*1,""))),"")</f>
        <v/>
      </c>
      <c r="JG37" s="489"/>
      <c r="JI37" s="451">
        <f t="shared" ca="1" si="418"/>
        <v>7</v>
      </c>
      <c r="JJ37" s="452" t="str">
        <f ca="1">GrpE!$B$7</f>
        <v>Spanien</v>
      </c>
      <c r="JK37" s="453">
        <f t="shared" ca="1" si="419"/>
        <v>12</v>
      </c>
      <c r="JL37" s="452" t="str">
        <f ca="1">GrpE!$D$7</f>
        <v>Deutschland</v>
      </c>
      <c r="JM37" s="492"/>
      <c r="JN37" s="492"/>
      <c r="JO37" s="486"/>
      <c r="JP37" s="453" t="str">
        <f t="shared" ca="1" si="420"/>
        <v/>
      </c>
      <c r="JQ37" s="453" t="str">
        <f ca="1">IF((JP37&lt;&gt;""),IF(OR($F37&lt;&gt;$G37,PrSettings!$M$4="●"),(($F37-$G37)=(JM37-JN37))*1,0),"")</f>
        <v/>
      </c>
      <c r="JR37" s="453" t="str">
        <f t="shared" ca="1" si="421"/>
        <v/>
      </c>
      <c r="JS37" s="453" t="str">
        <f ca="1">IF(JP37&lt;&gt;"",IF(ABS($F37-$G37)&gt;=PrSettings!$M$7,(ABS($F37-$G37-JM37+JN37)&lt;=1)*1,IF(AND(JP37,$F37=$G37,$F37&gt;=PrSettings!$M$6),(ABS(JM37-$F37)&lt;=1)*1,IF(AND(JP37,$F37+$G37&gt;=PrSettings!$M$8),(ABS(JM37-$F37)+ABS(JN37-$G37)&lt;=1)*1,""))),"")</f>
        <v/>
      </c>
      <c r="JT37" s="489"/>
      <c r="JV37" s="451">
        <f t="shared" ca="1" si="422"/>
        <v>7</v>
      </c>
      <c r="JW37" s="452" t="str">
        <f ca="1">GrpE!$B$7</f>
        <v>Spanien</v>
      </c>
      <c r="JX37" s="453">
        <f t="shared" ca="1" si="423"/>
        <v>12</v>
      </c>
      <c r="JY37" s="452" t="str">
        <f ca="1">GrpE!$D$7</f>
        <v>Deutschland</v>
      </c>
      <c r="JZ37" s="492"/>
      <c r="KA37" s="492"/>
      <c r="KB37" s="486"/>
      <c r="KC37" s="453" t="str">
        <f t="shared" ca="1" si="424"/>
        <v/>
      </c>
      <c r="KD37" s="453" t="str">
        <f ca="1">IF((KC37&lt;&gt;""),IF(OR($F37&lt;&gt;$G37,PrSettings!$M$4="●"),(($F37-$G37)=(JZ37-KA37))*1,0),"")</f>
        <v/>
      </c>
      <c r="KE37" s="453" t="str">
        <f t="shared" ca="1" si="425"/>
        <v/>
      </c>
      <c r="KF37" s="453" t="str">
        <f ca="1">IF(KC37&lt;&gt;"",IF(ABS($F37-$G37)&gt;=PrSettings!$M$7,(ABS($F37-$G37-JZ37+KA37)&lt;=1)*1,IF(AND(KC37,$F37=$G37,$F37&gt;=PrSettings!$M$6),(ABS(JZ37-$F37)&lt;=1)*1,IF(AND(KC37,$F37+$G37&gt;=PrSettings!$M$8),(ABS(JZ37-$F37)+ABS(KA37-$G37)&lt;=1)*1,""))),"")</f>
        <v/>
      </c>
      <c r="KG37" s="489"/>
      <c r="KI37" s="451">
        <f t="shared" ca="1" si="426"/>
        <v>7</v>
      </c>
      <c r="KJ37" s="452" t="str">
        <f ca="1">GrpE!$B$7</f>
        <v>Spanien</v>
      </c>
      <c r="KK37" s="453">
        <f t="shared" ca="1" si="427"/>
        <v>12</v>
      </c>
      <c r="KL37" s="452" t="str">
        <f ca="1">GrpE!$D$7</f>
        <v>Deutschland</v>
      </c>
      <c r="KM37" s="492"/>
      <c r="KN37" s="492"/>
      <c r="KO37" s="486"/>
      <c r="KP37" s="453" t="str">
        <f t="shared" ca="1" si="428"/>
        <v/>
      </c>
      <c r="KQ37" s="453" t="str">
        <f ca="1">IF((KP37&lt;&gt;""),IF(OR($F37&lt;&gt;$G37,PrSettings!$M$4="●"),(($F37-$G37)=(KM37-KN37))*1,0),"")</f>
        <v/>
      </c>
      <c r="KR37" s="453" t="str">
        <f t="shared" ca="1" si="429"/>
        <v/>
      </c>
      <c r="KS37" s="453" t="str">
        <f ca="1">IF(KP37&lt;&gt;"",IF(ABS($F37-$G37)&gt;=PrSettings!$M$7,(ABS($F37-$G37-KM37+KN37)&lt;=1)*1,IF(AND(KP37,$F37=$G37,$F37&gt;=PrSettings!$M$6),(ABS(KM37-$F37)&lt;=1)*1,IF(AND(KP37,$F37+$G37&gt;=PrSettings!$M$8),(ABS(KM37-$F37)+ABS(KN37-$G37)&lt;=1)*1,""))),"")</f>
        <v/>
      </c>
      <c r="KT37" s="489"/>
      <c r="KV37" s="451">
        <f t="shared" ca="1" si="430"/>
        <v>7</v>
      </c>
      <c r="KW37" s="452" t="str">
        <f ca="1">GrpE!$B$7</f>
        <v>Spanien</v>
      </c>
      <c r="KX37" s="453">
        <f t="shared" ca="1" si="431"/>
        <v>12</v>
      </c>
      <c r="KY37" s="452" t="str">
        <f ca="1">GrpE!$D$7</f>
        <v>Deutschland</v>
      </c>
      <c r="KZ37" s="492"/>
      <c r="LA37" s="492"/>
      <c r="LB37" s="486"/>
      <c r="LC37" s="453" t="str">
        <f t="shared" ca="1" si="432"/>
        <v/>
      </c>
      <c r="LD37" s="453" t="str">
        <f ca="1">IF((LC37&lt;&gt;""),IF(OR($F37&lt;&gt;$G37,PrSettings!$M$4="●"),(($F37-$G37)=(KZ37-LA37))*1,0),"")</f>
        <v/>
      </c>
      <c r="LE37" s="453" t="str">
        <f t="shared" ca="1" si="433"/>
        <v/>
      </c>
      <c r="LF37" s="453" t="str">
        <f ca="1">IF(LC37&lt;&gt;"",IF(ABS($F37-$G37)&gt;=PrSettings!$M$7,(ABS($F37-$G37-KZ37+LA37)&lt;=1)*1,IF(AND(LC37,$F37=$G37,$F37&gt;=PrSettings!$M$6),(ABS(KZ37-$F37)&lt;=1)*1,IF(AND(LC37,$F37+$G37&gt;=PrSettings!$M$8),(ABS(KZ37-$F37)+ABS(LA37-$G37)&lt;=1)*1,""))),"")</f>
        <v/>
      </c>
      <c r="LG37" s="489"/>
      <c r="LI37" s="451">
        <f t="shared" ca="1" si="434"/>
        <v>7</v>
      </c>
      <c r="LJ37" s="452" t="str">
        <f ca="1">GrpE!$B$7</f>
        <v>Spanien</v>
      </c>
      <c r="LK37" s="453">
        <f t="shared" ca="1" si="435"/>
        <v>12</v>
      </c>
      <c r="LL37" s="452" t="str">
        <f ca="1">GrpE!$D$7</f>
        <v>Deutschland</v>
      </c>
      <c r="LM37" s="492"/>
      <c r="LN37" s="492"/>
      <c r="LO37" s="486"/>
      <c r="LP37" s="453" t="str">
        <f t="shared" ca="1" si="436"/>
        <v/>
      </c>
      <c r="LQ37" s="453" t="str">
        <f ca="1">IF((LP37&lt;&gt;""),IF(OR($F37&lt;&gt;$G37,PrSettings!$M$4="●"),(($F37-$G37)=(LM37-LN37))*1,0),"")</f>
        <v/>
      </c>
      <c r="LR37" s="453" t="str">
        <f t="shared" ca="1" si="437"/>
        <v/>
      </c>
      <c r="LS37" s="453" t="str">
        <f ca="1">IF(LP37&lt;&gt;"",IF(ABS($F37-$G37)&gt;=PrSettings!$M$7,(ABS($F37-$G37-LM37+LN37)&lt;=1)*1,IF(AND(LP37,$F37=$G37,$F37&gt;=PrSettings!$M$6),(ABS(LM37-$F37)&lt;=1)*1,IF(AND(LP37,$F37+$G37&gt;=PrSettings!$M$8),(ABS(LM37-$F37)+ABS(LN37-$G37)&lt;=1)*1,""))),"")</f>
        <v/>
      </c>
      <c r="LT37" s="489"/>
      <c r="LV37" s="451">
        <f t="shared" ca="1" si="438"/>
        <v>7</v>
      </c>
      <c r="LW37" s="452" t="str">
        <f ca="1">GrpE!$B$7</f>
        <v>Spanien</v>
      </c>
      <c r="LX37" s="453">
        <f t="shared" ca="1" si="439"/>
        <v>12</v>
      </c>
      <c r="LY37" s="452" t="str">
        <f ca="1">GrpE!$D$7</f>
        <v>Deutschland</v>
      </c>
      <c r="LZ37" s="492"/>
      <c r="MA37" s="492"/>
      <c r="MB37" s="486"/>
      <c r="MC37" s="453" t="str">
        <f t="shared" ca="1" si="440"/>
        <v/>
      </c>
      <c r="MD37" s="453" t="str">
        <f ca="1">IF((MC37&lt;&gt;""),IF(OR($F37&lt;&gt;$G37,PrSettings!$M$4="●"),(($F37-$G37)=(LZ37-MA37))*1,0),"")</f>
        <v/>
      </c>
      <c r="ME37" s="453" t="str">
        <f t="shared" ca="1" si="441"/>
        <v/>
      </c>
      <c r="MF37" s="453" t="str">
        <f ca="1">IF(MC37&lt;&gt;"",IF(ABS($F37-$G37)&gt;=PrSettings!$M$7,(ABS($F37-$G37-LZ37+MA37)&lt;=1)*1,IF(AND(MC37,$F37=$G37,$F37&gt;=PrSettings!$M$6),(ABS(LZ37-$F37)&lt;=1)*1,IF(AND(MC37,$F37+$G37&gt;=PrSettings!$M$8),(ABS(LZ37-$F37)+ABS(MA37-$G37)&lt;=1)*1,""))),"")</f>
        <v/>
      </c>
      <c r="MG37" s="489"/>
    </row>
    <row r="38" spans="2:345" x14ac:dyDescent="0.25">
      <c r="B38" s="451">
        <f ca="1">INDEX(Groups!$C$7:$C$45,MATCH(C38,Groups!$D$7:$D$45,0))</f>
        <v>23</v>
      </c>
      <c r="C38" s="452" t="str">
        <f ca="1">GrpE!$B$8</f>
        <v>Japan</v>
      </c>
      <c r="D38" s="453">
        <f ca="1">INDEX(Groups!$C$7:$C$45,MATCH(E38,Groups!$D$7:$D$45,0))</f>
        <v>7</v>
      </c>
      <c r="E38" s="452" t="str">
        <f ca="1">GrpE!$D$8</f>
        <v>Spanien</v>
      </c>
      <c r="F38" s="454">
        <f ca="1">GrpE!$E$8</f>
        <v>2</v>
      </c>
      <c r="G38" s="455">
        <f ca="1">GrpE!$G$8</f>
        <v>1</v>
      </c>
      <c r="I38" s="451">
        <f t="shared" ca="1" si="338"/>
        <v>23</v>
      </c>
      <c r="J38" s="452" t="str">
        <f ca="1">GrpE!$B$8</f>
        <v>Japan</v>
      </c>
      <c r="K38" s="453">
        <f t="shared" ca="1" si="339"/>
        <v>7</v>
      </c>
      <c r="L38" s="452" t="str">
        <f ca="1">GrpE!$D$8</f>
        <v>Spanien</v>
      </c>
      <c r="M38" s="492"/>
      <c r="N38" s="492"/>
      <c r="O38" s="486"/>
      <c r="P38" s="453" t="str">
        <f t="shared" ca="1" si="340"/>
        <v/>
      </c>
      <c r="Q38" s="453" t="str">
        <f ca="1">IF((P38&lt;&gt;""),IF(OR($F38&lt;&gt;$G38,PrSettings!$M$4="●"),(($F38-$G38)=(M38-N38))*1,0),"")</f>
        <v/>
      </c>
      <c r="R38" s="453" t="str">
        <f t="shared" ca="1" si="341"/>
        <v/>
      </c>
      <c r="S38" s="453" t="str">
        <f ca="1">IF(P38&lt;&gt;"",IF(ABS($F38-$G38)&gt;=PrSettings!$M$7,(ABS($F38-$G38-M38+N38)&lt;=1)*1,IF(AND(P38,$F38=$G38,$F38&gt;=PrSettings!$M$6),(ABS(M38-$F38)&lt;=1)*1,IF(AND(P38,$F38+$G38&gt;=PrSettings!$M$8),(ABS(M38-$F38)+ABS(N38-$G38)&lt;=1)*1,""))),"")</f>
        <v/>
      </c>
      <c r="T38" s="489"/>
      <c r="V38" s="451">
        <f t="shared" ca="1" si="342"/>
        <v>23</v>
      </c>
      <c r="W38" s="452" t="str">
        <f ca="1">GrpE!$B$8</f>
        <v>Japan</v>
      </c>
      <c r="X38" s="453">
        <f t="shared" ca="1" si="343"/>
        <v>7</v>
      </c>
      <c r="Y38" s="452" t="str">
        <f ca="1">GrpE!$D$8</f>
        <v>Spanien</v>
      </c>
      <c r="Z38" s="492"/>
      <c r="AA38" s="492"/>
      <c r="AB38" s="486"/>
      <c r="AC38" s="453" t="str">
        <f t="shared" ca="1" si="344"/>
        <v/>
      </c>
      <c r="AD38" s="453" t="str">
        <f ca="1">IF((AC38&lt;&gt;""),IF(OR($F38&lt;&gt;$G38,PrSettings!$M$4="●"),(($F38-$G38)=(Z38-AA38))*1,0),"")</f>
        <v/>
      </c>
      <c r="AE38" s="453" t="str">
        <f t="shared" ca="1" si="345"/>
        <v/>
      </c>
      <c r="AF38" s="453" t="str">
        <f ca="1">IF(AC38&lt;&gt;"",IF(ABS($F38-$G38)&gt;=PrSettings!$M$7,(ABS($F38-$G38-Z38+AA38)&lt;=1)*1,IF(AND(AC38,$F38=$G38,$F38&gt;=PrSettings!$M$6),(ABS(Z38-$F38)&lt;=1)*1,IF(AND(AC38,$F38+$G38&gt;=PrSettings!$M$8),(ABS(Z38-$F38)+ABS(AA38-$G38)&lt;=1)*1,""))),"")</f>
        <v/>
      </c>
      <c r="AG38" s="489"/>
      <c r="AI38" s="451">
        <f t="shared" ca="1" si="346"/>
        <v>23</v>
      </c>
      <c r="AJ38" s="452" t="str">
        <f ca="1">GrpE!$B$8</f>
        <v>Japan</v>
      </c>
      <c r="AK38" s="453">
        <f t="shared" ca="1" si="347"/>
        <v>7</v>
      </c>
      <c r="AL38" s="452" t="str">
        <f ca="1">GrpE!$D$8</f>
        <v>Spanien</v>
      </c>
      <c r="AM38" s="492"/>
      <c r="AN38" s="492"/>
      <c r="AO38" s="486"/>
      <c r="AP38" s="453" t="str">
        <f t="shared" ca="1" si="348"/>
        <v/>
      </c>
      <c r="AQ38" s="453" t="str">
        <f ca="1">IF((AP38&lt;&gt;""),IF(OR($F38&lt;&gt;$G38,PrSettings!$M$4="●"),(($F38-$G38)=(AM38-AN38))*1,0),"")</f>
        <v/>
      </c>
      <c r="AR38" s="453" t="str">
        <f t="shared" ca="1" si="349"/>
        <v/>
      </c>
      <c r="AS38" s="453" t="str">
        <f ca="1">IF(AP38&lt;&gt;"",IF(ABS($F38-$G38)&gt;=PrSettings!$M$7,(ABS($F38-$G38-AM38+AN38)&lt;=1)*1,IF(AND(AP38,$F38=$G38,$F38&gt;=PrSettings!$M$6),(ABS(AM38-$F38)&lt;=1)*1,IF(AND(AP38,$F38+$G38&gt;=PrSettings!$M$8),(ABS(AM38-$F38)+ABS(AN38-$G38)&lt;=1)*1,""))),"")</f>
        <v/>
      </c>
      <c r="AT38" s="489"/>
      <c r="AV38" s="451">
        <f t="shared" ca="1" si="350"/>
        <v>23</v>
      </c>
      <c r="AW38" s="452" t="str">
        <f ca="1">GrpE!$B$8</f>
        <v>Japan</v>
      </c>
      <c r="AX38" s="453">
        <f t="shared" ca="1" si="351"/>
        <v>7</v>
      </c>
      <c r="AY38" s="452" t="str">
        <f ca="1">GrpE!$D$8</f>
        <v>Spanien</v>
      </c>
      <c r="AZ38" s="492"/>
      <c r="BA38" s="492"/>
      <c r="BB38" s="486"/>
      <c r="BC38" s="453" t="str">
        <f t="shared" ca="1" si="352"/>
        <v/>
      </c>
      <c r="BD38" s="453" t="str">
        <f ca="1">IF((BC38&lt;&gt;""),IF(OR($F38&lt;&gt;$G38,PrSettings!$M$4="●"),(($F38-$G38)=(AZ38-BA38))*1,0),"")</f>
        <v/>
      </c>
      <c r="BE38" s="453" t="str">
        <f t="shared" ca="1" si="353"/>
        <v/>
      </c>
      <c r="BF38" s="453" t="str">
        <f ca="1">IF(BC38&lt;&gt;"",IF(ABS($F38-$G38)&gt;=PrSettings!$M$7,(ABS($F38-$G38-AZ38+BA38)&lt;=1)*1,IF(AND(BC38,$F38=$G38,$F38&gt;=PrSettings!$M$6),(ABS(AZ38-$F38)&lt;=1)*1,IF(AND(BC38,$F38+$G38&gt;=PrSettings!$M$8),(ABS(AZ38-$F38)+ABS(BA38-$G38)&lt;=1)*1,""))),"")</f>
        <v/>
      </c>
      <c r="BG38" s="489"/>
      <c r="BI38" s="451">
        <f t="shared" ca="1" si="354"/>
        <v>23</v>
      </c>
      <c r="BJ38" s="452" t="str">
        <f ca="1">GrpE!$B$8</f>
        <v>Japan</v>
      </c>
      <c r="BK38" s="453">
        <f t="shared" ca="1" si="355"/>
        <v>7</v>
      </c>
      <c r="BL38" s="452" t="str">
        <f ca="1">GrpE!$D$8</f>
        <v>Spanien</v>
      </c>
      <c r="BM38" s="492"/>
      <c r="BN38" s="492"/>
      <c r="BO38" s="486"/>
      <c r="BP38" s="453" t="str">
        <f t="shared" ca="1" si="356"/>
        <v/>
      </c>
      <c r="BQ38" s="453" t="str">
        <f ca="1">IF((BP38&lt;&gt;""),IF(OR($F38&lt;&gt;$G38,PrSettings!$M$4="●"),(($F38-$G38)=(BM38-BN38))*1,0),"")</f>
        <v/>
      </c>
      <c r="BR38" s="453" t="str">
        <f t="shared" ca="1" si="357"/>
        <v/>
      </c>
      <c r="BS38" s="453" t="str">
        <f ca="1">IF(BP38&lt;&gt;"",IF(ABS($F38-$G38)&gt;=PrSettings!$M$7,(ABS($F38-$G38-BM38+BN38)&lt;=1)*1,IF(AND(BP38,$F38=$G38,$F38&gt;=PrSettings!$M$6),(ABS(BM38-$F38)&lt;=1)*1,IF(AND(BP38,$F38+$G38&gt;=PrSettings!$M$8),(ABS(BM38-$F38)+ABS(BN38-$G38)&lt;=1)*1,""))),"")</f>
        <v/>
      </c>
      <c r="BT38" s="489"/>
      <c r="BV38" s="451">
        <f t="shared" ca="1" si="358"/>
        <v>23</v>
      </c>
      <c r="BW38" s="452" t="str">
        <f ca="1">GrpE!$B$8</f>
        <v>Japan</v>
      </c>
      <c r="BX38" s="453">
        <f t="shared" ca="1" si="359"/>
        <v>7</v>
      </c>
      <c r="BY38" s="452" t="str">
        <f ca="1">GrpE!$D$8</f>
        <v>Spanien</v>
      </c>
      <c r="BZ38" s="492"/>
      <c r="CA38" s="492"/>
      <c r="CB38" s="486"/>
      <c r="CC38" s="453" t="str">
        <f t="shared" ca="1" si="360"/>
        <v/>
      </c>
      <c r="CD38" s="453" t="str">
        <f ca="1">IF((CC38&lt;&gt;""),IF(OR($F38&lt;&gt;$G38,PrSettings!$M$4="●"),(($F38-$G38)=(BZ38-CA38))*1,0),"")</f>
        <v/>
      </c>
      <c r="CE38" s="453" t="str">
        <f t="shared" ca="1" si="361"/>
        <v/>
      </c>
      <c r="CF38" s="453" t="str">
        <f ca="1">IF(CC38&lt;&gt;"",IF(ABS($F38-$G38)&gt;=PrSettings!$M$7,(ABS($F38-$G38-BZ38+CA38)&lt;=1)*1,IF(AND(CC38,$F38=$G38,$F38&gt;=PrSettings!$M$6),(ABS(BZ38-$F38)&lt;=1)*1,IF(AND(CC38,$F38+$G38&gt;=PrSettings!$M$8),(ABS(BZ38-$F38)+ABS(CA38-$G38)&lt;=1)*1,""))),"")</f>
        <v/>
      </c>
      <c r="CG38" s="489"/>
      <c r="CI38" s="451">
        <f t="shared" ca="1" si="362"/>
        <v>23</v>
      </c>
      <c r="CJ38" s="452" t="str">
        <f ca="1">GrpE!$B$8</f>
        <v>Japan</v>
      </c>
      <c r="CK38" s="453">
        <f t="shared" ca="1" si="363"/>
        <v>7</v>
      </c>
      <c r="CL38" s="452" t="str">
        <f ca="1">GrpE!$D$8</f>
        <v>Spanien</v>
      </c>
      <c r="CM38" s="492"/>
      <c r="CN38" s="492"/>
      <c r="CO38" s="486"/>
      <c r="CP38" s="453" t="str">
        <f t="shared" ca="1" si="364"/>
        <v/>
      </c>
      <c r="CQ38" s="453" t="str">
        <f ca="1">IF((CP38&lt;&gt;""),IF(OR($F38&lt;&gt;$G38,PrSettings!$M$4="●"),(($F38-$G38)=(CM38-CN38))*1,0),"")</f>
        <v/>
      </c>
      <c r="CR38" s="453" t="str">
        <f t="shared" ca="1" si="365"/>
        <v/>
      </c>
      <c r="CS38" s="453" t="str">
        <f ca="1">IF(CP38&lt;&gt;"",IF(ABS($F38-$G38)&gt;=PrSettings!$M$7,(ABS($F38-$G38-CM38+CN38)&lt;=1)*1,IF(AND(CP38,$F38=$G38,$F38&gt;=PrSettings!$M$6),(ABS(CM38-$F38)&lt;=1)*1,IF(AND(CP38,$F38+$G38&gt;=PrSettings!$M$8),(ABS(CM38-$F38)+ABS(CN38-$G38)&lt;=1)*1,""))),"")</f>
        <v/>
      </c>
      <c r="CT38" s="489"/>
      <c r="CV38" s="451">
        <f t="shared" ca="1" si="366"/>
        <v>23</v>
      </c>
      <c r="CW38" s="452" t="str">
        <f ca="1">GrpE!$B$8</f>
        <v>Japan</v>
      </c>
      <c r="CX38" s="453">
        <f t="shared" ca="1" si="367"/>
        <v>7</v>
      </c>
      <c r="CY38" s="452" t="str">
        <f ca="1">GrpE!$D$8</f>
        <v>Spanien</v>
      </c>
      <c r="CZ38" s="492"/>
      <c r="DA38" s="492"/>
      <c r="DB38" s="486"/>
      <c r="DC38" s="453" t="str">
        <f t="shared" ca="1" si="368"/>
        <v/>
      </c>
      <c r="DD38" s="453" t="str">
        <f ca="1">IF((DC38&lt;&gt;""),IF(OR($F38&lt;&gt;$G38,PrSettings!$M$4="●"),(($F38-$G38)=(CZ38-DA38))*1,0),"")</f>
        <v/>
      </c>
      <c r="DE38" s="453" t="str">
        <f t="shared" ca="1" si="369"/>
        <v/>
      </c>
      <c r="DF38" s="453" t="str">
        <f ca="1">IF(DC38&lt;&gt;"",IF(ABS($F38-$G38)&gt;=PrSettings!$M$7,(ABS($F38-$G38-CZ38+DA38)&lt;=1)*1,IF(AND(DC38,$F38=$G38,$F38&gt;=PrSettings!$M$6),(ABS(CZ38-$F38)&lt;=1)*1,IF(AND(DC38,$F38+$G38&gt;=PrSettings!$M$8),(ABS(CZ38-$F38)+ABS(DA38-$G38)&lt;=1)*1,""))),"")</f>
        <v/>
      </c>
      <c r="DG38" s="489"/>
      <c r="DI38" s="451">
        <f t="shared" ca="1" si="370"/>
        <v>23</v>
      </c>
      <c r="DJ38" s="452" t="str">
        <f ca="1">GrpE!$B$8</f>
        <v>Japan</v>
      </c>
      <c r="DK38" s="453">
        <f t="shared" ca="1" si="371"/>
        <v>7</v>
      </c>
      <c r="DL38" s="452" t="str">
        <f ca="1">GrpE!$D$8</f>
        <v>Spanien</v>
      </c>
      <c r="DM38" s="492"/>
      <c r="DN38" s="492"/>
      <c r="DO38" s="486"/>
      <c r="DP38" s="453" t="str">
        <f t="shared" ca="1" si="372"/>
        <v/>
      </c>
      <c r="DQ38" s="453" t="str">
        <f ca="1">IF((DP38&lt;&gt;""),IF(OR($F38&lt;&gt;$G38,PrSettings!$M$4="●"),(($F38-$G38)=(DM38-DN38))*1,0),"")</f>
        <v/>
      </c>
      <c r="DR38" s="453" t="str">
        <f t="shared" ca="1" si="373"/>
        <v/>
      </c>
      <c r="DS38" s="453" t="str">
        <f ca="1">IF(DP38&lt;&gt;"",IF(ABS($F38-$G38)&gt;=PrSettings!$M$7,(ABS($F38-$G38-DM38+DN38)&lt;=1)*1,IF(AND(DP38,$F38=$G38,$F38&gt;=PrSettings!$M$6),(ABS(DM38-$F38)&lt;=1)*1,IF(AND(DP38,$F38+$G38&gt;=PrSettings!$M$8),(ABS(DM38-$F38)+ABS(DN38-$G38)&lt;=1)*1,""))),"")</f>
        <v/>
      </c>
      <c r="DT38" s="489"/>
      <c r="DV38" s="451">
        <f t="shared" ca="1" si="374"/>
        <v>23</v>
      </c>
      <c r="DW38" s="452" t="str">
        <f ca="1">GrpE!$B$8</f>
        <v>Japan</v>
      </c>
      <c r="DX38" s="453">
        <f t="shared" ca="1" si="375"/>
        <v>7</v>
      </c>
      <c r="DY38" s="452" t="str">
        <f ca="1">GrpE!$D$8</f>
        <v>Spanien</v>
      </c>
      <c r="DZ38" s="492"/>
      <c r="EA38" s="492"/>
      <c r="EB38" s="486"/>
      <c r="EC38" s="453" t="str">
        <f t="shared" ca="1" si="376"/>
        <v/>
      </c>
      <c r="ED38" s="453" t="str">
        <f ca="1">IF((EC38&lt;&gt;""),IF(OR($F38&lt;&gt;$G38,PrSettings!$M$4="●"),(($F38-$G38)=(DZ38-EA38))*1,0),"")</f>
        <v/>
      </c>
      <c r="EE38" s="453" t="str">
        <f t="shared" ca="1" si="377"/>
        <v/>
      </c>
      <c r="EF38" s="453" t="str">
        <f ca="1">IF(EC38&lt;&gt;"",IF(ABS($F38-$G38)&gt;=PrSettings!$M$7,(ABS($F38-$G38-DZ38+EA38)&lt;=1)*1,IF(AND(EC38,$F38=$G38,$F38&gt;=PrSettings!$M$6),(ABS(DZ38-$F38)&lt;=1)*1,IF(AND(EC38,$F38+$G38&gt;=PrSettings!$M$8),(ABS(DZ38-$F38)+ABS(EA38-$G38)&lt;=1)*1,""))),"")</f>
        <v/>
      </c>
      <c r="EG38" s="489"/>
      <c r="EI38" s="451">
        <f t="shared" ca="1" si="378"/>
        <v>23</v>
      </c>
      <c r="EJ38" s="452" t="str">
        <f ca="1">GrpE!$B$8</f>
        <v>Japan</v>
      </c>
      <c r="EK38" s="453">
        <f t="shared" ca="1" si="379"/>
        <v>7</v>
      </c>
      <c r="EL38" s="452" t="str">
        <f ca="1">GrpE!$D$8</f>
        <v>Spanien</v>
      </c>
      <c r="EM38" s="492"/>
      <c r="EN38" s="492"/>
      <c r="EO38" s="486"/>
      <c r="EP38" s="453" t="str">
        <f t="shared" ca="1" si="380"/>
        <v/>
      </c>
      <c r="EQ38" s="453" t="str">
        <f ca="1">IF((EP38&lt;&gt;""),IF(OR($F38&lt;&gt;$G38,PrSettings!$M$4="●"),(($F38-$G38)=(EM38-EN38))*1,0),"")</f>
        <v/>
      </c>
      <c r="ER38" s="453" t="str">
        <f t="shared" ca="1" si="381"/>
        <v/>
      </c>
      <c r="ES38" s="453" t="str">
        <f ca="1">IF(EP38&lt;&gt;"",IF(ABS($F38-$G38)&gt;=PrSettings!$M$7,(ABS($F38-$G38-EM38+EN38)&lt;=1)*1,IF(AND(EP38,$F38=$G38,$F38&gt;=PrSettings!$M$6),(ABS(EM38-$F38)&lt;=1)*1,IF(AND(EP38,$F38+$G38&gt;=PrSettings!$M$8),(ABS(EM38-$F38)+ABS(EN38-$G38)&lt;=1)*1,""))),"")</f>
        <v/>
      </c>
      <c r="ET38" s="489"/>
      <c r="EV38" s="451">
        <f t="shared" ca="1" si="382"/>
        <v>23</v>
      </c>
      <c r="EW38" s="452" t="str">
        <f ca="1">GrpE!$B$8</f>
        <v>Japan</v>
      </c>
      <c r="EX38" s="453">
        <f t="shared" ca="1" si="383"/>
        <v>7</v>
      </c>
      <c r="EY38" s="452" t="str">
        <f ca="1">GrpE!$D$8</f>
        <v>Spanien</v>
      </c>
      <c r="EZ38" s="492"/>
      <c r="FA38" s="492"/>
      <c r="FB38" s="486"/>
      <c r="FC38" s="453" t="str">
        <f t="shared" ca="1" si="384"/>
        <v/>
      </c>
      <c r="FD38" s="453" t="str">
        <f ca="1">IF((FC38&lt;&gt;""),IF(OR($F38&lt;&gt;$G38,PrSettings!$M$4="●"),(($F38-$G38)=(EZ38-FA38))*1,0),"")</f>
        <v/>
      </c>
      <c r="FE38" s="453" t="str">
        <f t="shared" ca="1" si="385"/>
        <v/>
      </c>
      <c r="FF38" s="453" t="str">
        <f ca="1">IF(FC38&lt;&gt;"",IF(ABS($F38-$G38)&gt;=PrSettings!$M$7,(ABS($F38-$G38-EZ38+FA38)&lt;=1)*1,IF(AND(FC38,$F38=$G38,$F38&gt;=PrSettings!$M$6),(ABS(EZ38-$F38)&lt;=1)*1,IF(AND(FC38,$F38+$G38&gt;=PrSettings!$M$8),(ABS(EZ38-$F38)+ABS(FA38-$G38)&lt;=1)*1,""))),"")</f>
        <v/>
      </c>
      <c r="FG38" s="489"/>
      <c r="FI38" s="451">
        <f t="shared" ca="1" si="386"/>
        <v>23</v>
      </c>
      <c r="FJ38" s="452" t="str">
        <f ca="1">GrpE!$B$8</f>
        <v>Japan</v>
      </c>
      <c r="FK38" s="453">
        <f t="shared" ca="1" si="387"/>
        <v>7</v>
      </c>
      <c r="FL38" s="452" t="str">
        <f ca="1">GrpE!$D$8</f>
        <v>Spanien</v>
      </c>
      <c r="FM38" s="492"/>
      <c r="FN38" s="492"/>
      <c r="FO38" s="486"/>
      <c r="FP38" s="453" t="str">
        <f t="shared" ca="1" si="388"/>
        <v/>
      </c>
      <c r="FQ38" s="453" t="str">
        <f ca="1">IF((FP38&lt;&gt;""),IF(OR($F38&lt;&gt;$G38,PrSettings!$M$4="●"),(($F38-$G38)=(FM38-FN38))*1,0),"")</f>
        <v/>
      </c>
      <c r="FR38" s="453" t="str">
        <f t="shared" ca="1" si="389"/>
        <v/>
      </c>
      <c r="FS38" s="453" t="str">
        <f ca="1">IF(FP38&lt;&gt;"",IF(ABS($F38-$G38)&gt;=PrSettings!$M$7,(ABS($F38-$G38-FM38+FN38)&lt;=1)*1,IF(AND(FP38,$F38=$G38,$F38&gt;=PrSettings!$M$6),(ABS(FM38-$F38)&lt;=1)*1,IF(AND(FP38,$F38+$G38&gt;=PrSettings!$M$8),(ABS(FM38-$F38)+ABS(FN38-$G38)&lt;=1)*1,""))),"")</f>
        <v/>
      </c>
      <c r="FT38" s="489"/>
      <c r="FV38" s="451">
        <f t="shared" ca="1" si="390"/>
        <v>23</v>
      </c>
      <c r="FW38" s="452" t="str">
        <f ca="1">GrpE!$B$8</f>
        <v>Japan</v>
      </c>
      <c r="FX38" s="453">
        <f t="shared" ca="1" si="391"/>
        <v>7</v>
      </c>
      <c r="FY38" s="452" t="str">
        <f ca="1">GrpE!$D$8</f>
        <v>Spanien</v>
      </c>
      <c r="FZ38" s="492"/>
      <c r="GA38" s="492"/>
      <c r="GB38" s="486"/>
      <c r="GC38" s="453" t="str">
        <f t="shared" ca="1" si="392"/>
        <v/>
      </c>
      <c r="GD38" s="453" t="str">
        <f ca="1">IF((GC38&lt;&gt;""),IF(OR($F38&lt;&gt;$G38,PrSettings!$M$4="●"),(($F38-$G38)=(FZ38-GA38))*1,0),"")</f>
        <v/>
      </c>
      <c r="GE38" s="453" t="str">
        <f t="shared" ca="1" si="393"/>
        <v/>
      </c>
      <c r="GF38" s="453" t="str">
        <f ca="1">IF(GC38&lt;&gt;"",IF(ABS($F38-$G38)&gt;=PrSettings!$M$7,(ABS($F38-$G38-FZ38+GA38)&lt;=1)*1,IF(AND(GC38,$F38=$G38,$F38&gt;=PrSettings!$M$6),(ABS(FZ38-$F38)&lt;=1)*1,IF(AND(GC38,$F38+$G38&gt;=PrSettings!$M$8),(ABS(FZ38-$F38)+ABS(GA38-$G38)&lt;=1)*1,""))),"")</f>
        <v/>
      </c>
      <c r="GG38" s="489"/>
      <c r="GI38" s="451">
        <f t="shared" ca="1" si="394"/>
        <v>23</v>
      </c>
      <c r="GJ38" s="452" t="str">
        <f ca="1">GrpE!$B$8</f>
        <v>Japan</v>
      </c>
      <c r="GK38" s="453">
        <f t="shared" ca="1" si="395"/>
        <v>7</v>
      </c>
      <c r="GL38" s="452" t="str">
        <f ca="1">GrpE!$D$8</f>
        <v>Spanien</v>
      </c>
      <c r="GM38" s="492"/>
      <c r="GN38" s="492"/>
      <c r="GO38" s="486"/>
      <c r="GP38" s="453" t="str">
        <f t="shared" ca="1" si="396"/>
        <v/>
      </c>
      <c r="GQ38" s="453" t="str">
        <f ca="1">IF((GP38&lt;&gt;""),IF(OR($F38&lt;&gt;$G38,PrSettings!$M$4="●"),(($F38-$G38)=(GM38-GN38))*1,0),"")</f>
        <v/>
      </c>
      <c r="GR38" s="453" t="str">
        <f t="shared" ca="1" si="397"/>
        <v/>
      </c>
      <c r="GS38" s="453" t="str">
        <f ca="1">IF(GP38&lt;&gt;"",IF(ABS($F38-$G38)&gt;=PrSettings!$M$7,(ABS($F38-$G38-GM38+GN38)&lt;=1)*1,IF(AND(GP38,$F38=$G38,$F38&gt;=PrSettings!$M$6),(ABS(GM38-$F38)&lt;=1)*1,IF(AND(GP38,$F38+$G38&gt;=PrSettings!$M$8),(ABS(GM38-$F38)+ABS(GN38-$G38)&lt;=1)*1,""))),"")</f>
        <v/>
      </c>
      <c r="GT38" s="489"/>
      <c r="GV38" s="451">
        <f t="shared" ca="1" si="398"/>
        <v>23</v>
      </c>
      <c r="GW38" s="452" t="str">
        <f ca="1">GrpE!$B$8</f>
        <v>Japan</v>
      </c>
      <c r="GX38" s="453">
        <f t="shared" ca="1" si="399"/>
        <v>7</v>
      </c>
      <c r="GY38" s="452" t="str">
        <f ca="1">GrpE!$D$8</f>
        <v>Spanien</v>
      </c>
      <c r="GZ38" s="492"/>
      <c r="HA38" s="492"/>
      <c r="HB38" s="486"/>
      <c r="HC38" s="453" t="str">
        <f t="shared" ca="1" si="400"/>
        <v/>
      </c>
      <c r="HD38" s="453" t="str">
        <f ca="1">IF((HC38&lt;&gt;""),IF(OR($F38&lt;&gt;$G38,PrSettings!$M$4="●"),(($F38-$G38)=(GZ38-HA38))*1,0),"")</f>
        <v/>
      </c>
      <c r="HE38" s="453" t="str">
        <f t="shared" ca="1" si="401"/>
        <v/>
      </c>
      <c r="HF38" s="453" t="str">
        <f ca="1">IF(HC38&lt;&gt;"",IF(ABS($F38-$G38)&gt;=PrSettings!$M$7,(ABS($F38-$G38-GZ38+HA38)&lt;=1)*1,IF(AND(HC38,$F38=$G38,$F38&gt;=PrSettings!$M$6),(ABS(GZ38-$F38)&lt;=1)*1,IF(AND(HC38,$F38+$G38&gt;=PrSettings!$M$8),(ABS(GZ38-$F38)+ABS(HA38-$G38)&lt;=1)*1,""))),"")</f>
        <v/>
      </c>
      <c r="HG38" s="489"/>
      <c r="HI38" s="451">
        <f t="shared" ca="1" si="402"/>
        <v>23</v>
      </c>
      <c r="HJ38" s="452" t="str">
        <f ca="1">GrpE!$B$8</f>
        <v>Japan</v>
      </c>
      <c r="HK38" s="453">
        <f t="shared" ca="1" si="403"/>
        <v>7</v>
      </c>
      <c r="HL38" s="452" t="str">
        <f ca="1">GrpE!$D$8</f>
        <v>Spanien</v>
      </c>
      <c r="HM38" s="492"/>
      <c r="HN38" s="492"/>
      <c r="HO38" s="486"/>
      <c r="HP38" s="453" t="str">
        <f t="shared" ca="1" si="404"/>
        <v/>
      </c>
      <c r="HQ38" s="453" t="str">
        <f ca="1">IF((HP38&lt;&gt;""),IF(OR($F38&lt;&gt;$G38,PrSettings!$M$4="●"),(($F38-$G38)=(HM38-HN38))*1,0),"")</f>
        <v/>
      </c>
      <c r="HR38" s="453" t="str">
        <f t="shared" ca="1" si="405"/>
        <v/>
      </c>
      <c r="HS38" s="453" t="str">
        <f ca="1">IF(HP38&lt;&gt;"",IF(ABS($F38-$G38)&gt;=PrSettings!$M$7,(ABS($F38-$G38-HM38+HN38)&lt;=1)*1,IF(AND(HP38,$F38=$G38,$F38&gt;=PrSettings!$M$6),(ABS(HM38-$F38)&lt;=1)*1,IF(AND(HP38,$F38+$G38&gt;=PrSettings!$M$8),(ABS(HM38-$F38)+ABS(HN38-$G38)&lt;=1)*1,""))),"")</f>
        <v/>
      </c>
      <c r="HT38" s="489"/>
      <c r="HV38" s="451">
        <f t="shared" ca="1" si="406"/>
        <v>23</v>
      </c>
      <c r="HW38" s="452" t="str">
        <f ca="1">GrpE!$B$8</f>
        <v>Japan</v>
      </c>
      <c r="HX38" s="453">
        <f t="shared" ca="1" si="407"/>
        <v>7</v>
      </c>
      <c r="HY38" s="452" t="str">
        <f ca="1">GrpE!$D$8</f>
        <v>Spanien</v>
      </c>
      <c r="HZ38" s="492"/>
      <c r="IA38" s="492"/>
      <c r="IB38" s="486"/>
      <c r="IC38" s="453" t="str">
        <f t="shared" ca="1" si="408"/>
        <v/>
      </c>
      <c r="ID38" s="453" t="str">
        <f ca="1">IF((IC38&lt;&gt;""),IF(OR($F38&lt;&gt;$G38,PrSettings!$M$4="●"),(($F38-$G38)=(HZ38-IA38))*1,0),"")</f>
        <v/>
      </c>
      <c r="IE38" s="453" t="str">
        <f t="shared" ca="1" si="409"/>
        <v/>
      </c>
      <c r="IF38" s="453" t="str">
        <f ca="1">IF(IC38&lt;&gt;"",IF(ABS($F38-$G38)&gt;=PrSettings!$M$7,(ABS($F38-$G38-HZ38+IA38)&lt;=1)*1,IF(AND(IC38,$F38=$G38,$F38&gt;=PrSettings!$M$6),(ABS(HZ38-$F38)&lt;=1)*1,IF(AND(IC38,$F38+$G38&gt;=PrSettings!$M$8),(ABS(HZ38-$F38)+ABS(IA38-$G38)&lt;=1)*1,""))),"")</f>
        <v/>
      </c>
      <c r="IG38" s="489"/>
      <c r="II38" s="451">
        <f t="shared" ca="1" si="410"/>
        <v>23</v>
      </c>
      <c r="IJ38" s="452" t="str">
        <f ca="1">GrpE!$B$8</f>
        <v>Japan</v>
      </c>
      <c r="IK38" s="453">
        <f t="shared" ca="1" si="411"/>
        <v>7</v>
      </c>
      <c r="IL38" s="452" t="str">
        <f ca="1">GrpE!$D$8</f>
        <v>Spanien</v>
      </c>
      <c r="IM38" s="492"/>
      <c r="IN38" s="492"/>
      <c r="IO38" s="486"/>
      <c r="IP38" s="453" t="str">
        <f t="shared" ca="1" si="412"/>
        <v/>
      </c>
      <c r="IQ38" s="453" t="str">
        <f ca="1">IF((IP38&lt;&gt;""),IF(OR($F38&lt;&gt;$G38,PrSettings!$M$4="●"),(($F38-$G38)=(IM38-IN38))*1,0),"")</f>
        <v/>
      </c>
      <c r="IR38" s="453" t="str">
        <f t="shared" ca="1" si="413"/>
        <v/>
      </c>
      <c r="IS38" s="453" t="str">
        <f ca="1">IF(IP38&lt;&gt;"",IF(ABS($F38-$G38)&gt;=PrSettings!$M$7,(ABS($F38-$G38-IM38+IN38)&lt;=1)*1,IF(AND(IP38,$F38=$G38,$F38&gt;=PrSettings!$M$6),(ABS(IM38-$F38)&lt;=1)*1,IF(AND(IP38,$F38+$G38&gt;=PrSettings!$M$8),(ABS(IM38-$F38)+ABS(IN38-$G38)&lt;=1)*1,""))),"")</f>
        <v/>
      </c>
      <c r="IT38" s="489"/>
      <c r="IV38" s="451">
        <f t="shared" ca="1" si="414"/>
        <v>23</v>
      </c>
      <c r="IW38" s="452" t="str">
        <f ca="1">GrpE!$B$8</f>
        <v>Japan</v>
      </c>
      <c r="IX38" s="453">
        <f t="shared" ca="1" si="415"/>
        <v>7</v>
      </c>
      <c r="IY38" s="452" t="str">
        <f ca="1">GrpE!$D$8</f>
        <v>Spanien</v>
      </c>
      <c r="IZ38" s="492"/>
      <c r="JA38" s="492"/>
      <c r="JB38" s="486"/>
      <c r="JC38" s="453" t="str">
        <f t="shared" ca="1" si="416"/>
        <v/>
      </c>
      <c r="JD38" s="453" t="str">
        <f ca="1">IF((JC38&lt;&gt;""),IF(OR($F38&lt;&gt;$G38,PrSettings!$M$4="●"),(($F38-$G38)=(IZ38-JA38))*1,0),"")</f>
        <v/>
      </c>
      <c r="JE38" s="453" t="str">
        <f t="shared" ca="1" si="417"/>
        <v/>
      </c>
      <c r="JF38" s="453" t="str">
        <f ca="1">IF(JC38&lt;&gt;"",IF(ABS($F38-$G38)&gt;=PrSettings!$M$7,(ABS($F38-$G38-IZ38+JA38)&lt;=1)*1,IF(AND(JC38,$F38=$G38,$F38&gt;=PrSettings!$M$6),(ABS(IZ38-$F38)&lt;=1)*1,IF(AND(JC38,$F38+$G38&gt;=PrSettings!$M$8),(ABS(IZ38-$F38)+ABS(JA38-$G38)&lt;=1)*1,""))),"")</f>
        <v/>
      </c>
      <c r="JG38" s="489"/>
      <c r="JI38" s="451">
        <f t="shared" ca="1" si="418"/>
        <v>23</v>
      </c>
      <c r="JJ38" s="452" t="str">
        <f ca="1">GrpE!$B$8</f>
        <v>Japan</v>
      </c>
      <c r="JK38" s="453">
        <f t="shared" ca="1" si="419"/>
        <v>7</v>
      </c>
      <c r="JL38" s="452" t="str">
        <f ca="1">GrpE!$D$8</f>
        <v>Spanien</v>
      </c>
      <c r="JM38" s="492"/>
      <c r="JN38" s="492"/>
      <c r="JO38" s="486"/>
      <c r="JP38" s="453" t="str">
        <f t="shared" ca="1" si="420"/>
        <v/>
      </c>
      <c r="JQ38" s="453" t="str">
        <f ca="1">IF((JP38&lt;&gt;""),IF(OR($F38&lt;&gt;$G38,PrSettings!$M$4="●"),(($F38-$G38)=(JM38-JN38))*1,0),"")</f>
        <v/>
      </c>
      <c r="JR38" s="453" t="str">
        <f t="shared" ca="1" si="421"/>
        <v/>
      </c>
      <c r="JS38" s="453" t="str">
        <f ca="1">IF(JP38&lt;&gt;"",IF(ABS($F38-$G38)&gt;=PrSettings!$M$7,(ABS($F38-$G38-JM38+JN38)&lt;=1)*1,IF(AND(JP38,$F38=$G38,$F38&gt;=PrSettings!$M$6),(ABS(JM38-$F38)&lt;=1)*1,IF(AND(JP38,$F38+$G38&gt;=PrSettings!$M$8),(ABS(JM38-$F38)+ABS(JN38-$G38)&lt;=1)*1,""))),"")</f>
        <v/>
      </c>
      <c r="JT38" s="489"/>
      <c r="JV38" s="451">
        <f t="shared" ca="1" si="422"/>
        <v>23</v>
      </c>
      <c r="JW38" s="452" t="str">
        <f ca="1">GrpE!$B$8</f>
        <v>Japan</v>
      </c>
      <c r="JX38" s="453">
        <f t="shared" ca="1" si="423"/>
        <v>7</v>
      </c>
      <c r="JY38" s="452" t="str">
        <f ca="1">GrpE!$D$8</f>
        <v>Spanien</v>
      </c>
      <c r="JZ38" s="492"/>
      <c r="KA38" s="492"/>
      <c r="KB38" s="486"/>
      <c r="KC38" s="453" t="str">
        <f t="shared" ca="1" si="424"/>
        <v/>
      </c>
      <c r="KD38" s="453" t="str">
        <f ca="1">IF((KC38&lt;&gt;""),IF(OR($F38&lt;&gt;$G38,PrSettings!$M$4="●"),(($F38-$G38)=(JZ38-KA38))*1,0),"")</f>
        <v/>
      </c>
      <c r="KE38" s="453" t="str">
        <f t="shared" ca="1" si="425"/>
        <v/>
      </c>
      <c r="KF38" s="453" t="str">
        <f ca="1">IF(KC38&lt;&gt;"",IF(ABS($F38-$G38)&gt;=PrSettings!$M$7,(ABS($F38-$G38-JZ38+KA38)&lt;=1)*1,IF(AND(KC38,$F38=$G38,$F38&gt;=PrSettings!$M$6),(ABS(JZ38-$F38)&lt;=1)*1,IF(AND(KC38,$F38+$G38&gt;=PrSettings!$M$8),(ABS(JZ38-$F38)+ABS(KA38-$G38)&lt;=1)*1,""))),"")</f>
        <v/>
      </c>
      <c r="KG38" s="489"/>
      <c r="KI38" s="451">
        <f t="shared" ca="1" si="426"/>
        <v>23</v>
      </c>
      <c r="KJ38" s="452" t="str">
        <f ca="1">GrpE!$B$8</f>
        <v>Japan</v>
      </c>
      <c r="KK38" s="453">
        <f t="shared" ca="1" si="427"/>
        <v>7</v>
      </c>
      <c r="KL38" s="452" t="str">
        <f ca="1">GrpE!$D$8</f>
        <v>Spanien</v>
      </c>
      <c r="KM38" s="492"/>
      <c r="KN38" s="492"/>
      <c r="KO38" s="486"/>
      <c r="KP38" s="453" t="str">
        <f t="shared" ca="1" si="428"/>
        <v/>
      </c>
      <c r="KQ38" s="453" t="str">
        <f ca="1">IF((KP38&lt;&gt;""),IF(OR($F38&lt;&gt;$G38,PrSettings!$M$4="●"),(($F38-$G38)=(KM38-KN38))*1,0),"")</f>
        <v/>
      </c>
      <c r="KR38" s="453" t="str">
        <f t="shared" ca="1" si="429"/>
        <v/>
      </c>
      <c r="KS38" s="453" t="str">
        <f ca="1">IF(KP38&lt;&gt;"",IF(ABS($F38-$G38)&gt;=PrSettings!$M$7,(ABS($F38-$G38-KM38+KN38)&lt;=1)*1,IF(AND(KP38,$F38=$G38,$F38&gt;=PrSettings!$M$6),(ABS(KM38-$F38)&lt;=1)*1,IF(AND(KP38,$F38+$G38&gt;=PrSettings!$M$8),(ABS(KM38-$F38)+ABS(KN38-$G38)&lt;=1)*1,""))),"")</f>
        <v/>
      </c>
      <c r="KT38" s="489"/>
      <c r="KV38" s="451">
        <f t="shared" ca="1" si="430"/>
        <v>23</v>
      </c>
      <c r="KW38" s="452" t="str">
        <f ca="1">GrpE!$B$8</f>
        <v>Japan</v>
      </c>
      <c r="KX38" s="453">
        <f t="shared" ca="1" si="431"/>
        <v>7</v>
      </c>
      <c r="KY38" s="452" t="str">
        <f ca="1">GrpE!$D$8</f>
        <v>Spanien</v>
      </c>
      <c r="KZ38" s="492"/>
      <c r="LA38" s="492"/>
      <c r="LB38" s="486"/>
      <c r="LC38" s="453" t="str">
        <f t="shared" ca="1" si="432"/>
        <v/>
      </c>
      <c r="LD38" s="453" t="str">
        <f ca="1">IF((LC38&lt;&gt;""),IF(OR($F38&lt;&gt;$G38,PrSettings!$M$4="●"),(($F38-$G38)=(KZ38-LA38))*1,0),"")</f>
        <v/>
      </c>
      <c r="LE38" s="453" t="str">
        <f t="shared" ca="1" si="433"/>
        <v/>
      </c>
      <c r="LF38" s="453" t="str">
        <f ca="1">IF(LC38&lt;&gt;"",IF(ABS($F38-$G38)&gt;=PrSettings!$M$7,(ABS($F38-$G38-KZ38+LA38)&lt;=1)*1,IF(AND(LC38,$F38=$G38,$F38&gt;=PrSettings!$M$6),(ABS(KZ38-$F38)&lt;=1)*1,IF(AND(LC38,$F38+$G38&gt;=PrSettings!$M$8),(ABS(KZ38-$F38)+ABS(LA38-$G38)&lt;=1)*1,""))),"")</f>
        <v/>
      </c>
      <c r="LG38" s="489"/>
      <c r="LI38" s="451">
        <f t="shared" ca="1" si="434"/>
        <v>23</v>
      </c>
      <c r="LJ38" s="452" t="str">
        <f ca="1">GrpE!$B$8</f>
        <v>Japan</v>
      </c>
      <c r="LK38" s="453">
        <f t="shared" ca="1" si="435"/>
        <v>7</v>
      </c>
      <c r="LL38" s="452" t="str">
        <f ca="1">GrpE!$D$8</f>
        <v>Spanien</v>
      </c>
      <c r="LM38" s="492"/>
      <c r="LN38" s="492"/>
      <c r="LO38" s="486"/>
      <c r="LP38" s="453" t="str">
        <f t="shared" ca="1" si="436"/>
        <v/>
      </c>
      <c r="LQ38" s="453" t="str">
        <f ca="1">IF((LP38&lt;&gt;""),IF(OR($F38&lt;&gt;$G38,PrSettings!$M$4="●"),(($F38-$G38)=(LM38-LN38))*1,0),"")</f>
        <v/>
      </c>
      <c r="LR38" s="453" t="str">
        <f t="shared" ca="1" si="437"/>
        <v/>
      </c>
      <c r="LS38" s="453" t="str">
        <f ca="1">IF(LP38&lt;&gt;"",IF(ABS($F38-$G38)&gt;=PrSettings!$M$7,(ABS($F38-$G38-LM38+LN38)&lt;=1)*1,IF(AND(LP38,$F38=$G38,$F38&gt;=PrSettings!$M$6),(ABS(LM38-$F38)&lt;=1)*1,IF(AND(LP38,$F38+$G38&gt;=PrSettings!$M$8),(ABS(LM38-$F38)+ABS(LN38-$G38)&lt;=1)*1,""))),"")</f>
        <v/>
      </c>
      <c r="LT38" s="489"/>
      <c r="LV38" s="451">
        <f t="shared" ca="1" si="438"/>
        <v>23</v>
      </c>
      <c r="LW38" s="452" t="str">
        <f ca="1">GrpE!$B$8</f>
        <v>Japan</v>
      </c>
      <c r="LX38" s="453">
        <f t="shared" ca="1" si="439"/>
        <v>7</v>
      </c>
      <c r="LY38" s="452" t="str">
        <f ca="1">GrpE!$D$8</f>
        <v>Spanien</v>
      </c>
      <c r="LZ38" s="492"/>
      <c r="MA38" s="492"/>
      <c r="MB38" s="486"/>
      <c r="MC38" s="453" t="str">
        <f t="shared" ca="1" si="440"/>
        <v/>
      </c>
      <c r="MD38" s="453" t="str">
        <f ca="1">IF((MC38&lt;&gt;""),IF(OR($F38&lt;&gt;$G38,PrSettings!$M$4="●"),(($F38-$G38)=(LZ38-MA38))*1,0),"")</f>
        <v/>
      </c>
      <c r="ME38" s="453" t="str">
        <f t="shared" ca="1" si="441"/>
        <v/>
      </c>
      <c r="MF38" s="453" t="str">
        <f ca="1">IF(MC38&lt;&gt;"",IF(ABS($F38-$G38)&gt;=PrSettings!$M$7,(ABS($F38-$G38-LZ38+MA38)&lt;=1)*1,IF(AND(MC38,$F38=$G38,$F38&gt;=PrSettings!$M$6),(ABS(LZ38-$F38)&lt;=1)*1,IF(AND(MC38,$F38+$G38&gt;=PrSettings!$M$8),(ABS(LZ38-$F38)+ABS(MA38-$G38)&lt;=1)*1,""))),"")</f>
        <v/>
      </c>
      <c r="MG38" s="489"/>
    </row>
    <row r="39" spans="2:345" x14ac:dyDescent="0.25">
      <c r="B39" s="451">
        <f ca="1">INDEX(Groups!$C$7:$C$45,MATCH(C39,Groups!$D$7:$D$45,0))</f>
        <v>31</v>
      </c>
      <c r="C39" s="452" t="str">
        <f ca="1">GrpE!$B$9</f>
        <v>Costa Rica</v>
      </c>
      <c r="D39" s="453">
        <f ca="1">INDEX(Groups!$C$7:$C$45,MATCH(E39,Groups!$D$7:$D$45,0))</f>
        <v>12</v>
      </c>
      <c r="E39" s="452" t="str">
        <f ca="1">GrpE!$D$9</f>
        <v>Deutschland</v>
      </c>
      <c r="F39" s="454">
        <f ca="1">GrpE!$E$9</f>
        <v>2</v>
      </c>
      <c r="G39" s="455">
        <f ca="1">GrpE!$G$9</f>
        <v>4</v>
      </c>
      <c r="I39" s="451">
        <f t="shared" ca="1" si="338"/>
        <v>31</v>
      </c>
      <c r="J39" s="452" t="str">
        <f ca="1">GrpE!$B$9</f>
        <v>Costa Rica</v>
      </c>
      <c r="K39" s="453">
        <f t="shared" ca="1" si="339"/>
        <v>12</v>
      </c>
      <c r="L39" s="452" t="str">
        <f ca="1">GrpE!$D$9</f>
        <v>Deutschland</v>
      </c>
      <c r="M39" s="492"/>
      <c r="N39" s="492"/>
      <c r="O39" s="487"/>
      <c r="P39" s="453" t="str">
        <f t="shared" ca="1" si="340"/>
        <v/>
      </c>
      <c r="Q39" s="453" t="str">
        <f ca="1">IF((P39&lt;&gt;""),IF(OR($F39&lt;&gt;$G39,PrSettings!$M$4="●"),(($F39-$G39)=(M39-N39))*1,0),"")</f>
        <v/>
      </c>
      <c r="R39" s="453" t="str">
        <f t="shared" ca="1" si="341"/>
        <v/>
      </c>
      <c r="S39" s="453" t="str">
        <f ca="1">IF(P39&lt;&gt;"",IF(ABS($F39-$G39)&gt;=PrSettings!$M$7,(ABS($F39-$G39-M39+N39)&lt;=1)*1,IF(AND(P39,$F39=$G39,$F39&gt;=PrSettings!$M$6),(ABS(M39-$F39)&lt;=1)*1,IF(AND(P39,$F39+$G39&gt;=PrSettings!$M$8),(ABS(M39-$F39)+ABS(N39-$G39)&lt;=1)*1,""))),"")</f>
        <v/>
      </c>
      <c r="T39" s="490"/>
      <c r="V39" s="451">
        <f t="shared" ca="1" si="342"/>
        <v>31</v>
      </c>
      <c r="W39" s="452" t="str">
        <f ca="1">GrpE!$B$9</f>
        <v>Costa Rica</v>
      </c>
      <c r="X39" s="453">
        <f t="shared" ca="1" si="343"/>
        <v>12</v>
      </c>
      <c r="Y39" s="452" t="str">
        <f ca="1">GrpE!$D$9</f>
        <v>Deutschland</v>
      </c>
      <c r="Z39" s="492"/>
      <c r="AA39" s="492"/>
      <c r="AB39" s="487"/>
      <c r="AC39" s="453" t="str">
        <f t="shared" ca="1" si="344"/>
        <v/>
      </c>
      <c r="AD39" s="453" t="str">
        <f ca="1">IF((AC39&lt;&gt;""),IF(OR($F39&lt;&gt;$G39,PrSettings!$M$4="●"),(($F39-$G39)=(Z39-AA39))*1,0),"")</f>
        <v/>
      </c>
      <c r="AE39" s="453" t="str">
        <f t="shared" ca="1" si="345"/>
        <v/>
      </c>
      <c r="AF39" s="453" t="str">
        <f ca="1">IF(AC39&lt;&gt;"",IF(ABS($F39-$G39)&gt;=PrSettings!$M$7,(ABS($F39-$G39-Z39+AA39)&lt;=1)*1,IF(AND(AC39,$F39=$G39,$F39&gt;=PrSettings!$M$6),(ABS(Z39-$F39)&lt;=1)*1,IF(AND(AC39,$F39+$G39&gt;=PrSettings!$M$8),(ABS(Z39-$F39)+ABS(AA39-$G39)&lt;=1)*1,""))),"")</f>
        <v/>
      </c>
      <c r="AG39" s="490"/>
      <c r="AI39" s="451">
        <f t="shared" ca="1" si="346"/>
        <v>31</v>
      </c>
      <c r="AJ39" s="452" t="str">
        <f ca="1">GrpE!$B$9</f>
        <v>Costa Rica</v>
      </c>
      <c r="AK39" s="453">
        <f t="shared" ca="1" si="347"/>
        <v>12</v>
      </c>
      <c r="AL39" s="452" t="str">
        <f ca="1">GrpE!$D$9</f>
        <v>Deutschland</v>
      </c>
      <c r="AM39" s="492"/>
      <c r="AN39" s="492"/>
      <c r="AO39" s="487"/>
      <c r="AP39" s="453" t="str">
        <f t="shared" ca="1" si="348"/>
        <v/>
      </c>
      <c r="AQ39" s="453" t="str">
        <f ca="1">IF((AP39&lt;&gt;""),IF(OR($F39&lt;&gt;$G39,PrSettings!$M$4="●"),(($F39-$G39)=(AM39-AN39))*1,0),"")</f>
        <v/>
      </c>
      <c r="AR39" s="453" t="str">
        <f t="shared" ca="1" si="349"/>
        <v/>
      </c>
      <c r="AS39" s="453" t="str">
        <f ca="1">IF(AP39&lt;&gt;"",IF(ABS($F39-$G39)&gt;=PrSettings!$M$7,(ABS($F39-$G39-AM39+AN39)&lt;=1)*1,IF(AND(AP39,$F39=$G39,$F39&gt;=PrSettings!$M$6),(ABS(AM39-$F39)&lt;=1)*1,IF(AND(AP39,$F39+$G39&gt;=PrSettings!$M$8),(ABS(AM39-$F39)+ABS(AN39-$G39)&lt;=1)*1,""))),"")</f>
        <v/>
      </c>
      <c r="AT39" s="490"/>
      <c r="AV39" s="451">
        <f t="shared" ca="1" si="350"/>
        <v>31</v>
      </c>
      <c r="AW39" s="452" t="str">
        <f ca="1">GrpE!$B$9</f>
        <v>Costa Rica</v>
      </c>
      <c r="AX39" s="453">
        <f t="shared" ca="1" si="351"/>
        <v>12</v>
      </c>
      <c r="AY39" s="452" t="str">
        <f ca="1">GrpE!$D$9</f>
        <v>Deutschland</v>
      </c>
      <c r="AZ39" s="492"/>
      <c r="BA39" s="492"/>
      <c r="BB39" s="487"/>
      <c r="BC39" s="453" t="str">
        <f t="shared" ca="1" si="352"/>
        <v/>
      </c>
      <c r="BD39" s="453" t="str">
        <f ca="1">IF((BC39&lt;&gt;""),IF(OR($F39&lt;&gt;$G39,PrSettings!$M$4="●"),(($F39-$G39)=(AZ39-BA39))*1,0),"")</f>
        <v/>
      </c>
      <c r="BE39" s="453" t="str">
        <f t="shared" ca="1" si="353"/>
        <v/>
      </c>
      <c r="BF39" s="453" t="str">
        <f ca="1">IF(BC39&lt;&gt;"",IF(ABS($F39-$G39)&gt;=PrSettings!$M$7,(ABS($F39-$G39-AZ39+BA39)&lt;=1)*1,IF(AND(BC39,$F39=$G39,$F39&gt;=PrSettings!$M$6),(ABS(AZ39-$F39)&lt;=1)*1,IF(AND(BC39,$F39+$G39&gt;=PrSettings!$M$8),(ABS(AZ39-$F39)+ABS(BA39-$G39)&lt;=1)*1,""))),"")</f>
        <v/>
      </c>
      <c r="BG39" s="490"/>
      <c r="BI39" s="451">
        <f t="shared" ca="1" si="354"/>
        <v>31</v>
      </c>
      <c r="BJ39" s="452" t="str">
        <f ca="1">GrpE!$B$9</f>
        <v>Costa Rica</v>
      </c>
      <c r="BK39" s="453">
        <f t="shared" ca="1" si="355"/>
        <v>12</v>
      </c>
      <c r="BL39" s="452" t="str">
        <f ca="1">GrpE!$D$9</f>
        <v>Deutschland</v>
      </c>
      <c r="BM39" s="492"/>
      <c r="BN39" s="492"/>
      <c r="BO39" s="487"/>
      <c r="BP39" s="453" t="str">
        <f t="shared" ca="1" si="356"/>
        <v/>
      </c>
      <c r="BQ39" s="453" t="str">
        <f ca="1">IF((BP39&lt;&gt;""),IF(OR($F39&lt;&gt;$G39,PrSettings!$M$4="●"),(($F39-$G39)=(BM39-BN39))*1,0),"")</f>
        <v/>
      </c>
      <c r="BR39" s="453" t="str">
        <f t="shared" ca="1" si="357"/>
        <v/>
      </c>
      <c r="BS39" s="453" t="str">
        <f ca="1">IF(BP39&lt;&gt;"",IF(ABS($F39-$G39)&gt;=PrSettings!$M$7,(ABS($F39-$G39-BM39+BN39)&lt;=1)*1,IF(AND(BP39,$F39=$G39,$F39&gt;=PrSettings!$M$6),(ABS(BM39-$F39)&lt;=1)*1,IF(AND(BP39,$F39+$G39&gt;=PrSettings!$M$8),(ABS(BM39-$F39)+ABS(BN39-$G39)&lt;=1)*1,""))),"")</f>
        <v/>
      </c>
      <c r="BT39" s="490"/>
      <c r="BV39" s="451">
        <f t="shared" ca="1" si="358"/>
        <v>31</v>
      </c>
      <c r="BW39" s="452" t="str">
        <f ca="1">GrpE!$B$9</f>
        <v>Costa Rica</v>
      </c>
      <c r="BX39" s="453">
        <f t="shared" ca="1" si="359"/>
        <v>12</v>
      </c>
      <c r="BY39" s="452" t="str">
        <f ca="1">GrpE!$D$9</f>
        <v>Deutschland</v>
      </c>
      <c r="BZ39" s="492"/>
      <c r="CA39" s="492"/>
      <c r="CB39" s="487"/>
      <c r="CC39" s="453" t="str">
        <f t="shared" ca="1" si="360"/>
        <v/>
      </c>
      <c r="CD39" s="453" t="str">
        <f ca="1">IF((CC39&lt;&gt;""),IF(OR($F39&lt;&gt;$G39,PrSettings!$M$4="●"),(($F39-$G39)=(BZ39-CA39))*1,0),"")</f>
        <v/>
      </c>
      <c r="CE39" s="453" t="str">
        <f t="shared" ca="1" si="361"/>
        <v/>
      </c>
      <c r="CF39" s="453" t="str">
        <f ca="1">IF(CC39&lt;&gt;"",IF(ABS($F39-$G39)&gt;=PrSettings!$M$7,(ABS($F39-$G39-BZ39+CA39)&lt;=1)*1,IF(AND(CC39,$F39=$G39,$F39&gt;=PrSettings!$M$6),(ABS(BZ39-$F39)&lt;=1)*1,IF(AND(CC39,$F39+$G39&gt;=PrSettings!$M$8),(ABS(BZ39-$F39)+ABS(CA39-$G39)&lt;=1)*1,""))),"")</f>
        <v/>
      </c>
      <c r="CG39" s="490"/>
      <c r="CI39" s="451">
        <f t="shared" ca="1" si="362"/>
        <v>31</v>
      </c>
      <c r="CJ39" s="452" t="str">
        <f ca="1">GrpE!$B$9</f>
        <v>Costa Rica</v>
      </c>
      <c r="CK39" s="453">
        <f t="shared" ca="1" si="363"/>
        <v>12</v>
      </c>
      <c r="CL39" s="452" t="str">
        <f ca="1">GrpE!$D$9</f>
        <v>Deutschland</v>
      </c>
      <c r="CM39" s="492"/>
      <c r="CN39" s="492"/>
      <c r="CO39" s="487"/>
      <c r="CP39" s="453" t="str">
        <f t="shared" ca="1" si="364"/>
        <v/>
      </c>
      <c r="CQ39" s="453" t="str">
        <f ca="1">IF((CP39&lt;&gt;""),IF(OR($F39&lt;&gt;$G39,PrSettings!$M$4="●"),(($F39-$G39)=(CM39-CN39))*1,0),"")</f>
        <v/>
      </c>
      <c r="CR39" s="453" t="str">
        <f t="shared" ca="1" si="365"/>
        <v/>
      </c>
      <c r="CS39" s="453" t="str">
        <f ca="1">IF(CP39&lt;&gt;"",IF(ABS($F39-$G39)&gt;=PrSettings!$M$7,(ABS($F39-$G39-CM39+CN39)&lt;=1)*1,IF(AND(CP39,$F39=$G39,$F39&gt;=PrSettings!$M$6),(ABS(CM39-$F39)&lt;=1)*1,IF(AND(CP39,$F39+$G39&gt;=PrSettings!$M$8),(ABS(CM39-$F39)+ABS(CN39-$G39)&lt;=1)*1,""))),"")</f>
        <v/>
      </c>
      <c r="CT39" s="490"/>
      <c r="CV39" s="451">
        <f t="shared" ca="1" si="366"/>
        <v>31</v>
      </c>
      <c r="CW39" s="452" t="str">
        <f ca="1">GrpE!$B$9</f>
        <v>Costa Rica</v>
      </c>
      <c r="CX39" s="453">
        <f t="shared" ca="1" si="367"/>
        <v>12</v>
      </c>
      <c r="CY39" s="452" t="str">
        <f ca="1">GrpE!$D$9</f>
        <v>Deutschland</v>
      </c>
      <c r="CZ39" s="492"/>
      <c r="DA39" s="492"/>
      <c r="DB39" s="487"/>
      <c r="DC39" s="453" t="str">
        <f t="shared" ca="1" si="368"/>
        <v/>
      </c>
      <c r="DD39" s="453" t="str">
        <f ca="1">IF((DC39&lt;&gt;""),IF(OR($F39&lt;&gt;$G39,PrSettings!$M$4="●"),(($F39-$G39)=(CZ39-DA39))*1,0),"")</f>
        <v/>
      </c>
      <c r="DE39" s="453" t="str">
        <f t="shared" ca="1" si="369"/>
        <v/>
      </c>
      <c r="DF39" s="453" t="str">
        <f ca="1">IF(DC39&lt;&gt;"",IF(ABS($F39-$G39)&gt;=PrSettings!$M$7,(ABS($F39-$G39-CZ39+DA39)&lt;=1)*1,IF(AND(DC39,$F39=$G39,$F39&gt;=PrSettings!$M$6),(ABS(CZ39-$F39)&lt;=1)*1,IF(AND(DC39,$F39+$G39&gt;=PrSettings!$M$8),(ABS(CZ39-$F39)+ABS(DA39-$G39)&lt;=1)*1,""))),"")</f>
        <v/>
      </c>
      <c r="DG39" s="490"/>
      <c r="DI39" s="451">
        <f t="shared" ca="1" si="370"/>
        <v>31</v>
      </c>
      <c r="DJ39" s="452" t="str">
        <f ca="1">GrpE!$B$9</f>
        <v>Costa Rica</v>
      </c>
      <c r="DK39" s="453">
        <f t="shared" ca="1" si="371"/>
        <v>12</v>
      </c>
      <c r="DL39" s="452" t="str">
        <f ca="1">GrpE!$D$9</f>
        <v>Deutschland</v>
      </c>
      <c r="DM39" s="492"/>
      <c r="DN39" s="492"/>
      <c r="DO39" s="487"/>
      <c r="DP39" s="453" t="str">
        <f t="shared" ca="1" si="372"/>
        <v/>
      </c>
      <c r="DQ39" s="453" t="str">
        <f ca="1">IF((DP39&lt;&gt;""),IF(OR($F39&lt;&gt;$G39,PrSettings!$M$4="●"),(($F39-$G39)=(DM39-DN39))*1,0),"")</f>
        <v/>
      </c>
      <c r="DR39" s="453" t="str">
        <f t="shared" ca="1" si="373"/>
        <v/>
      </c>
      <c r="DS39" s="453" t="str">
        <f ca="1">IF(DP39&lt;&gt;"",IF(ABS($F39-$G39)&gt;=PrSettings!$M$7,(ABS($F39-$G39-DM39+DN39)&lt;=1)*1,IF(AND(DP39,$F39=$G39,$F39&gt;=PrSettings!$M$6),(ABS(DM39-$F39)&lt;=1)*1,IF(AND(DP39,$F39+$G39&gt;=PrSettings!$M$8),(ABS(DM39-$F39)+ABS(DN39-$G39)&lt;=1)*1,""))),"")</f>
        <v/>
      </c>
      <c r="DT39" s="490"/>
      <c r="DV39" s="451">
        <f t="shared" ca="1" si="374"/>
        <v>31</v>
      </c>
      <c r="DW39" s="452" t="str">
        <f ca="1">GrpE!$B$9</f>
        <v>Costa Rica</v>
      </c>
      <c r="DX39" s="453">
        <f t="shared" ca="1" si="375"/>
        <v>12</v>
      </c>
      <c r="DY39" s="452" t="str">
        <f ca="1">GrpE!$D$9</f>
        <v>Deutschland</v>
      </c>
      <c r="DZ39" s="492"/>
      <c r="EA39" s="492"/>
      <c r="EB39" s="487"/>
      <c r="EC39" s="453" t="str">
        <f t="shared" ca="1" si="376"/>
        <v/>
      </c>
      <c r="ED39" s="453" t="str">
        <f ca="1">IF((EC39&lt;&gt;""),IF(OR($F39&lt;&gt;$G39,PrSettings!$M$4="●"),(($F39-$G39)=(DZ39-EA39))*1,0),"")</f>
        <v/>
      </c>
      <c r="EE39" s="453" t="str">
        <f t="shared" ca="1" si="377"/>
        <v/>
      </c>
      <c r="EF39" s="453" t="str">
        <f ca="1">IF(EC39&lt;&gt;"",IF(ABS($F39-$G39)&gt;=PrSettings!$M$7,(ABS($F39-$G39-DZ39+EA39)&lt;=1)*1,IF(AND(EC39,$F39=$G39,$F39&gt;=PrSettings!$M$6),(ABS(DZ39-$F39)&lt;=1)*1,IF(AND(EC39,$F39+$G39&gt;=PrSettings!$M$8),(ABS(DZ39-$F39)+ABS(EA39-$G39)&lt;=1)*1,""))),"")</f>
        <v/>
      </c>
      <c r="EG39" s="490"/>
      <c r="EI39" s="451">
        <f t="shared" ca="1" si="378"/>
        <v>31</v>
      </c>
      <c r="EJ39" s="452" t="str">
        <f ca="1">GrpE!$B$9</f>
        <v>Costa Rica</v>
      </c>
      <c r="EK39" s="453">
        <f t="shared" ca="1" si="379"/>
        <v>12</v>
      </c>
      <c r="EL39" s="452" t="str">
        <f ca="1">GrpE!$D$9</f>
        <v>Deutschland</v>
      </c>
      <c r="EM39" s="492"/>
      <c r="EN39" s="492"/>
      <c r="EO39" s="487"/>
      <c r="EP39" s="453" t="str">
        <f t="shared" ca="1" si="380"/>
        <v/>
      </c>
      <c r="EQ39" s="453" t="str">
        <f ca="1">IF((EP39&lt;&gt;""),IF(OR($F39&lt;&gt;$G39,PrSettings!$M$4="●"),(($F39-$G39)=(EM39-EN39))*1,0),"")</f>
        <v/>
      </c>
      <c r="ER39" s="453" t="str">
        <f t="shared" ca="1" si="381"/>
        <v/>
      </c>
      <c r="ES39" s="453" t="str">
        <f ca="1">IF(EP39&lt;&gt;"",IF(ABS($F39-$G39)&gt;=PrSettings!$M$7,(ABS($F39-$G39-EM39+EN39)&lt;=1)*1,IF(AND(EP39,$F39=$G39,$F39&gt;=PrSettings!$M$6),(ABS(EM39-$F39)&lt;=1)*1,IF(AND(EP39,$F39+$G39&gt;=PrSettings!$M$8),(ABS(EM39-$F39)+ABS(EN39-$G39)&lt;=1)*1,""))),"")</f>
        <v/>
      </c>
      <c r="ET39" s="490"/>
      <c r="EV39" s="451">
        <f t="shared" ca="1" si="382"/>
        <v>31</v>
      </c>
      <c r="EW39" s="452" t="str">
        <f ca="1">GrpE!$B$9</f>
        <v>Costa Rica</v>
      </c>
      <c r="EX39" s="453">
        <f t="shared" ca="1" si="383"/>
        <v>12</v>
      </c>
      <c r="EY39" s="452" t="str">
        <f ca="1">GrpE!$D$9</f>
        <v>Deutschland</v>
      </c>
      <c r="EZ39" s="492"/>
      <c r="FA39" s="492"/>
      <c r="FB39" s="487"/>
      <c r="FC39" s="453" t="str">
        <f t="shared" ca="1" si="384"/>
        <v/>
      </c>
      <c r="FD39" s="453" t="str">
        <f ca="1">IF((FC39&lt;&gt;""),IF(OR($F39&lt;&gt;$G39,PrSettings!$M$4="●"),(($F39-$G39)=(EZ39-FA39))*1,0),"")</f>
        <v/>
      </c>
      <c r="FE39" s="453" t="str">
        <f t="shared" ca="1" si="385"/>
        <v/>
      </c>
      <c r="FF39" s="453" t="str">
        <f ca="1">IF(FC39&lt;&gt;"",IF(ABS($F39-$G39)&gt;=PrSettings!$M$7,(ABS($F39-$G39-EZ39+FA39)&lt;=1)*1,IF(AND(FC39,$F39=$G39,$F39&gt;=PrSettings!$M$6),(ABS(EZ39-$F39)&lt;=1)*1,IF(AND(FC39,$F39+$G39&gt;=PrSettings!$M$8),(ABS(EZ39-$F39)+ABS(FA39-$G39)&lt;=1)*1,""))),"")</f>
        <v/>
      </c>
      <c r="FG39" s="490"/>
      <c r="FI39" s="451">
        <f t="shared" ca="1" si="386"/>
        <v>31</v>
      </c>
      <c r="FJ39" s="452" t="str">
        <f ca="1">GrpE!$B$9</f>
        <v>Costa Rica</v>
      </c>
      <c r="FK39" s="453">
        <f t="shared" ca="1" si="387"/>
        <v>12</v>
      </c>
      <c r="FL39" s="452" t="str">
        <f ca="1">GrpE!$D$9</f>
        <v>Deutschland</v>
      </c>
      <c r="FM39" s="492"/>
      <c r="FN39" s="492"/>
      <c r="FO39" s="487"/>
      <c r="FP39" s="453" t="str">
        <f t="shared" ca="1" si="388"/>
        <v/>
      </c>
      <c r="FQ39" s="453" t="str">
        <f ca="1">IF((FP39&lt;&gt;""),IF(OR($F39&lt;&gt;$G39,PrSettings!$M$4="●"),(($F39-$G39)=(FM39-FN39))*1,0),"")</f>
        <v/>
      </c>
      <c r="FR39" s="453" t="str">
        <f t="shared" ca="1" si="389"/>
        <v/>
      </c>
      <c r="FS39" s="453" t="str">
        <f ca="1">IF(FP39&lt;&gt;"",IF(ABS($F39-$G39)&gt;=PrSettings!$M$7,(ABS($F39-$G39-FM39+FN39)&lt;=1)*1,IF(AND(FP39,$F39=$G39,$F39&gt;=PrSettings!$M$6),(ABS(FM39-$F39)&lt;=1)*1,IF(AND(FP39,$F39+$G39&gt;=PrSettings!$M$8),(ABS(FM39-$F39)+ABS(FN39-$G39)&lt;=1)*1,""))),"")</f>
        <v/>
      </c>
      <c r="FT39" s="490"/>
      <c r="FV39" s="451">
        <f t="shared" ca="1" si="390"/>
        <v>31</v>
      </c>
      <c r="FW39" s="452" t="str">
        <f ca="1">GrpE!$B$9</f>
        <v>Costa Rica</v>
      </c>
      <c r="FX39" s="453">
        <f t="shared" ca="1" si="391"/>
        <v>12</v>
      </c>
      <c r="FY39" s="452" t="str">
        <f ca="1">GrpE!$D$9</f>
        <v>Deutschland</v>
      </c>
      <c r="FZ39" s="492"/>
      <c r="GA39" s="492"/>
      <c r="GB39" s="487"/>
      <c r="GC39" s="453" t="str">
        <f t="shared" ca="1" si="392"/>
        <v/>
      </c>
      <c r="GD39" s="453" t="str">
        <f ca="1">IF((GC39&lt;&gt;""),IF(OR($F39&lt;&gt;$G39,PrSettings!$M$4="●"),(($F39-$G39)=(FZ39-GA39))*1,0),"")</f>
        <v/>
      </c>
      <c r="GE39" s="453" t="str">
        <f t="shared" ca="1" si="393"/>
        <v/>
      </c>
      <c r="GF39" s="453" t="str">
        <f ca="1">IF(GC39&lt;&gt;"",IF(ABS($F39-$G39)&gt;=PrSettings!$M$7,(ABS($F39-$G39-FZ39+GA39)&lt;=1)*1,IF(AND(GC39,$F39=$G39,$F39&gt;=PrSettings!$M$6),(ABS(FZ39-$F39)&lt;=1)*1,IF(AND(GC39,$F39+$G39&gt;=PrSettings!$M$8),(ABS(FZ39-$F39)+ABS(GA39-$G39)&lt;=1)*1,""))),"")</f>
        <v/>
      </c>
      <c r="GG39" s="490"/>
      <c r="GI39" s="451">
        <f t="shared" ca="1" si="394"/>
        <v>31</v>
      </c>
      <c r="GJ39" s="452" t="str">
        <f ca="1">GrpE!$B$9</f>
        <v>Costa Rica</v>
      </c>
      <c r="GK39" s="453">
        <f t="shared" ca="1" si="395"/>
        <v>12</v>
      </c>
      <c r="GL39" s="452" t="str">
        <f ca="1">GrpE!$D$9</f>
        <v>Deutschland</v>
      </c>
      <c r="GM39" s="492"/>
      <c r="GN39" s="492"/>
      <c r="GO39" s="487"/>
      <c r="GP39" s="453" t="str">
        <f t="shared" ca="1" si="396"/>
        <v/>
      </c>
      <c r="GQ39" s="453" t="str">
        <f ca="1">IF((GP39&lt;&gt;""),IF(OR($F39&lt;&gt;$G39,PrSettings!$M$4="●"),(($F39-$G39)=(GM39-GN39))*1,0),"")</f>
        <v/>
      </c>
      <c r="GR39" s="453" t="str">
        <f t="shared" ca="1" si="397"/>
        <v/>
      </c>
      <c r="GS39" s="453" t="str">
        <f ca="1">IF(GP39&lt;&gt;"",IF(ABS($F39-$G39)&gt;=PrSettings!$M$7,(ABS($F39-$G39-GM39+GN39)&lt;=1)*1,IF(AND(GP39,$F39=$G39,$F39&gt;=PrSettings!$M$6),(ABS(GM39-$F39)&lt;=1)*1,IF(AND(GP39,$F39+$G39&gt;=PrSettings!$M$8),(ABS(GM39-$F39)+ABS(GN39-$G39)&lt;=1)*1,""))),"")</f>
        <v/>
      </c>
      <c r="GT39" s="490"/>
      <c r="GV39" s="451">
        <f t="shared" ca="1" si="398"/>
        <v>31</v>
      </c>
      <c r="GW39" s="452" t="str">
        <f ca="1">GrpE!$B$9</f>
        <v>Costa Rica</v>
      </c>
      <c r="GX39" s="453">
        <f t="shared" ca="1" si="399"/>
        <v>12</v>
      </c>
      <c r="GY39" s="452" t="str">
        <f ca="1">GrpE!$D$9</f>
        <v>Deutschland</v>
      </c>
      <c r="GZ39" s="492"/>
      <c r="HA39" s="492"/>
      <c r="HB39" s="487"/>
      <c r="HC39" s="453" t="str">
        <f t="shared" ca="1" si="400"/>
        <v/>
      </c>
      <c r="HD39" s="453" t="str">
        <f ca="1">IF((HC39&lt;&gt;""),IF(OR($F39&lt;&gt;$G39,PrSettings!$M$4="●"),(($F39-$G39)=(GZ39-HA39))*1,0),"")</f>
        <v/>
      </c>
      <c r="HE39" s="453" t="str">
        <f t="shared" ca="1" si="401"/>
        <v/>
      </c>
      <c r="HF39" s="453" t="str">
        <f ca="1">IF(HC39&lt;&gt;"",IF(ABS($F39-$G39)&gt;=PrSettings!$M$7,(ABS($F39-$G39-GZ39+HA39)&lt;=1)*1,IF(AND(HC39,$F39=$G39,$F39&gt;=PrSettings!$M$6),(ABS(GZ39-$F39)&lt;=1)*1,IF(AND(HC39,$F39+$G39&gt;=PrSettings!$M$8),(ABS(GZ39-$F39)+ABS(HA39-$G39)&lt;=1)*1,""))),"")</f>
        <v/>
      </c>
      <c r="HG39" s="490"/>
      <c r="HI39" s="451">
        <f t="shared" ca="1" si="402"/>
        <v>31</v>
      </c>
      <c r="HJ39" s="452" t="str">
        <f ca="1">GrpE!$B$9</f>
        <v>Costa Rica</v>
      </c>
      <c r="HK39" s="453">
        <f t="shared" ca="1" si="403"/>
        <v>12</v>
      </c>
      <c r="HL39" s="452" t="str">
        <f ca="1">GrpE!$D$9</f>
        <v>Deutschland</v>
      </c>
      <c r="HM39" s="492"/>
      <c r="HN39" s="492"/>
      <c r="HO39" s="487"/>
      <c r="HP39" s="453" t="str">
        <f t="shared" ca="1" si="404"/>
        <v/>
      </c>
      <c r="HQ39" s="453" t="str">
        <f ca="1">IF((HP39&lt;&gt;""),IF(OR($F39&lt;&gt;$G39,PrSettings!$M$4="●"),(($F39-$G39)=(HM39-HN39))*1,0),"")</f>
        <v/>
      </c>
      <c r="HR39" s="453" t="str">
        <f t="shared" ca="1" si="405"/>
        <v/>
      </c>
      <c r="HS39" s="453" t="str">
        <f ca="1">IF(HP39&lt;&gt;"",IF(ABS($F39-$G39)&gt;=PrSettings!$M$7,(ABS($F39-$G39-HM39+HN39)&lt;=1)*1,IF(AND(HP39,$F39=$G39,$F39&gt;=PrSettings!$M$6),(ABS(HM39-$F39)&lt;=1)*1,IF(AND(HP39,$F39+$G39&gt;=PrSettings!$M$8),(ABS(HM39-$F39)+ABS(HN39-$G39)&lt;=1)*1,""))),"")</f>
        <v/>
      </c>
      <c r="HT39" s="490"/>
      <c r="HV39" s="451">
        <f t="shared" ca="1" si="406"/>
        <v>31</v>
      </c>
      <c r="HW39" s="452" t="str">
        <f ca="1">GrpE!$B$9</f>
        <v>Costa Rica</v>
      </c>
      <c r="HX39" s="453">
        <f t="shared" ca="1" si="407"/>
        <v>12</v>
      </c>
      <c r="HY39" s="452" t="str">
        <f ca="1">GrpE!$D$9</f>
        <v>Deutschland</v>
      </c>
      <c r="HZ39" s="492"/>
      <c r="IA39" s="492"/>
      <c r="IB39" s="487"/>
      <c r="IC39" s="453" t="str">
        <f t="shared" ca="1" si="408"/>
        <v/>
      </c>
      <c r="ID39" s="453" t="str">
        <f ca="1">IF((IC39&lt;&gt;""),IF(OR($F39&lt;&gt;$G39,PrSettings!$M$4="●"),(($F39-$G39)=(HZ39-IA39))*1,0),"")</f>
        <v/>
      </c>
      <c r="IE39" s="453" t="str">
        <f t="shared" ca="1" si="409"/>
        <v/>
      </c>
      <c r="IF39" s="453" t="str">
        <f ca="1">IF(IC39&lt;&gt;"",IF(ABS($F39-$G39)&gt;=PrSettings!$M$7,(ABS($F39-$G39-HZ39+IA39)&lt;=1)*1,IF(AND(IC39,$F39=$G39,$F39&gt;=PrSettings!$M$6),(ABS(HZ39-$F39)&lt;=1)*1,IF(AND(IC39,$F39+$G39&gt;=PrSettings!$M$8),(ABS(HZ39-$F39)+ABS(IA39-$G39)&lt;=1)*1,""))),"")</f>
        <v/>
      </c>
      <c r="IG39" s="490"/>
      <c r="II39" s="451">
        <f t="shared" ca="1" si="410"/>
        <v>31</v>
      </c>
      <c r="IJ39" s="452" t="str">
        <f ca="1">GrpE!$B$9</f>
        <v>Costa Rica</v>
      </c>
      <c r="IK39" s="453">
        <f t="shared" ca="1" si="411"/>
        <v>12</v>
      </c>
      <c r="IL39" s="452" t="str">
        <f ca="1">GrpE!$D$9</f>
        <v>Deutschland</v>
      </c>
      <c r="IM39" s="492"/>
      <c r="IN39" s="492"/>
      <c r="IO39" s="487"/>
      <c r="IP39" s="453" t="str">
        <f t="shared" ca="1" si="412"/>
        <v/>
      </c>
      <c r="IQ39" s="453" t="str">
        <f ca="1">IF((IP39&lt;&gt;""),IF(OR($F39&lt;&gt;$G39,PrSettings!$M$4="●"),(($F39-$G39)=(IM39-IN39))*1,0),"")</f>
        <v/>
      </c>
      <c r="IR39" s="453" t="str">
        <f t="shared" ca="1" si="413"/>
        <v/>
      </c>
      <c r="IS39" s="453" t="str">
        <f ca="1">IF(IP39&lt;&gt;"",IF(ABS($F39-$G39)&gt;=PrSettings!$M$7,(ABS($F39-$G39-IM39+IN39)&lt;=1)*1,IF(AND(IP39,$F39=$G39,$F39&gt;=PrSettings!$M$6),(ABS(IM39-$F39)&lt;=1)*1,IF(AND(IP39,$F39+$G39&gt;=PrSettings!$M$8),(ABS(IM39-$F39)+ABS(IN39-$G39)&lt;=1)*1,""))),"")</f>
        <v/>
      </c>
      <c r="IT39" s="490"/>
      <c r="IV39" s="451">
        <f t="shared" ca="1" si="414"/>
        <v>31</v>
      </c>
      <c r="IW39" s="452" t="str">
        <f ca="1">GrpE!$B$9</f>
        <v>Costa Rica</v>
      </c>
      <c r="IX39" s="453">
        <f t="shared" ca="1" si="415"/>
        <v>12</v>
      </c>
      <c r="IY39" s="452" t="str">
        <f ca="1">GrpE!$D$9</f>
        <v>Deutschland</v>
      </c>
      <c r="IZ39" s="492"/>
      <c r="JA39" s="492"/>
      <c r="JB39" s="487"/>
      <c r="JC39" s="453" t="str">
        <f t="shared" ca="1" si="416"/>
        <v/>
      </c>
      <c r="JD39" s="453" t="str">
        <f ca="1">IF((JC39&lt;&gt;""),IF(OR($F39&lt;&gt;$G39,PrSettings!$M$4="●"),(($F39-$G39)=(IZ39-JA39))*1,0),"")</f>
        <v/>
      </c>
      <c r="JE39" s="453" t="str">
        <f t="shared" ca="1" si="417"/>
        <v/>
      </c>
      <c r="JF39" s="453" t="str">
        <f ca="1">IF(JC39&lt;&gt;"",IF(ABS($F39-$G39)&gt;=PrSettings!$M$7,(ABS($F39-$G39-IZ39+JA39)&lt;=1)*1,IF(AND(JC39,$F39=$G39,$F39&gt;=PrSettings!$M$6),(ABS(IZ39-$F39)&lt;=1)*1,IF(AND(JC39,$F39+$G39&gt;=PrSettings!$M$8),(ABS(IZ39-$F39)+ABS(JA39-$G39)&lt;=1)*1,""))),"")</f>
        <v/>
      </c>
      <c r="JG39" s="490"/>
      <c r="JI39" s="451">
        <f t="shared" ca="1" si="418"/>
        <v>31</v>
      </c>
      <c r="JJ39" s="452" t="str">
        <f ca="1">GrpE!$B$9</f>
        <v>Costa Rica</v>
      </c>
      <c r="JK39" s="453">
        <f t="shared" ca="1" si="419"/>
        <v>12</v>
      </c>
      <c r="JL39" s="452" t="str">
        <f ca="1">GrpE!$D$9</f>
        <v>Deutschland</v>
      </c>
      <c r="JM39" s="492"/>
      <c r="JN39" s="492"/>
      <c r="JO39" s="487"/>
      <c r="JP39" s="453" t="str">
        <f t="shared" ca="1" si="420"/>
        <v/>
      </c>
      <c r="JQ39" s="453" t="str">
        <f ca="1">IF((JP39&lt;&gt;""),IF(OR($F39&lt;&gt;$G39,PrSettings!$M$4="●"),(($F39-$G39)=(JM39-JN39))*1,0),"")</f>
        <v/>
      </c>
      <c r="JR39" s="453" t="str">
        <f t="shared" ca="1" si="421"/>
        <v/>
      </c>
      <c r="JS39" s="453" t="str">
        <f ca="1">IF(JP39&lt;&gt;"",IF(ABS($F39-$G39)&gt;=PrSettings!$M$7,(ABS($F39-$G39-JM39+JN39)&lt;=1)*1,IF(AND(JP39,$F39=$G39,$F39&gt;=PrSettings!$M$6),(ABS(JM39-$F39)&lt;=1)*1,IF(AND(JP39,$F39+$G39&gt;=PrSettings!$M$8),(ABS(JM39-$F39)+ABS(JN39-$G39)&lt;=1)*1,""))),"")</f>
        <v/>
      </c>
      <c r="JT39" s="490"/>
      <c r="JV39" s="451">
        <f t="shared" ca="1" si="422"/>
        <v>31</v>
      </c>
      <c r="JW39" s="452" t="str">
        <f ca="1">GrpE!$B$9</f>
        <v>Costa Rica</v>
      </c>
      <c r="JX39" s="453">
        <f t="shared" ca="1" si="423"/>
        <v>12</v>
      </c>
      <c r="JY39" s="452" t="str">
        <f ca="1">GrpE!$D$9</f>
        <v>Deutschland</v>
      </c>
      <c r="JZ39" s="492"/>
      <c r="KA39" s="492"/>
      <c r="KB39" s="487"/>
      <c r="KC39" s="453" t="str">
        <f t="shared" ca="1" si="424"/>
        <v/>
      </c>
      <c r="KD39" s="453" t="str">
        <f ca="1">IF((KC39&lt;&gt;""),IF(OR($F39&lt;&gt;$G39,PrSettings!$M$4="●"),(($F39-$G39)=(JZ39-KA39))*1,0),"")</f>
        <v/>
      </c>
      <c r="KE39" s="453" t="str">
        <f t="shared" ca="1" si="425"/>
        <v/>
      </c>
      <c r="KF39" s="453" t="str">
        <f ca="1">IF(KC39&lt;&gt;"",IF(ABS($F39-$G39)&gt;=PrSettings!$M$7,(ABS($F39-$G39-JZ39+KA39)&lt;=1)*1,IF(AND(KC39,$F39=$G39,$F39&gt;=PrSettings!$M$6),(ABS(JZ39-$F39)&lt;=1)*1,IF(AND(KC39,$F39+$G39&gt;=PrSettings!$M$8),(ABS(JZ39-$F39)+ABS(KA39-$G39)&lt;=1)*1,""))),"")</f>
        <v/>
      </c>
      <c r="KG39" s="490"/>
      <c r="KI39" s="451">
        <f t="shared" ca="1" si="426"/>
        <v>31</v>
      </c>
      <c r="KJ39" s="452" t="str">
        <f ca="1">GrpE!$B$9</f>
        <v>Costa Rica</v>
      </c>
      <c r="KK39" s="453">
        <f t="shared" ca="1" si="427"/>
        <v>12</v>
      </c>
      <c r="KL39" s="452" t="str">
        <f ca="1">GrpE!$D$9</f>
        <v>Deutschland</v>
      </c>
      <c r="KM39" s="492"/>
      <c r="KN39" s="492"/>
      <c r="KO39" s="487"/>
      <c r="KP39" s="453" t="str">
        <f t="shared" ca="1" si="428"/>
        <v/>
      </c>
      <c r="KQ39" s="453" t="str">
        <f ca="1">IF((KP39&lt;&gt;""),IF(OR($F39&lt;&gt;$G39,PrSettings!$M$4="●"),(($F39-$G39)=(KM39-KN39))*1,0),"")</f>
        <v/>
      </c>
      <c r="KR39" s="453" t="str">
        <f t="shared" ca="1" si="429"/>
        <v/>
      </c>
      <c r="KS39" s="453" t="str">
        <f ca="1">IF(KP39&lt;&gt;"",IF(ABS($F39-$G39)&gt;=PrSettings!$M$7,(ABS($F39-$G39-KM39+KN39)&lt;=1)*1,IF(AND(KP39,$F39=$G39,$F39&gt;=PrSettings!$M$6),(ABS(KM39-$F39)&lt;=1)*1,IF(AND(KP39,$F39+$G39&gt;=PrSettings!$M$8),(ABS(KM39-$F39)+ABS(KN39-$G39)&lt;=1)*1,""))),"")</f>
        <v/>
      </c>
      <c r="KT39" s="490"/>
      <c r="KV39" s="451">
        <f t="shared" ca="1" si="430"/>
        <v>31</v>
      </c>
      <c r="KW39" s="452" t="str">
        <f ca="1">GrpE!$B$9</f>
        <v>Costa Rica</v>
      </c>
      <c r="KX39" s="453">
        <f t="shared" ca="1" si="431"/>
        <v>12</v>
      </c>
      <c r="KY39" s="452" t="str">
        <f ca="1">GrpE!$D$9</f>
        <v>Deutschland</v>
      </c>
      <c r="KZ39" s="492"/>
      <c r="LA39" s="492"/>
      <c r="LB39" s="487"/>
      <c r="LC39" s="453" t="str">
        <f t="shared" ca="1" si="432"/>
        <v/>
      </c>
      <c r="LD39" s="453" t="str">
        <f ca="1">IF((LC39&lt;&gt;""),IF(OR($F39&lt;&gt;$G39,PrSettings!$M$4="●"),(($F39-$G39)=(KZ39-LA39))*1,0),"")</f>
        <v/>
      </c>
      <c r="LE39" s="453" t="str">
        <f t="shared" ca="1" si="433"/>
        <v/>
      </c>
      <c r="LF39" s="453" t="str">
        <f ca="1">IF(LC39&lt;&gt;"",IF(ABS($F39-$G39)&gt;=PrSettings!$M$7,(ABS($F39-$G39-KZ39+LA39)&lt;=1)*1,IF(AND(LC39,$F39=$G39,$F39&gt;=PrSettings!$M$6),(ABS(KZ39-$F39)&lt;=1)*1,IF(AND(LC39,$F39+$G39&gt;=PrSettings!$M$8),(ABS(KZ39-$F39)+ABS(LA39-$G39)&lt;=1)*1,""))),"")</f>
        <v/>
      </c>
      <c r="LG39" s="490"/>
      <c r="LI39" s="451">
        <f t="shared" ca="1" si="434"/>
        <v>31</v>
      </c>
      <c r="LJ39" s="452" t="str">
        <f ca="1">GrpE!$B$9</f>
        <v>Costa Rica</v>
      </c>
      <c r="LK39" s="453">
        <f t="shared" ca="1" si="435"/>
        <v>12</v>
      </c>
      <c r="LL39" s="452" t="str">
        <f ca="1">GrpE!$D$9</f>
        <v>Deutschland</v>
      </c>
      <c r="LM39" s="492"/>
      <c r="LN39" s="492"/>
      <c r="LO39" s="487"/>
      <c r="LP39" s="453" t="str">
        <f t="shared" ca="1" si="436"/>
        <v/>
      </c>
      <c r="LQ39" s="453" t="str">
        <f ca="1">IF((LP39&lt;&gt;""),IF(OR($F39&lt;&gt;$G39,PrSettings!$M$4="●"),(($F39-$G39)=(LM39-LN39))*1,0),"")</f>
        <v/>
      </c>
      <c r="LR39" s="453" t="str">
        <f t="shared" ca="1" si="437"/>
        <v/>
      </c>
      <c r="LS39" s="453" t="str">
        <f ca="1">IF(LP39&lt;&gt;"",IF(ABS($F39-$G39)&gt;=PrSettings!$M$7,(ABS($F39-$G39-LM39+LN39)&lt;=1)*1,IF(AND(LP39,$F39=$G39,$F39&gt;=PrSettings!$M$6),(ABS(LM39-$F39)&lt;=1)*1,IF(AND(LP39,$F39+$G39&gt;=PrSettings!$M$8),(ABS(LM39-$F39)+ABS(LN39-$G39)&lt;=1)*1,""))),"")</f>
        <v/>
      </c>
      <c r="LT39" s="490"/>
      <c r="LV39" s="451">
        <f t="shared" ca="1" si="438"/>
        <v>31</v>
      </c>
      <c r="LW39" s="452" t="str">
        <f ca="1">GrpE!$B$9</f>
        <v>Costa Rica</v>
      </c>
      <c r="LX39" s="453">
        <f t="shared" ca="1" si="439"/>
        <v>12</v>
      </c>
      <c r="LY39" s="452" t="str">
        <f ca="1">GrpE!$D$9</f>
        <v>Deutschland</v>
      </c>
      <c r="LZ39" s="492"/>
      <c r="MA39" s="492"/>
      <c r="MB39" s="487"/>
      <c r="MC39" s="453" t="str">
        <f t="shared" ca="1" si="440"/>
        <v/>
      </c>
      <c r="MD39" s="453" t="str">
        <f ca="1">IF((MC39&lt;&gt;""),IF(OR($F39&lt;&gt;$G39,PrSettings!$M$4="●"),(($F39-$G39)=(LZ39-MA39))*1,0),"")</f>
        <v/>
      </c>
      <c r="ME39" s="453" t="str">
        <f t="shared" ca="1" si="441"/>
        <v/>
      </c>
      <c r="MF39" s="453" t="str">
        <f ca="1">IF(MC39&lt;&gt;"",IF(ABS($F39-$G39)&gt;=PrSettings!$M$7,(ABS($F39-$G39-LZ39+MA39)&lt;=1)*1,IF(AND(MC39,$F39=$G39,$F39&gt;=PrSettings!$M$6),(ABS(LZ39-$F39)&lt;=1)*1,IF(AND(MC39,$F39+$G39&gt;=PrSettings!$M$8),(ABS(LZ39-$F39)+ABS(MA39-$G39)&lt;=1)*1,""))),"")</f>
        <v/>
      </c>
      <c r="MG39" s="490"/>
    </row>
    <row r="40" spans="2:345" ht="24" customHeight="1" x14ac:dyDescent="0.25">
      <c r="B40" s="462" t="str">
        <f>Language!$E$124&amp;" F"</f>
        <v>Gruppe F</v>
      </c>
      <c r="C40" s="463"/>
      <c r="D40" s="468"/>
      <c r="E40" s="465"/>
      <c r="F40" s="469"/>
      <c r="G40" s="470"/>
      <c r="I40" s="462" t="str">
        <f t="shared" ref="I40:I61" si="442">$B40</f>
        <v>Gruppe F</v>
      </c>
      <c r="J40" s="468"/>
      <c r="K40" s="468"/>
      <c r="L40" s="465"/>
      <c r="M40" s="496"/>
      <c r="N40" s="497"/>
      <c r="O40" s="466"/>
      <c r="P40" s="478"/>
      <c r="Q40" s="465"/>
      <c r="R40" s="465"/>
      <c r="S40" s="465"/>
      <c r="T40" s="479"/>
      <c r="V40" s="462" t="str">
        <f t="shared" si="342"/>
        <v>Gruppe F</v>
      </c>
      <c r="W40" s="468"/>
      <c r="X40" s="468"/>
      <c r="Y40" s="465"/>
      <c r="Z40" s="496"/>
      <c r="AA40" s="497"/>
      <c r="AB40" s="466"/>
      <c r="AC40" s="478"/>
      <c r="AD40" s="465"/>
      <c r="AE40" s="465"/>
      <c r="AF40" s="465"/>
      <c r="AG40" s="479"/>
      <c r="AI40" s="462" t="str">
        <f t="shared" si="346"/>
        <v>Gruppe F</v>
      </c>
      <c r="AJ40" s="468"/>
      <c r="AK40" s="468"/>
      <c r="AL40" s="465"/>
      <c r="AM40" s="496"/>
      <c r="AN40" s="497"/>
      <c r="AO40" s="466"/>
      <c r="AP40" s="478"/>
      <c r="AQ40" s="465"/>
      <c r="AR40" s="465"/>
      <c r="AS40" s="465"/>
      <c r="AT40" s="479"/>
      <c r="AV40" s="462" t="str">
        <f t="shared" si="350"/>
        <v>Gruppe F</v>
      </c>
      <c r="AW40" s="468"/>
      <c r="AX40" s="468"/>
      <c r="AY40" s="465"/>
      <c r="AZ40" s="496"/>
      <c r="BA40" s="497"/>
      <c r="BB40" s="466"/>
      <c r="BC40" s="478"/>
      <c r="BD40" s="465"/>
      <c r="BE40" s="465"/>
      <c r="BF40" s="465"/>
      <c r="BG40" s="479"/>
      <c r="BI40" s="462" t="str">
        <f t="shared" si="354"/>
        <v>Gruppe F</v>
      </c>
      <c r="BJ40" s="468"/>
      <c r="BK40" s="468"/>
      <c r="BL40" s="465"/>
      <c r="BM40" s="496"/>
      <c r="BN40" s="497"/>
      <c r="BO40" s="466"/>
      <c r="BP40" s="478"/>
      <c r="BQ40" s="465"/>
      <c r="BR40" s="465"/>
      <c r="BS40" s="465"/>
      <c r="BT40" s="479"/>
      <c r="BV40" s="462" t="str">
        <f t="shared" si="358"/>
        <v>Gruppe F</v>
      </c>
      <c r="BW40" s="468"/>
      <c r="BX40" s="468"/>
      <c r="BY40" s="465"/>
      <c r="BZ40" s="496"/>
      <c r="CA40" s="497"/>
      <c r="CB40" s="466"/>
      <c r="CC40" s="478"/>
      <c r="CD40" s="465"/>
      <c r="CE40" s="465"/>
      <c r="CF40" s="465"/>
      <c r="CG40" s="479"/>
      <c r="CI40" s="462" t="str">
        <f t="shared" si="362"/>
        <v>Gruppe F</v>
      </c>
      <c r="CJ40" s="468"/>
      <c r="CK40" s="468"/>
      <c r="CL40" s="465"/>
      <c r="CM40" s="496"/>
      <c r="CN40" s="497"/>
      <c r="CO40" s="466"/>
      <c r="CP40" s="478"/>
      <c r="CQ40" s="465"/>
      <c r="CR40" s="465"/>
      <c r="CS40" s="465"/>
      <c r="CT40" s="479"/>
      <c r="CV40" s="462" t="str">
        <f t="shared" si="366"/>
        <v>Gruppe F</v>
      </c>
      <c r="CW40" s="468"/>
      <c r="CX40" s="468"/>
      <c r="CY40" s="465"/>
      <c r="CZ40" s="496"/>
      <c r="DA40" s="497"/>
      <c r="DB40" s="466"/>
      <c r="DC40" s="478"/>
      <c r="DD40" s="465"/>
      <c r="DE40" s="465"/>
      <c r="DF40" s="465"/>
      <c r="DG40" s="479"/>
      <c r="DI40" s="462" t="str">
        <f t="shared" si="370"/>
        <v>Gruppe F</v>
      </c>
      <c r="DJ40" s="468"/>
      <c r="DK40" s="468"/>
      <c r="DL40" s="465"/>
      <c r="DM40" s="496"/>
      <c r="DN40" s="497"/>
      <c r="DO40" s="466"/>
      <c r="DP40" s="478"/>
      <c r="DQ40" s="465"/>
      <c r="DR40" s="465"/>
      <c r="DS40" s="465"/>
      <c r="DT40" s="479"/>
      <c r="DV40" s="462" t="str">
        <f t="shared" si="374"/>
        <v>Gruppe F</v>
      </c>
      <c r="DW40" s="468"/>
      <c r="DX40" s="468"/>
      <c r="DY40" s="465"/>
      <c r="DZ40" s="496"/>
      <c r="EA40" s="497"/>
      <c r="EB40" s="466"/>
      <c r="EC40" s="478"/>
      <c r="ED40" s="465"/>
      <c r="EE40" s="465"/>
      <c r="EF40" s="465"/>
      <c r="EG40" s="479"/>
      <c r="EI40" s="462" t="str">
        <f t="shared" si="378"/>
        <v>Gruppe F</v>
      </c>
      <c r="EJ40" s="468"/>
      <c r="EK40" s="468"/>
      <c r="EL40" s="465"/>
      <c r="EM40" s="496"/>
      <c r="EN40" s="497"/>
      <c r="EO40" s="466"/>
      <c r="EP40" s="478"/>
      <c r="EQ40" s="465"/>
      <c r="ER40" s="465"/>
      <c r="ES40" s="465"/>
      <c r="ET40" s="479"/>
      <c r="EV40" s="462" t="str">
        <f t="shared" si="382"/>
        <v>Gruppe F</v>
      </c>
      <c r="EW40" s="468"/>
      <c r="EX40" s="468"/>
      <c r="EY40" s="465"/>
      <c r="EZ40" s="496"/>
      <c r="FA40" s="497"/>
      <c r="FB40" s="466"/>
      <c r="FC40" s="478"/>
      <c r="FD40" s="465"/>
      <c r="FE40" s="465"/>
      <c r="FF40" s="465"/>
      <c r="FG40" s="479"/>
      <c r="FI40" s="462" t="str">
        <f t="shared" si="386"/>
        <v>Gruppe F</v>
      </c>
      <c r="FJ40" s="468"/>
      <c r="FK40" s="468"/>
      <c r="FL40" s="465"/>
      <c r="FM40" s="496"/>
      <c r="FN40" s="497"/>
      <c r="FO40" s="466"/>
      <c r="FP40" s="478"/>
      <c r="FQ40" s="465"/>
      <c r="FR40" s="465"/>
      <c r="FS40" s="465"/>
      <c r="FT40" s="479"/>
      <c r="FV40" s="462" t="str">
        <f t="shared" si="390"/>
        <v>Gruppe F</v>
      </c>
      <c r="FW40" s="468"/>
      <c r="FX40" s="468"/>
      <c r="FY40" s="465"/>
      <c r="FZ40" s="496"/>
      <c r="GA40" s="497"/>
      <c r="GB40" s="466"/>
      <c r="GC40" s="478"/>
      <c r="GD40" s="465"/>
      <c r="GE40" s="465"/>
      <c r="GF40" s="465"/>
      <c r="GG40" s="479"/>
      <c r="GI40" s="462" t="str">
        <f t="shared" si="394"/>
        <v>Gruppe F</v>
      </c>
      <c r="GJ40" s="468"/>
      <c r="GK40" s="468"/>
      <c r="GL40" s="465"/>
      <c r="GM40" s="496"/>
      <c r="GN40" s="497"/>
      <c r="GO40" s="466"/>
      <c r="GP40" s="478"/>
      <c r="GQ40" s="465"/>
      <c r="GR40" s="465"/>
      <c r="GS40" s="465"/>
      <c r="GT40" s="479"/>
      <c r="GV40" s="462" t="str">
        <f t="shared" si="398"/>
        <v>Gruppe F</v>
      </c>
      <c r="GW40" s="468"/>
      <c r="GX40" s="468"/>
      <c r="GY40" s="465"/>
      <c r="GZ40" s="496"/>
      <c r="HA40" s="497"/>
      <c r="HB40" s="466"/>
      <c r="HC40" s="478"/>
      <c r="HD40" s="465"/>
      <c r="HE40" s="465"/>
      <c r="HF40" s="465"/>
      <c r="HG40" s="479"/>
      <c r="HI40" s="462" t="str">
        <f t="shared" si="402"/>
        <v>Gruppe F</v>
      </c>
      <c r="HJ40" s="468"/>
      <c r="HK40" s="468"/>
      <c r="HL40" s="465"/>
      <c r="HM40" s="496"/>
      <c r="HN40" s="497"/>
      <c r="HO40" s="466"/>
      <c r="HP40" s="478"/>
      <c r="HQ40" s="465"/>
      <c r="HR40" s="465"/>
      <c r="HS40" s="465"/>
      <c r="HT40" s="479"/>
      <c r="HV40" s="462" t="str">
        <f t="shared" si="406"/>
        <v>Gruppe F</v>
      </c>
      <c r="HW40" s="468"/>
      <c r="HX40" s="468"/>
      <c r="HY40" s="465"/>
      <c r="HZ40" s="496"/>
      <c r="IA40" s="497"/>
      <c r="IB40" s="466"/>
      <c r="IC40" s="478"/>
      <c r="ID40" s="465"/>
      <c r="IE40" s="465"/>
      <c r="IF40" s="465"/>
      <c r="IG40" s="479"/>
      <c r="II40" s="462" t="str">
        <f t="shared" si="410"/>
        <v>Gruppe F</v>
      </c>
      <c r="IJ40" s="468"/>
      <c r="IK40" s="468"/>
      <c r="IL40" s="465"/>
      <c r="IM40" s="496"/>
      <c r="IN40" s="497"/>
      <c r="IO40" s="466"/>
      <c r="IP40" s="478"/>
      <c r="IQ40" s="465"/>
      <c r="IR40" s="465"/>
      <c r="IS40" s="465"/>
      <c r="IT40" s="479"/>
      <c r="IV40" s="462" t="str">
        <f t="shared" si="414"/>
        <v>Gruppe F</v>
      </c>
      <c r="IW40" s="468"/>
      <c r="IX40" s="468"/>
      <c r="IY40" s="465"/>
      <c r="IZ40" s="496"/>
      <c r="JA40" s="497"/>
      <c r="JB40" s="466"/>
      <c r="JC40" s="478"/>
      <c r="JD40" s="465"/>
      <c r="JE40" s="465"/>
      <c r="JF40" s="465"/>
      <c r="JG40" s="479"/>
      <c r="JI40" s="462" t="str">
        <f t="shared" si="418"/>
        <v>Gruppe F</v>
      </c>
      <c r="JJ40" s="468"/>
      <c r="JK40" s="468"/>
      <c r="JL40" s="465"/>
      <c r="JM40" s="496"/>
      <c r="JN40" s="497"/>
      <c r="JO40" s="466"/>
      <c r="JP40" s="478"/>
      <c r="JQ40" s="465"/>
      <c r="JR40" s="465"/>
      <c r="JS40" s="465"/>
      <c r="JT40" s="479"/>
      <c r="JV40" s="462" t="str">
        <f t="shared" si="422"/>
        <v>Gruppe F</v>
      </c>
      <c r="JW40" s="468"/>
      <c r="JX40" s="468"/>
      <c r="JY40" s="465"/>
      <c r="JZ40" s="496"/>
      <c r="KA40" s="497"/>
      <c r="KB40" s="466"/>
      <c r="KC40" s="478"/>
      <c r="KD40" s="465"/>
      <c r="KE40" s="465"/>
      <c r="KF40" s="465"/>
      <c r="KG40" s="479"/>
      <c r="KI40" s="462" t="str">
        <f t="shared" si="426"/>
        <v>Gruppe F</v>
      </c>
      <c r="KJ40" s="468"/>
      <c r="KK40" s="468"/>
      <c r="KL40" s="465"/>
      <c r="KM40" s="496"/>
      <c r="KN40" s="497"/>
      <c r="KO40" s="466"/>
      <c r="KP40" s="478"/>
      <c r="KQ40" s="465"/>
      <c r="KR40" s="465"/>
      <c r="KS40" s="465"/>
      <c r="KT40" s="479"/>
      <c r="KV40" s="462" t="str">
        <f t="shared" si="430"/>
        <v>Gruppe F</v>
      </c>
      <c r="KW40" s="468"/>
      <c r="KX40" s="468"/>
      <c r="KY40" s="465"/>
      <c r="KZ40" s="496"/>
      <c r="LA40" s="497"/>
      <c r="LB40" s="466"/>
      <c r="LC40" s="478"/>
      <c r="LD40" s="465"/>
      <c r="LE40" s="465"/>
      <c r="LF40" s="465"/>
      <c r="LG40" s="479"/>
      <c r="LI40" s="462" t="str">
        <f t="shared" si="434"/>
        <v>Gruppe F</v>
      </c>
      <c r="LJ40" s="468"/>
      <c r="LK40" s="468"/>
      <c r="LL40" s="465"/>
      <c r="LM40" s="496"/>
      <c r="LN40" s="497"/>
      <c r="LO40" s="466"/>
      <c r="LP40" s="478"/>
      <c r="LQ40" s="465"/>
      <c r="LR40" s="465"/>
      <c r="LS40" s="465"/>
      <c r="LT40" s="479"/>
      <c r="LV40" s="462" t="str">
        <f t="shared" si="438"/>
        <v>Gruppe F</v>
      </c>
      <c r="LW40" s="468"/>
      <c r="LX40" s="468"/>
      <c r="LY40" s="465"/>
      <c r="LZ40" s="496"/>
      <c r="MA40" s="497"/>
      <c r="MB40" s="466"/>
      <c r="MC40" s="478"/>
      <c r="MD40" s="465"/>
      <c r="ME40" s="465"/>
      <c r="MF40" s="465"/>
      <c r="MG40" s="479"/>
    </row>
    <row r="41" spans="2:345" x14ac:dyDescent="0.25">
      <c r="B41" s="451">
        <f ca="1">INDEX(Groups!$C$7:$C$45,MATCH(C41,Groups!$D$7:$D$45,0))</f>
        <v>24</v>
      </c>
      <c r="C41" s="452" t="str">
        <f ca="1">GrpF!$B$4</f>
        <v>Marokko</v>
      </c>
      <c r="D41" s="453">
        <f ca="1">INDEX(Groups!$C$7:$C$45,MATCH(E41,Groups!$D$7:$D$45,0))</f>
        <v>16</v>
      </c>
      <c r="E41" s="452" t="str">
        <f ca="1">GrpF!$D$4</f>
        <v>Kroatien</v>
      </c>
      <c r="F41" s="454">
        <f ca="1">GrpF!$E$4</f>
        <v>0</v>
      </c>
      <c r="G41" s="455">
        <f ca="1">GrpF!$G$4</f>
        <v>0</v>
      </c>
      <c r="I41" s="451">
        <f t="shared" ref="I41:I46" ca="1" si="443">$B41</f>
        <v>24</v>
      </c>
      <c r="J41" s="452" t="str">
        <f ca="1">GrpF!$B$4</f>
        <v>Marokko</v>
      </c>
      <c r="K41" s="453">
        <f t="shared" ref="K41:K46" ca="1" si="444">$D41</f>
        <v>16</v>
      </c>
      <c r="L41" s="452" t="str">
        <f ca="1">GrpF!$D$4</f>
        <v>Kroatien</v>
      </c>
      <c r="M41" s="492"/>
      <c r="N41" s="492"/>
      <c r="O41" s="485"/>
      <c r="P41" s="453" t="str">
        <f t="shared" ref="P41:P46" ca="1" si="445">IF(($F41&lt;&gt;"")*($G41&lt;&gt;"")*(M41&lt;&gt;"")*(N41&lt;&gt;""),($F41&gt;$G41)*(M41&gt;N41)+($F41=$G41)*(M41=N41)+($F41&lt;$G41)*(M41&lt;N41),"")</f>
        <v/>
      </c>
      <c r="Q41" s="453" t="str">
        <f ca="1">IF((P41&lt;&gt;""),IF(OR($F41&lt;&gt;$G41,PrSettings!$M$4="●"),(($F41-$G41)=(M41-N41))*1,0),"")</f>
        <v/>
      </c>
      <c r="R41" s="453" t="str">
        <f t="shared" ref="R41:R46" ca="1" si="446">IF((P41&lt;&gt;""),($F41=M41)*($G41=N41),"")</f>
        <v/>
      </c>
      <c r="S41" s="453" t="str">
        <f ca="1">IF(P41&lt;&gt;"",IF(ABS($F41-$G41)&gt;=PrSettings!$M$7,(ABS($F41-$G41-M41+N41)&lt;=1)*1,IF(AND(P41,$F41=$G41,$F41&gt;=PrSettings!$M$6),(ABS(M41-$F41)&lt;=1)*1,IF(AND(P41,$F41+$G41&gt;=PrSettings!$M$8),(ABS(M41-$F41)+ABS(N41-$G41)&lt;=1)*1,""))),"")</f>
        <v/>
      </c>
      <c r="T41" s="488"/>
      <c r="V41" s="451">
        <f t="shared" ca="1" si="342"/>
        <v>24</v>
      </c>
      <c r="W41" s="452" t="str">
        <f ca="1">GrpF!$B$4</f>
        <v>Marokko</v>
      </c>
      <c r="X41" s="453">
        <f t="shared" ref="X41:X46" ca="1" si="447">$D41</f>
        <v>16</v>
      </c>
      <c r="Y41" s="452" t="str">
        <f ca="1">GrpF!$D$4</f>
        <v>Kroatien</v>
      </c>
      <c r="Z41" s="492"/>
      <c r="AA41" s="492"/>
      <c r="AB41" s="485"/>
      <c r="AC41" s="453" t="str">
        <f t="shared" ref="AC41:AC46" ca="1" si="448">IF(($F41&lt;&gt;"")*($G41&lt;&gt;"")*(Z41&lt;&gt;"")*(AA41&lt;&gt;""),($F41&gt;$G41)*(Z41&gt;AA41)+($F41=$G41)*(Z41=AA41)+($F41&lt;$G41)*(Z41&lt;AA41),"")</f>
        <v/>
      </c>
      <c r="AD41" s="453" t="str">
        <f ca="1">IF((AC41&lt;&gt;""),IF(OR($F41&lt;&gt;$G41,PrSettings!$M$4="●"),(($F41-$G41)=(Z41-AA41))*1,0),"")</f>
        <v/>
      </c>
      <c r="AE41" s="453" t="str">
        <f t="shared" ref="AE41:AE46" ca="1" si="449">IF((AC41&lt;&gt;""),($F41=Z41)*($G41=AA41),"")</f>
        <v/>
      </c>
      <c r="AF41" s="453" t="str">
        <f ca="1">IF(AC41&lt;&gt;"",IF(ABS($F41-$G41)&gt;=PrSettings!$M$7,(ABS($F41-$G41-Z41+AA41)&lt;=1)*1,IF(AND(AC41,$F41=$G41,$F41&gt;=PrSettings!$M$6),(ABS(Z41-$F41)&lt;=1)*1,IF(AND(AC41,$F41+$G41&gt;=PrSettings!$M$8),(ABS(Z41-$F41)+ABS(AA41-$G41)&lt;=1)*1,""))),"")</f>
        <v/>
      </c>
      <c r="AG41" s="488"/>
      <c r="AI41" s="451">
        <f t="shared" ca="1" si="346"/>
        <v>24</v>
      </c>
      <c r="AJ41" s="452" t="str">
        <f ca="1">GrpF!$B$4</f>
        <v>Marokko</v>
      </c>
      <c r="AK41" s="453">
        <f t="shared" ref="AK41:AK46" ca="1" si="450">$D41</f>
        <v>16</v>
      </c>
      <c r="AL41" s="452" t="str">
        <f ca="1">GrpF!$D$4</f>
        <v>Kroatien</v>
      </c>
      <c r="AM41" s="492"/>
      <c r="AN41" s="492"/>
      <c r="AO41" s="485"/>
      <c r="AP41" s="453" t="str">
        <f t="shared" ref="AP41:AP46" ca="1" si="451">IF(($F41&lt;&gt;"")*($G41&lt;&gt;"")*(AM41&lt;&gt;"")*(AN41&lt;&gt;""),($F41&gt;$G41)*(AM41&gt;AN41)+($F41=$G41)*(AM41=AN41)+($F41&lt;$G41)*(AM41&lt;AN41),"")</f>
        <v/>
      </c>
      <c r="AQ41" s="453" t="str">
        <f ca="1">IF((AP41&lt;&gt;""),IF(OR($F41&lt;&gt;$G41,PrSettings!$M$4="●"),(($F41-$G41)=(AM41-AN41))*1,0),"")</f>
        <v/>
      </c>
      <c r="AR41" s="453" t="str">
        <f t="shared" ref="AR41:AR46" ca="1" si="452">IF((AP41&lt;&gt;""),($F41=AM41)*($G41=AN41),"")</f>
        <v/>
      </c>
      <c r="AS41" s="453" t="str">
        <f ca="1">IF(AP41&lt;&gt;"",IF(ABS($F41-$G41)&gt;=PrSettings!$M$7,(ABS($F41-$G41-AM41+AN41)&lt;=1)*1,IF(AND(AP41,$F41=$G41,$F41&gt;=PrSettings!$M$6),(ABS(AM41-$F41)&lt;=1)*1,IF(AND(AP41,$F41+$G41&gt;=PrSettings!$M$8),(ABS(AM41-$F41)+ABS(AN41-$G41)&lt;=1)*1,""))),"")</f>
        <v/>
      </c>
      <c r="AT41" s="488"/>
      <c r="AV41" s="451">
        <f t="shared" ca="1" si="350"/>
        <v>24</v>
      </c>
      <c r="AW41" s="452" t="str">
        <f ca="1">GrpF!$B$4</f>
        <v>Marokko</v>
      </c>
      <c r="AX41" s="453">
        <f t="shared" ref="AX41:AX46" ca="1" si="453">$D41</f>
        <v>16</v>
      </c>
      <c r="AY41" s="452" t="str">
        <f ca="1">GrpF!$D$4</f>
        <v>Kroatien</v>
      </c>
      <c r="AZ41" s="492"/>
      <c r="BA41" s="492"/>
      <c r="BB41" s="485"/>
      <c r="BC41" s="453" t="str">
        <f t="shared" ref="BC41:BC46" ca="1" si="454">IF(($F41&lt;&gt;"")*($G41&lt;&gt;"")*(AZ41&lt;&gt;"")*(BA41&lt;&gt;""),($F41&gt;$G41)*(AZ41&gt;BA41)+($F41=$G41)*(AZ41=BA41)+($F41&lt;$G41)*(AZ41&lt;BA41),"")</f>
        <v/>
      </c>
      <c r="BD41" s="453" t="str">
        <f ca="1">IF((BC41&lt;&gt;""),IF(OR($F41&lt;&gt;$G41,PrSettings!$M$4="●"),(($F41-$G41)=(AZ41-BA41))*1,0),"")</f>
        <v/>
      </c>
      <c r="BE41" s="453" t="str">
        <f t="shared" ref="BE41:BE46" ca="1" si="455">IF((BC41&lt;&gt;""),($F41=AZ41)*($G41=BA41),"")</f>
        <v/>
      </c>
      <c r="BF41" s="453" t="str">
        <f ca="1">IF(BC41&lt;&gt;"",IF(ABS($F41-$G41)&gt;=PrSettings!$M$7,(ABS($F41-$G41-AZ41+BA41)&lt;=1)*1,IF(AND(BC41,$F41=$G41,$F41&gt;=PrSettings!$M$6),(ABS(AZ41-$F41)&lt;=1)*1,IF(AND(BC41,$F41+$G41&gt;=PrSettings!$M$8),(ABS(AZ41-$F41)+ABS(BA41-$G41)&lt;=1)*1,""))),"")</f>
        <v/>
      </c>
      <c r="BG41" s="488"/>
      <c r="BI41" s="451">
        <f t="shared" ca="1" si="354"/>
        <v>24</v>
      </c>
      <c r="BJ41" s="452" t="str">
        <f ca="1">GrpF!$B$4</f>
        <v>Marokko</v>
      </c>
      <c r="BK41" s="453">
        <f t="shared" ref="BK41:BK46" ca="1" si="456">$D41</f>
        <v>16</v>
      </c>
      <c r="BL41" s="452" t="str">
        <f ca="1">GrpF!$D$4</f>
        <v>Kroatien</v>
      </c>
      <c r="BM41" s="492"/>
      <c r="BN41" s="492"/>
      <c r="BO41" s="485"/>
      <c r="BP41" s="453" t="str">
        <f t="shared" ref="BP41:BP46" ca="1" si="457">IF(($F41&lt;&gt;"")*($G41&lt;&gt;"")*(BM41&lt;&gt;"")*(BN41&lt;&gt;""),($F41&gt;$G41)*(BM41&gt;BN41)+($F41=$G41)*(BM41=BN41)+($F41&lt;$G41)*(BM41&lt;BN41),"")</f>
        <v/>
      </c>
      <c r="BQ41" s="453" t="str">
        <f ca="1">IF((BP41&lt;&gt;""),IF(OR($F41&lt;&gt;$G41,PrSettings!$M$4="●"),(($F41-$G41)=(BM41-BN41))*1,0),"")</f>
        <v/>
      </c>
      <c r="BR41" s="453" t="str">
        <f t="shared" ref="BR41:BR46" ca="1" si="458">IF((BP41&lt;&gt;""),($F41=BM41)*($G41=BN41),"")</f>
        <v/>
      </c>
      <c r="BS41" s="453" t="str">
        <f ca="1">IF(BP41&lt;&gt;"",IF(ABS($F41-$G41)&gt;=PrSettings!$M$7,(ABS($F41-$G41-BM41+BN41)&lt;=1)*1,IF(AND(BP41,$F41=$G41,$F41&gt;=PrSettings!$M$6),(ABS(BM41-$F41)&lt;=1)*1,IF(AND(BP41,$F41+$G41&gt;=PrSettings!$M$8),(ABS(BM41-$F41)+ABS(BN41-$G41)&lt;=1)*1,""))),"")</f>
        <v/>
      </c>
      <c r="BT41" s="488"/>
      <c r="BV41" s="451">
        <f t="shared" ca="1" si="358"/>
        <v>24</v>
      </c>
      <c r="BW41" s="452" t="str">
        <f ca="1">GrpF!$B$4</f>
        <v>Marokko</v>
      </c>
      <c r="BX41" s="453">
        <f t="shared" ref="BX41:BX46" ca="1" si="459">$D41</f>
        <v>16</v>
      </c>
      <c r="BY41" s="452" t="str">
        <f ca="1">GrpF!$D$4</f>
        <v>Kroatien</v>
      </c>
      <c r="BZ41" s="492"/>
      <c r="CA41" s="492"/>
      <c r="CB41" s="485"/>
      <c r="CC41" s="453" t="str">
        <f t="shared" ref="CC41:CC46" ca="1" si="460">IF(($F41&lt;&gt;"")*($G41&lt;&gt;"")*(BZ41&lt;&gt;"")*(CA41&lt;&gt;""),($F41&gt;$G41)*(BZ41&gt;CA41)+($F41=$G41)*(BZ41=CA41)+($F41&lt;$G41)*(BZ41&lt;CA41),"")</f>
        <v/>
      </c>
      <c r="CD41" s="453" t="str">
        <f ca="1">IF((CC41&lt;&gt;""),IF(OR($F41&lt;&gt;$G41,PrSettings!$M$4="●"),(($F41-$G41)=(BZ41-CA41))*1,0),"")</f>
        <v/>
      </c>
      <c r="CE41" s="453" t="str">
        <f t="shared" ref="CE41:CE46" ca="1" si="461">IF((CC41&lt;&gt;""),($F41=BZ41)*($G41=CA41),"")</f>
        <v/>
      </c>
      <c r="CF41" s="453" t="str">
        <f ca="1">IF(CC41&lt;&gt;"",IF(ABS($F41-$G41)&gt;=PrSettings!$M$7,(ABS($F41-$G41-BZ41+CA41)&lt;=1)*1,IF(AND(CC41,$F41=$G41,$F41&gt;=PrSettings!$M$6),(ABS(BZ41-$F41)&lt;=1)*1,IF(AND(CC41,$F41+$G41&gt;=PrSettings!$M$8),(ABS(BZ41-$F41)+ABS(CA41-$G41)&lt;=1)*1,""))),"")</f>
        <v/>
      </c>
      <c r="CG41" s="488"/>
      <c r="CI41" s="451">
        <f t="shared" ca="1" si="362"/>
        <v>24</v>
      </c>
      <c r="CJ41" s="452" t="str">
        <f ca="1">GrpF!$B$4</f>
        <v>Marokko</v>
      </c>
      <c r="CK41" s="453">
        <f t="shared" ref="CK41:CK46" ca="1" si="462">$D41</f>
        <v>16</v>
      </c>
      <c r="CL41" s="452" t="str">
        <f ca="1">GrpF!$D$4</f>
        <v>Kroatien</v>
      </c>
      <c r="CM41" s="492"/>
      <c r="CN41" s="492"/>
      <c r="CO41" s="485"/>
      <c r="CP41" s="453" t="str">
        <f t="shared" ref="CP41:CP46" ca="1" si="463">IF(($F41&lt;&gt;"")*($G41&lt;&gt;"")*(CM41&lt;&gt;"")*(CN41&lt;&gt;""),($F41&gt;$G41)*(CM41&gt;CN41)+($F41=$G41)*(CM41=CN41)+($F41&lt;$G41)*(CM41&lt;CN41),"")</f>
        <v/>
      </c>
      <c r="CQ41" s="453" t="str">
        <f ca="1">IF((CP41&lt;&gt;""),IF(OR($F41&lt;&gt;$G41,PrSettings!$M$4="●"),(($F41-$G41)=(CM41-CN41))*1,0),"")</f>
        <v/>
      </c>
      <c r="CR41" s="453" t="str">
        <f t="shared" ref="CR41:CR46" ca="1" si="464">IF((CP41&lt;&gt;""),($F41=CM41)*($G41=CN41),"")</f>
        <v/>
      </c>
      <c r="CS41" s="453" t="str">
        <f ca="1">IF(CP41&lt;&gt;"",IF(ABS($F41-$G41)&gt;=PrSettings!$M$7,(ABS($F41-$G41-CM41+CN41)&lt;=1)*1,IF(AND(CP41,$F41=$G41,$F41&gt;=PrSettings!$M$6),(ABS(CM41-$F41)&lt;=1)*1,IF(AND(CP41,$F41+$G41&gt;=PrSettings!$M$8),(ABS(CM41-$F41)+ABS(CN41-$G41)&lt;=1)*1,""))),"")</f>
        <v/>
      </c>
      <c r="CT41" s="488"/>
      <c r="CV41" s="451">
        <f t="shared" ca="1" si="366"/>
        <v>24</v>
      </c>
      <c r="CW41" s="452" t="str">
        <f ca="1">GrpF!$B$4</f>
        <v>Marokko</v>
      </c>
      <c r="CX41" s="453">
        <f t="shared" ref="CX41:CX46" ca="1" si="465">$D41</f>
        <v>16</v>
      </c>
      <c r="CY41" s="452" t="str">
        <f ca="1">GrpF!$D$4</f>
        <v>Kroatien</v>
      </c>
      <c r="CZ41" s="492"/>
      <c r="DA41" s="492"/>
      <c r="DB41" s="485"/>
      <c r="DC41" s="453" t="str">
        <f t="shared" ref="DC41:DC46" ca="1" si="466">IF(($F41&lt;&gt;"")*($G41&lt;&gt;"")*(CZ41&lt;&gt;"")*(DA41&lt;&gt;""),($F41&gt;$G41)*(CZ41&gt;DA41)+($F41=$G41)*(CZ41=DA41)+($F41&lt;$G41)*(CZ41&lt;DA41),"")</f>
        <v/>
      </c>
      <c r="DD41" s="453" t="str">
        <f ca="1">IF((DC41&lt;&gt;""),IF(OR($F41&lt;&gt;$G41,PrSettings!$M$4="●"),(($F41-$G41)=(CZ41-DA41))*1,0),"")</f>
        <v/>
      </c>
      <c r="DE41" s="453" t="str">
        <f t="shared" ref="DE41:DE46" ca="1" si="467">IF((DC41&lt;&gt;""),($F41=CZ41)*($G41=DA41),"")</f>
        <v/>
      </c>
      <c r="DF41" s="453" t="str">
        <f ca="1">IF(DC41&lt;&gt;"",IF(ABS($F41-$G41)&gt;=PrSettings!$M$7,(ABS($F41-$G41-CZ41+DA41)&lt;=1)*1,IF(AND(DC41,$F41=$G41,$F41&gt;=PrSettings!$M$6),(ABS(CZ41-$F41)&lt;=1)*1,IF(AND(DC41,$F41+$G41&gt;=PrSettings!$M$8),(ABS(CZ41-$F41)+ABS(DA41-$G41)&lt;=1)*1,""))),"")</f>
        <v/>
      </c>
      <c r="DG41" s="488"/>
      <c r="DI41" s="451">
        <f t="shared" ca="1" si="370"/>
        <v>24</v>
      </c>
      <c r="DJ41" s="452" t="str">
        <f ca="1">GrpF!$B$4</f>
        <v>Marokko</v>
      </c>
      <c r="DK41" s="453">
        <f t="shared" ref="DK41:DK46" ca="1" si="468">$D41</f>
        <v>16</v>
      </c>
      <c r="DL41" s="452" t="str">
        <f ca="1">GrpF!$D$4</f>
        <v>Kroatien</v>
      </c>
      <c r="DM41" s="492"/>
      <c r="DN41" s="492"/>
      <c r="DO41" s="485"/>
      <c r="DP41" s="453" t="str">
        <f t="shared" ref="DP41:DP46" ca="1" si="469">IF(($F41&lt;&gt;"")*($G41&lt;&gt;"")*(DM41&lt;&gt;"")*(DN41&lt;&gt;""),($F41&gt;$G41)*(DM41&gt;DN41)+($F41=$G41)*(DM41=DN41)+($F41&lt;$G41)*(DM41&lt;DN41),"")</f>
        <v/>
      </c>
      <c r="DQ41" s="453" t="str">
        <f ca="1">IF((DP41&lt;&gt;""),IF(OR($F41&lt;&gt;$G41,PrSettings!$M$4="●"),(($F41-$G41)=(DM41-DN41))*1,0),"")</f>
        <v/>
      </c>
      <c r="DR41" s="453" t="str">
        <f t="shared" ref="DR41:DR46" ca="1" si="470">IF((DP41&lt;&gt;""),($F41=DM41)*($G41=DN41),"")</f>
        <v/>
      </c>
      <c r="DS41" s="453" t="str">
        <f ca="1">IF(DP41&lt;&gt;"",IF(ABS($F41-$G41)&gt;=PrSettings!$M$7,(ABS($F41-$G41-DM41+DN41)&lt;=1)*1,IF(AND(DP41,$F41=$G41,$F41&gt;=PrSettings!$M$6),(ABS(DM41-$F41)&lt;=1)*1,IF(AND(DP41,$F41+$G41&gt;=PrSettings!$M$8),(ABS(DM41-$F41)+ABS(DN41-$G41)&lt;=1)*1,""))),"")</f>
        <v/>
      </c>
      <c r="DT41" s="488"/>
      <c r="DV41" s="451">
        <f t="shared" ca="1" si="374"/>
        <v>24</v>
      </c>
      <c r="DW41" s="452" t="str">
        <f ca="1">GrpF!$B$4</f>
        <v>Marokko</v>
      </c>
      <c r="DX41" s="453">
        <f t="shared" ref="DX41:DX46" ca="1" si="471">$D41</f>
        <v>16</v>
      </c>
      <c r="DY41" s="452" t="str">
        <f ca="1">GrpF!$D$4</f>
        <v>Kroatien</v>
      </c>
      <c r="DZ41" s="492"/>
      <c r="EA41" s="492"/>
      <c r="EB41" s="485"/>
      <c r="EC41" s="453" t="str">
        <f t="shared" ref="EC41:EC46" ca="1" si="472">IF(($F41&lt;&gt;"")*($G41&lt;&gt;"")*(DZ41&lt;&gt;"")*(EA41&lt;&gt;""),($F41&gt;$G41)*(DZ41&gt;EA41)+($F41=$G41)*(DZ41=EA41)+($F41&lt;$G41)*(DZ41&lt;EA41),"")</f>
        <v/>
      </c>
      <c r="ED41" s="453" t="str">
        <f ca="1">IF((EC41&lt;&gt;""),IF(OR($F41&lt;&gt;$G41,PrSettings!$M$4="●"),(($F41-$G41)=(DZ41-EA41))*1,0),"")</f>
        <v/>
      </c>
      <c r="EE41" s="453" t="str">
        <f t="shared" ref="EE41:EE46" ca="1" si="473">IF((EC41&lt;&gt;""),($F41=DZ41)*($G41=EA41),"")</f>
        <v/>
      </c>
      <c r="EF41" s="453" t="str">
        <f ca="1">IF(EC41&lt;&gt;"",IF(ABS($F41-$G41)&gt;=PrSettings!$M$7,(ABS($F41-$G41-DZ41+EA41)&lt;=1)*1,IF(AND(EC41,$F41=$G41,$F41&gt;=PrSettings!$M$6),(ABS(DZ41-$F41)&lt;=1)*1,IF(AND(EC41,$F41+$G41&gt;=PrSettings!$M$8),(ABS(DZ41-$F41)+ABS(EA41-$G41)&lt;=1)*1,""))),"")</f>
        <v/>
      </c>
      <c r="EG41" s="488"/>
      <c r="EI41" s="451">
        <f t="shared" ca="1" si="378"/>
        <v>24</v>
      </c>
      <c r="EJ41" s="452" t="str">
        <f ca="1">GrpF!$B$4</f>
        <v>Marokko</v>
      </c>
      <c r="EK41" s="453">
        <f t="shared" ref="EK41:EK46" ca="1" si="474">$D41</f>
        <v>16</v>
      </c>
      <c r="EL41" s="452" t="str">
        <f ca="1">GrpF!$D$4</f>
        <v>Kroatien</v>
      </c>
      <c r="EM41" s="492"/>
      <c r="EN41" s="492"/>
      <c r="EO41" s="485"/>
      <c r="EP41" s="453" t="str">
        <f t="shared" ref="EP41:EP46" ca="1" si="475">IF(($F41&lt;&gt;"")*($G41&lt;&gt;"")*(EM41&lt;&gt;"")*(EN41&lt;&gt;""),($F41&gt;$G41)*(EM41&gt;EN41)+($F41=$G41)*(EM41=EN41)+($F41&lt;$G41)*(EM41&lt;EN41),"")</f>
        <v/>
      </c>
      <c r="EQ41" s="453" t="str">
        <f ca="1">IF((EP41&lt;&gt;""),IF(OR($F41&lt;&gt;$G41,PrSettings!$M$4="●"),(($F41-$G41)=(EM41-EN41))*1,0),"")</f>
        <v/>
      </c>
      <c r="ER41" s="453" t="str">
        <f t="shared" ref="ER41:ER46" ca="1" si="476">IF((EP41&lt;&gt;""),($F41=EM41)*($G41=EN41),"")</f>
        <v/>
      </c>
      <c r="ES41" s="453" t="str">
        <f ca="1">IF(EP41&lt;&gt;"",IF(ABS($F41-$G41)&gt;=PrSettings!$M$7,(ABS($F41-$G41-EM41+EN41)&lt;=1)*1,IF(AND(EP41,$F41=$G41,$F41&gt;=PrSettings!$M$6),(ABS(EM41-$F41)&lt;=1)*1,IF(AND(EP41,$F41+$G41&gt;=PrSettings!$M$8),(ABS(EM41-$F41)+ABS(EN41-$G41)&lt;=1)*1,""))),"")</f>
        <v/>
      </c>
      <c r="ET41" s="488"/>
      <c r="EV41" s="451">
        <f t="shared" ca="1" si="382"/>
        <v>24</v>
      </c>
      <c r="EW41" s="452" t="str">
        <f ca="1">GrpF!$B$4</f>
        <v>Marokko</v>
      </c>
      <c r="EX41" s="453">
        <f t="shared" ref="EX41:EX46" ca="1" si="477">$D41</f>
        <v>16</v>
      </c>
      <c r="EY41" s="452" t="str">
        <f ca="1">GrpF!$D$4</f>
        <v>Kroatien</v>
      </c>
      <c r="EZ41" s="492"/>
      <c r="FA41" s="492"/>
      <c r="FB41" s="485"/>
      <c r="FC41" s="453" t="str">
        <f t="shared" ref="FC41:FC46" ca="1" si="478">IF(($F41&lt;&gt;"")*($G41&lt;&gt;"")*(EZ41&lt;&gt;"")*(FA41&lt;&gt;""),($F41&gt;$G41)*(EZ41&gt;FA41)+($F41=$G41)*(EZ41=FA41)+($F41&lt;$G41)*(EZ41&lt;FA41),"")</f>
        <v/>
      </c>
      <c r="FD41" s="453" t="str">
        <f ca="1">IF((FC41&lt;&gt;""),IF(OR($F41&lt;&gt;$G41,PrSettings!$M$4="●"),(($F41-$G41)=(EZ41-FA41))*1,0),"")</f>
        <v/>
      </c>
      <c r="FE41" s="453" t="str">
        <f t="shared" ref="FE41:FE46" ca="1" si="479">IF((FC41&lt;&gt;""),($F41=EZ41)*($G41=FA41),"")</f>
        <v/>
      </c>
      <c r="FF41" s="453" t="str">
        <f ca="1">IF(FC41&lt;&gt;"",IF(ABS($F41-$G41)&gt;=PrSettings!$M$7,(ABS($F41-$G41-EZ41+FA41)&lt;=1)*1,IF(AND(FC41,$F41=$G41,$F41&gt;=PrSettings!$M$6),(ABS(EZ41-$F41)&lt;=1)*1,IF(AND(FC41,$F41+$G41&gt;=PrSettings!$M$8),(ABS(EZ41-$F41)+ABS(FA41-$G41)&lt;=1)*1,""))),"")</f>
        <v/>
      </c>
      <c r="FG41" s="488"/>
      <c r="FI41" s="451">
        <f t="shared" ca="1" si="386"/>
        <v>24</v>
      </c>
      <c r="FJ41" s="452" t="str">
        <f ca="1">GrpF!$B$4</f>
        <v>Marokko</v>
      </c>
      <c r="FK41" s="453">
        <f t="shared" ref="FK41:FK46" ca="1" si="480">$D41</f>
        <v>16</v>
      </c>
      <c r="FL41" s="452" t="str">
        <f ca="1">GrpF!$D$4</f>
        <v>Kroatien</v>
      </c>
      <c r="FM41" s="492"/>
      <c r="FN41" s="492"/>
      <c r="FO41" s="485"/>
      <c r="FP41" s="453" t="str">
        <f t="shared" ref="FP41:FP46" ca="1" si="481">IF(($F41&lt;&gt;"")*($G41&lt;&gt;"")*(FM41&lt;&gt;"")*(FN41&lt;&gt;""),($F41&gt;$G41)*(FM41&gt;FN41)+($F41=$G41)*(FM41=FN41)+($F41&lt;$G41)*(FM41&lt;FN41),"")</f>
        <v/>
      </c>
      <c r="FQ41" s="453" t="str">
        <f ca="1">IF((FP41&lt;&gt;""),IF(OR($F41&lt;&gt;$G41,PrSettings!$M$4="●"),(($F41-$G41)=(FM41-FN41))*1,0),"")</f>
        <v/>
      </c>
      <c r="FR41" s="453" t="str">
        <f t="shared" ref="FR41:FR46" ca="1" si="482">IF((FP41&lt;&gt;""),($F41=FM41)*($G41=FN41),"")</f>
        <v/>
      </c>
      <c r="FS41" s="453" t="str">
        <f ca="1">IF(FP41&lt;&gt;"",IF(ABS($F41-$G41)&gt;=PrSettings!$M$7,(ABS($F41-$G41-FM41+FN41)&lt;=1)*1,IF(AND(FP41,$F41=$G41,$F41&gt;=PrSettings!$M$6),(ABS(FM41-$F41)&lt;=1)*1,IF(AND(FP41,$F41+$G41&gt;=PrSettings!$M$8),(ABS(FM41-$F41)+ABS(FN41-$G41)&lt;=1)*1,""))),"")</f>
        <v/>
      </c>
      <c r="FT41" s="488"/>
      <c r="FV41" s="451">
        <f t="shared" ca="1" si="390"/>
        <v>24</v>
      </c>
      <c r="FW41" s="452" t="str">
        <f ca="1">GrpF!$B$4</f>
        <v>Marokko</v>
      </c>
      <c r="FX41" s="453">
        <f t="shared" ref="FX41:FX46" ca="1" si="483">$D41</f>
        <v>16</v>
      </c>
      <c r="FY41" s="452" t="str">
        <f ca="1">GrpF!$D$4</f>
        <v>Kroatien</v>
      </c>
      <c r="FZ41" s="492"/>
      <c r="GA41" s="492"/>
      <c r="GB41" s="485"/>
      <c r="GC41" s="453" t="str">
        <f t="shared" ref="GC41:GC46" ca="1" si="484">IF(($F41&lt;&gt;"")*($G41&lt;&gt;"")*(FZ41&lt;&gt;"")*(GA41&lt;&gt;""),($F41&gt;$G41)*(FZ41&gt;GA41)+($F41=$G41)*(FZ41=GA41)+($F41&lt;$G41)*(FZ41&lt;GA41),"")</f>
        <v/>
      </c>
      <c r="GD41" s="453" t="str">
        <f ca="1">IF((GC41&lt;&gt;""),IF(OR($F41&lt;&gt;$G41,PrSettings!$M$4="●"),(($F41-$G41)=(FZ41-GA41))*1,0),"")</f>
        <v/>
      </c>
      <c r="GE41" s="453" t="str">
        <f t="shared" ref="GE41:GE46" ca="1" si="485">IF((GC41&lt;&gt;""),($F41=FZ41)*($G41=GA41),"")</f>
        <v/>
      </c>
      <c r="GF41" s="453" t="str">
        <f ca="1">IF(GC41&lt;&gt;"",IF(ABS($F41-$G41)&gt;=PrSettings!$M$7,(ABS($F41-$G41-FZ41+GA41)&lt;=1)*1,IF(AND(GC41,$F41=$G41,$F41&gt;=PrSettings!$M$6),(ABS(FZ41-$F41)&lt;=1)*1,IF(AND(GC41,$F41+$G41&gt;=PrSettings!$M$8),(ABS(FZ41-$F41)+ABS(GA41-$G41)&lt;=1)*1,""))),"")</f>
        <v/>
      </c>
      <c r="GG41" s="488"/>
      <c r="GI41" s="451">
        <f t="shared" ca="1" si="394"/>
        <v>24</v>
      </c>
      <c r="GJ41" s="452" t="str">
        <f ca="1">GrpF!$B$4</f>
        <v>Marokko</v>
      </c>
      <c r="GK41" s="453">
        <f t="shared" ref="GK41:GK46" ca="1" si="486">$D41</f>
        <v>16</v>
      </c>
      <c r="GL41" s="452" t="str">
        <f ca="1">GrpF!$D$4</f>
        <v>Kroatien</v>
      </c>
      <c r="GM41" s="492"/>
      <c r="GN41" s="492"/>
      <c r="GO41" s="485"/>
      <c r="GP41" s="453" t="str">
        <f t="shared" ref="GP41:GP46" ca="1" si="487">IF(($F41&lt;&gt;"")*($G41&lt;&gt;"")*(GM41&lt;&gt;"")*(GN41&lt;&gt;""),($F41&gt;$G41)*(GM41&gt;GN41)+($F41=$G41)*(GM41=GN41)+($F41&lt;$G41)*(GM41&lt;GN41),"")</f>
        <v/>
      </c>
      <c r="GQ41" s="453" t="str">
        <f ca="1">IF((GP41&lt;&gt;""),IF(OR($F41&lt;&gt;$G41,PrSettings!$M$4="●"),(($F41-$G41)=(GM41-GN41))*1,0),"")</f>
        <v/>
      </c>
      <c r="GR41" s="453" t="str">
        <f t="shared" ref="GR41:GR46" ca="1" si="488">IF((GP41&lt;&gt;""),($F41=GM41)*($G41=GN41),"")</f>
        <v/>
      </c>
      <c r="GS41" s="453" t="str">
        <f ca="1">IF(GP41&lt;&gt;"",IF(ABS($F41-$G41)&gt;=PrSettings!$M$7,(ABS($F41-$G41-GM41+GN41)&lt;=1)*1,IF(AND(GP41,$F41=$G41,$F41&gt;=PrSettings!$M$6),(ABS(GM41-$F41)&lt;=1)*1,IF(AND(GP41,$F41+$G41&gt;=PrSettings!$M$8),(ABS(GM41-$F41)+ABS(GN41-$G41)&lt;=1)*1,""))),"")</f>
        <v/>
      </c>
      <c r="GT41" s="488"/>
      <c r="GV41" s="451">
        <f t="shared" ca="1" si="398"/>
        <v>24</v>
      </c>
      <c r="GW41" s="452" t="str">
        <f ca="1">GrpF!$B$4</f>
        <v>Marokko</v>
      </c>
      <c r="GX41" s="453">
        <f t="shared" ref="GX41:GX46" ca="1" si="489">$D41</f>
        <v>16</v>
      </c>
      <c r="GY41" s="452" t="str">
        <f ca="1">GrpF!$D$4</f>
        <v>Kroatien</v>
      </c>
      <c r="GZ41" s="492"/>
      <c r="HA41" s="492"/>
      <c r="HB41" s="485"/>
      <c r="HC41" s="453" t="str">
        <f t="shared" ref="HC41:HC46" ca="1" si="490">IF(($F41&lt;&gt;"")*($G41&lt;&gt;"")*(GZ41&lt;&gt;"")*(HA41&lt;&gt;""),($F41&gt;$G41)*(GZ41&gt;HA41)+($F41=$G41)*(GZ41=HA41)+($F41&lt;$G41)*(GZ41&lt;HA41),"")</f>
        <v/>
      </c>
      <c r="HD41" s="453" t="str">
        <f ca="1">IF((HC41&lt;&gt;""),IF(OR($F41&lt;&gt;$G41,PrSettings!$M$4="●"),(($F41-$G41)=(GZ41-HA41))*1,0),"")</f>
        <v/>
      </c>
      <c r="HE41" s="453" t="str">
        <f t="shared" ref="HE41:HE46" ca="1" si="491">IF((HC41&lt;&gt;""),($F41=GZ41)*($G41=HA41),"")</f>
        <v/>
      </c>
      <c r="HF41" s="453" t="str">
        <f ca="1">IF(HC41&lt;&gt;"",IF(ABS($F41-$G41)&gt;=PrSettings!$M$7,(ABS($F41-$G41-GZ41+HA41)&lt;=1)*1,IF(AND(HC41,$F41=$G41,$F41&gt;=PrSettings!$M$6),(ABS(GZ41-$F41)&lt;=1)*1,IF(AND(HC41,$F41+$G41&gt;=PrSettings!$M$8),(ABS(GZ41-$F41)+ABS(HA41-$G41)&lt;=1)*1,""))),"")</f>
        <v/>
      </c>
      <c r="HG41" s="488"/>
      <c r="HI41" s="451">
        <f t="shared" ca="1" si="402"/>
        <v>24</v>
      </c>
      <c r="HJ41" s="452" t="str">
        <f ca="1">GrpF!$B$4</f>
        <v>Marokko</v>
      </c>
      <c r="HK41" s="453">
        <f t="shared" ref="HK41:HK46" ca="1" si="492">$D41</f>
        <v>16</v>
      </c>
      <c r="HL41" s="452" t="str">
        <f ca="1">GrpF!$D$4</f>
        <v>Kroatien</v>
      </c>
      <c r="HM41" s="492"/>
      <c r="HN41" s="492"/>
      <c r="HO41" s="485"/>
      <c r="HP41" s="453" t="str">
        <f t="shared" ref="HP41:HP46" ca="1" si="493">IF(($F41&lt;&gt;"")*($G41&lt;&gt;"")*(HM41&lt;&gt;"")*(HN41&lt;&gt;""),($F41&gt;$G41)*(HM41&gt;HN41)+($F41=$G41)*(HM41=HN41)+($F41&lt;$G41)*(HM41&lt;HN41),"")</f>
        <v/>
      </c>
      <c r="HQ41" s="453" t="str">
        <f ca="1">IF((HP41&lt;&gt;""),IF(OR($F41&lt;&gt;$G41,PrSettings!$M$4="●"),(($F41-$G41)=(HM41-HN41))*1,0),"")</f>
        <v/>
      </c>
      <c r="HR41" s="453" t="str">
        <f t="shared" ref="HR41:HR46" ca="1" si="494">IF((HP41&lt;&gt;""),($F41=HM41)*($G41=HN41),"")</f>
        <v/>
      </c>
      <c r="HS41" s="453" t="str">
        <f ca="1">IF(HP41&lt;&gt;"",IF(ABS($F41-$G41)&gt;=PrSettings!$M$7,(ABS($F41-$G41-HM41+HN41)&lt;=1)*1,IF(AND(HP41,$F41=$G41,$F41&gt;=PrSettings!$M$6),(ABS(HM41-$F41)&lt;=1)*1,IF(AND(HP41,$F41+$G41&gt;=PrSettings!$M$8),(ABS(HM41-$F41)+ABS(HN41-$G41)&lt;=1)*1,""))),"")</f>
        <v/>
      </c>
      <c r="HT41" s="488"/>
      <c r="HV41" s="451">
        <f t="shared" ca="1" si="406"/>
        <v>24</v>
      </c>
      <c r="HW41" s="452" t="str">
        <f ca="1">GrpF!$B$4</f>
        <v>Marokko</v>
      </c>
      <c r="HX41" s="453">
        <f t="shared" ref="HX41:HX46" ca="1" si="495">$D41</f>
        <v>16</v>
      </c>
      <c r="HY41" s="452" t="str">
        <f ca="1">GrpF!$D$4</f>
        <v>Kroatien</v>
      </c>
      <c r="HZ41" s="492"/>
      <c r="IA41" s="492"/>
      <c r="IB41" s="485"/>
      <c r="IC41" s="453" t="str">
        <f t="shared" ref="IC41:IC46" ca="1" si="496">IF(($F41&lt;&gt;"")*($G41&lt;&gt;"")*(HZ41&lt;&gt;"")*(IA41&lt;&gt;""),($F41&gt;$G41)*(HZ41&gt;IA41)+($F41=$G41)*(HZ41=IA41)+($F41&lt;$G41)*(HZ41&lt;IA41),"")</f>
        <v/>
      </c>
      <c r="ID41" s="453" t="str">
        <f ca="1">IF((IC41&lt;&gt;""),IF(OR($F41&lt;&gt;$G41,PrSettings!$M$4="●"),(($F41-$G41)=(HZ41-IA41))*1,0),"")</f>
        <v/>
      </c>
      <c r="IE41" s="453" t="str">
        <f t="shared" ref="IE41:IE46" ca="1" si="497">IF((IC41&lt;&gt;""),($F41=HZ41)*($G41=IA41),"")</f>
        <v/>
      </c>
      <c r="IF41" s="453" t="str">
        <f ca="1">IF(IC41&lt;&gt;"",IF(ABS($F41-$G41)&gt;=PrSettings!$M$7,(ABS($F41-$G41-HZ41+IA41)&lt;=1)*1,IF(AND(IC41,$F41=$G41,$F41&gt;=PrSettings!$M$6),(ABS(HZ41-$F41)&lt;=1)*1,IF(AND(IC41,$F41+$G41&gt;=PrSettings!$M$8),(ABS(HZ41-$F41)+ABS(IA41-$G41)&lt;=1)*1,""))),"")</f>
        <v/>
      </c>
      <c r="IG41" s="488"/>
      <c r="II41" s="451">
        <f t="shared" ca="1" si="410"/>
        <v>24</v>
      </c>
      <c r="IJ41" s="452" t="str">
        <f ca="1">GrpF!$B$4</f>
        <v>Marokko</v>
      </c>
      <c r="IK41" s="453">
        <f t="shared" ref="IK41:IK46" ca="1" si="498">$D41</f>
        <v>16</v>
      </c>
      <c r="IL41" s="452" t="str">
        <f ca="1">GrpF!$D$4</f>
        <v>Kroatien</v>
      </c>
      <c r="IM41" s="492"/>
      <c r="IN41" s="492"/>
      <c r="IO41" s="485"/>
      <c r="IP41" s="453" t="str">
        <f t="shared" ref="IP41:IP46" ca="1" si="499">IF(($F41&lt;&gt;"")*($G41&lt;&gt;"")*(IM41&lt;&gt;"")*(IN41&lt;&gt;""),($F41&gt;$G41)*(IM41&gt;IN41)+($F41=$G41)*(IM41=IN41)+($F41&lt;$G41)*(IM41&lt;IN41),"")</f>
        <v/>
      </c>
      <c r="IQ41" s="453" t="str">
        <f ca="1">IF((IP41&lt;&gt;""),IF(OR($F41&lt;&gt;$G41,PrSettings!$M$4="●"),(($F41-$G41)=(IM41-IN41))*1,0),"")</f>
        <v/>
      </c>
      <c r="IR41" s="453" t="str">
        <f t="shared" ref="IR41:IR46" ca="1" si="500">IF((IP41&lt;&gt;""),($F41=IM41)*($G41=IN41),"")</f>
        <v/>
      </c>
      <c r="IS41" s="453" t="str">
        <f ca="1">IF(IP41&lt;&gt;"",IF(ABS($F41-$G41)&gt;=PrSettings!$M$7,(ABS($F41-$G41-IM41+IN41)&lt;=1)*1,IF(AND(IP41,$F41=$G41,$F41&gt;=PrSettings!$M$6),(ABS(IM41-$F41)&lt;=1)*1,IF(AND(IP41,$F41+$G41&gt;=PrSettings!$M$8),(ABS(IM41-$F41)+ABS(IN41-$G41)&lt;=1)*1,""))),"")</f>
        <v/>
      </c>
      <c r="IT41" s="488"/>
      <c r="IV41" s="451">
        <f t="shared" ca="1" si="414"/>
        <v>24</v>
      </c>
      <c r="IW41" s="452" t="str">
        <f ca="1">GrpF!$B$4</f>
        <v>Marokko</v>
      </c>
      <c r="IX41" s="453">
        <f t="shared" ref="IX41:IX46" ca="1" si="501">$D41</f>
        <v>16</v>
      </c>
      <c r="IY41" s="452" t="str">
        <f ca="1">GrpF!$D$4</f>
        <v>Kroatien</v>
      </c>
      <c r="IZ41" s="492"/>
      <c r="JA41" s="492"/>
      <c r="JB41" s="485"/>
      <c r="JC41" s="453" t="str">
        <f t="shared" ref="JC41:JC46" ca="1" si="502">IF(($F41&lt;&gt;"")*($G41&lt;&gt;"")*(IZ41&lt;&gt;"")*(JA41&lt;&gt;""),($F41&gt;$G41)*(IZ41&gt;JA41)+($F41=$G41)*(IZ41=JA41)+($F41&lt;$G41)*(IZ41&lt;JA41),"")</f>
        <v/>
      </c>
      <c r="JD41" s="453" t="str">
        <f ca="1">IF((JC41&lt;&gt;""),IF(OR($F41&lt;&gt;$G41,PrSettings!$M$4="●"),(($F41-$G41)=(IZ41-JA41))*1,0),"")</f>
        <v/>
      </c>
      <c r="JE41" s="453" t="str">
        <f t="shared" ref="JE41:JE46" ca="1" si="503">IF((JC41&lt;&gt;""),($F41=IZ41)*($G41=JA41),"")</f>
        <v/>
      </c>
      <c r="JF41" s="453" t="str">
        <f ca="1">IF(JC41&lt;&gt;"",IF(ABS($F41-$G41)&gt;=PrSettings!$M$7,(ABS($F41-$G41-IZ41+JA41)&lt;=1)*1,IF(AND(JC41,$F41=$G41,$F41&gt;=PrSettings!$M$6),(ABS(IZ41-$F41)&lt;=1)*1,IF(AND(JC41,$F41+$G41&gt;=PrSettings!$M$8),(ABS(IZ41-$F41)+ABS(JA41-$G41)&lt;=1)*1,""))),"")</f>
        <v/>
      </c>
      <c r="JG41" s="488"/>
      <c r="JI41" s="451">
        <f t="shared" ca="1" si="418"/>
        <v>24</v>
      </c>
      <c r="JJ41" s="452" t="str">
        <f ca="1">GrpF!$B$4</f>
        <v>Marokko</v>
      </c>
      <c r="JK41" s="453">
        <f t="shared" ref="JK41:JK46" ca="1" si="504">$D41</f>
        <v>16</v>
      </c>
      <c r="JL41" s="452" t="str">
        <f ca="1">GrpF!$D$4</f>
        <v>Kroatien</v>
      </c>
      <c r="JM41" s="492"/>
      <c r="JN41" s="492"/>
      <c r="JO41" s="485"/>
      <c r="JP41" s="453" t="str">
        <f t="shared" ref="JP41:JP46" ca="1" si="505">IF(($F41&lt;&gt;"")*($G41&lt;&gt;"")*(JM41&lt;&gt;"")*(JN41&lt;&gt;""),($F41&gt;$G41)*(JM41&gt;JN41)+($F41=$G41)*(JM41=JN41)+($F41&lt;$G41)*(JM41&lt;JN41),"")</f>
        <v/>
      </c>
      <c r="JQ41" s="453" t="str">
        <f ca="1">IF((JP41&lt;&gt;""),IF(OR($F41&lt;&gt;$G41,PrSettings!$M$4="●"),(($F41-$G41)=(JM41-JN41))*1,0),"")</f>
        <v/>
      </c>
      <c r="JR41" s="453" t="str">
        <f t="shared" ref="JR41:JR46" ca="1" si="506">IF((JP41&lt;&gt;""),($F41=JM41)*($G41=JN41),"")</f>
        <v/>
      </c>
      <c r="JS41" s="453" t="str">
        <f ca="1">IF(JP41&lt;&gt;"",IF(ABS($F41-$G41)&gt;=PrSettings!$M$7,(ABS($F41-$G41-JM41+JN41)&lt;=1)*1,IF(AND(JP41,$F41=$G41,$F41&gt;=PrSettings!$M$6),(ABS(JM41-$F41)&lt;=1)*1,IF(AND(JP41,$F41+$G41&gt;=PrSettings!$M$8),(ABS(JM41-$F41)+ABS(JN41-$G41)&lt;=1)*1,""))),"")</f>
        <v/>
      </c>
      <c r="JT41" s="488"/>
      <c r="JV41" s="451">
        <f t="shared" ca="1" si="422"/>
        <v>24</v>
      </c>
      <c r="JW41" s="452" t="str">
        <f ca="1">GrpF!$B$4</f>
        <v>Marokko</v>
      </c>
      <c r="JX41" s="453">
        <f t="shared" ref="JX41:JX46" ca="1" si="507">$D41</f>
        <v>16</v>
      </c>
      <c r="JY41" s="452" t="str">
        <f ca="1">GrpF!$D$4</f>
        <v>Kroatien</v>
      </c>
      <c r="JZ41" s="492"/>
      <c r="KA41" s="492"/>
      <c r="KB41" s="485"/>
      <c r="KC41" s="453" t="str">
        <f t="shared" ref="KC41:KC46" ca="1" si="508">IF(($F41&lt;&gt;"")*($G41&lt;&gt;"")*(JZ41&lt;&gt;"")*(KA41&lt;&gt;""),($F41&gt;$G41)*(JZ41&gt;KA41)+($F41=$G41)*(JZ41=KA41)+($F41&lt;$G41)*(JZ41&lt;KA41),"")</f>
        <v/>
      </c>
      <c r="KD41" s="453" t="str">
        <f ca="1">IF((KC41&lt;&gt;""),IF(OR($F41&lt;&gt;$G41,PrSettings!$M$4="●"),(($F41-$G41)=(JZ41-KA41))*1,0),"")</f>
        <v/>
      </c>
      <c r="KE41" s="453" t="str">
        <f t="shared" ref="KE41:KE46" ca="1" si="509">IF((KC41&lt;&gt;""),($F41=JZ41)*($G41=KA41),"")</f>
        <v/>
      </c>
      <c r="KF41" s="453" t="str">
        <f ca="1">IF(KC41&lt;&gt;"",IF(ABS($F41-$G41)&gt;=PrSettings!$M$7,(ABS($F41-$G41-JZ41+KA41)&lt;=1)*1,IF(AND(KC41,$F41=$G41,$F41&gt;=PrSettings!$M$6),(ABS(JZ41-$F41)&lt;=1)*1,IF(AND(KC41,$F41+$G41&gt;=PrSettings!$M$8),(ABS(JZ41-$F41)+ABS(KA41-$G41)&lt;=1)*1,""))),"")</f>
        <v/>
      </c>
      <c r="KG41" s="488"/>
      <c r="KI41" s="451">
        <f t="shared" ca="1" si="426"/>
        <v>24</v>
      </c>
      <c r="KJ41" s="452" t="str">
        <f ca="1">GrpF!$B$4</f>
        <v>Marokko</v>
      </c>
      <c r="KK41" s="453">
        <f t="shared" ref="KK41:KK46" ca="1" si="510">$D41</f>
        <v>16</v>
      </c>
      <c r="KL41" s="452" t="str">
        <f ca="1">GrpF!$D$4</f>
        <v>Kroatien</v>
      </c>
      <c r="KM41" s="492"/>
      <c r="KN41" s="492"/>
      <c r="KO41" s="485"/>
      <c r="KP41" s="453" t="str">
        <f t="shared" ref="KP41:KP46" ca="1" si="511">IF(($F41&lt;&gt;"")*($G41&lt;&gt;"")*(KM41&lt;&gt;"")*(KN41&lt;&gt;""),($F41&gt;$G41)*(KM41&gt;KN41)+($F41=$G41)*(KM41=KN41)+($F41&lt;$G41)*(KM41&lt;KN41),"")</f>
        <v/>
      </c>
      <c r="KQ41" s="453" t="str">
        <f ca="1">IF((KP41&lt;&gt;""),IF(OR($F41&lt;&gt;$G41,PrSettings!$M$4="●"),(($F41-$G41)=(KM41-KN41))*1,0),"")</f>
        <v/>
      </c>
      <c r="KR41" s="453" t="str">
        <f t="shared" ref="KR41:KR46" ca="1" si="512">IF((KP41&lt;&gt;""),($F41=KM41)*($G41=KN41),"")</f>
        <v/>
      </c>
      <c r="KS41" s="453" t="str">
        <f ca="1">IF(KP41&lt;&gt;"",IF(ABS($F41-$G41)&gt;=PrSettings!$M$7,(ABS($F41-$G41-KM41+KN41)&lt;=1)*1,IF(AND(KP41,$F41=$G41,$F41&gt;=PrSettings!$M$6),(ABS(KM41-$F41)&lt;=1)*1,IF(AND(KP41,$F41+$G41&gt;=PrSettings!$M$8),(ABS(KM41-$F41)+ABS(KN41-$G41)&lt;=1)*1,""))),"")</f>
        <v/>
      </c>
      <c r="KT41" s="488"/>
      <c r="KV41" s="451">
        <f t="shared" ca="1" si="430"/>
        <v>24</v>
      </c>
      <c r="KW41" s="452" t="str">
        <f ca="1">GrpF!$B$4</f>
        <v>Marokko</v>
      </c>
      <c r="KX41" s="453">
        <f t="shared" ref="KX41:KX46" ca="1" si="513">$D41</f>
        <v>16</v>
      </c>
      <c r="KY41" s="452" t="str">
        <f ca="1">GrpF!$D$4</f>
        <v>Kroatien</v>
      </c>
      <c r="KZ41" s="492"/>
      <c r="LA41" s="492"/>
      <c r="LB41" s="485"/>
      <c r="LC41" s="453" t="str">
        <f t="shared" ref="LC41:LC46" ca="1" si="514">IF(($F41&lt;&gt;"")*($G41&lt;&gt;"")*(KZ41&lt;&gt;"")*(LA41&lt;&gt;""),($F41&gt;$G41)*(KZ41&gt;LA41)+($F41=$G41)*(KZ41=LA41)+($F41&lt;$G41)*(KZ41&lt;LA41),"")</f>
        <v/>
      </c>
      <c r="LD41" s="453" t="str">
        <f ca="1">IF((LC41&lt;&gt;""),IF(OR($F41&lt;&gt;$G41,PrSettings!$M$4="●"),(($F41-$G41)=(KZ41-LA41))*1,0),"")</f>
        <v/>
      </c>
      <c r="LE41" s="453" t="str">
        <f t="shared" ref="LE41:LE46" ca="1" si="515">IF((LC41&lt;&gt;""),($F41=KZ41)*($G41=LA41),"")</f>
        <v/>
      </c>
      <c r="LF41" s="453" t="str">
        <f ca="1">IF(LC41&lt;&gt;"",IF(ABS($F41-$G41)&gt;=PrSettings!$M$7,(ABS($F41-$G41-KZ41+LA41)&lt;=1)*1,IF(AND(LC41,$F41=$G41,$F41&gt;=PrSettings!$M$6),(ABS(KZ41-$F41)&lt;=1)*1,IF(AND(LC41,$F41+$G41&gt;=PrSettings!$M$8),(ABS(KZ41-$F41)+ABS(LA41-$G41)&lt;=1)*1,""))),"")</f>
        <v/>
      </c>
      <c r="LG41" s="488"/>
      <c r="LI41" s="451">
        <f t="shared" ca="1" si="434"/>
        <v>24</v>
      </c>
      <c r="LJ41" s="452" t="str">
        <f ca="1">GrpF!$B$4</f>
        <v>Marokko</v>
      </c>
      <c r="LK41" s="453">
        <f t="shared" ref="LK41:LK46" ca="1" si="516">$D41</f>
        <v>16</v>
      </c>
      <c r="LL41" s="452" t="str">
        <f ca="1">GrpF!$D$4</f>
        <v>Kroatien</v>
      </c>
      <c r="LM41" s="492"/>
      <c r="LN41" s="492"/>
      <c r="LO41" s="485"/>
      <c r="LP41" s="453" t="str">
        <f t="shared" ref="LP41:LP46" ca="1" si="517">IF(($F41&lt;&gt;"")*($G41&lt;&gt;"")*(LM41&lt;&gt;"")*(LN41&lt;&gt;""),($F41&gt;$G41)*(LM41&gt;LN41)+($F41=$G41)*(LM41=LN41)+($F41&lt;$G41)*(LM41&lt;LN41),"")</f>
        <v/>
      </c>
      <c r="LQ41" s="453" t="str">
        <f ca="1">IF((LP41&lt;&gt;""),IF(OR($F41&lt;&gt;$G41,PrSettings!$M$4="●"),(($F41-$G41)=(LM41-LN41))*1,0),"")</f>
        <v/>
      </c>
      <c r="LR41" s="453" t="str">
        <f t="shared" ref="LR41:LR46" ca="1" si="518">IF((LP41&lt;&gt;""),($F41=LM41)*($G41=LN41),"")</f>
        <v/>
      </c>
      <c r="LS41" s="453" t="str">
        <f ca="1">IF(LP41&lt;&gt;"",IF(ABS($F41-$G41)&gt;=PrSettings!$M$7,(ABS($F41-$G41-LM41+LN41)&lt;=1)*1,IF(AND(LP41,$F41=$G41,$F41&gt;=PrSettings!$M$6),(ABS(LM41-$F41)&lt;=1)*1,IF(AND(LP41,$F41+$G41&gt;=PrSettings!$M$8),(ABS(LM41-$F41)+ABS(LN41-$G41)&lt;=1)*1,""))),"")</f>
        <v/>
      </c>
      <c r="LT41" s="488"/>
      <c r="LV41" s="451">
        <f t="shared" ca="1" si="438"/>
        <v>24</v>
      </c>
      <c r="LW41" s="452" t="str">
        <f ca="1">GrpF!$B$4</f>
        <v>Marokko</v>
      </c>
      <c r="LX41" s="453">
        <f t="shared" ref="LX41:LX46" ca="1" si="519">$D41</f>
        <v>16</v>
      </c>
      <c r="LY41" s="452" t="str">
        <f ca="1">GrpF!$D$4</f>
        <v>Kroatien</v>
      </c>
      <c r="LZ41" s="492"/>
      <c r="MA41" s="492"/>
      <c r="MB41" s="485"/>
      <c r="MC41" s="453" t="str">
        <f t="shared" ref="MC41:MC46" ca="1" si="520">IF(($F41&lt;&gt;"")*($G41&lt;&gt;"")*(LZ41&lt;&gt;"")*(MA41&lt;&gt;""),($F41&gt;$G41)*(LZ41&gt;MA41)+($F41=$G41)*(LZ41=MA41)+($F41&lt;$G41)*(LZ41&lt;MA41),"")</f>
        <v/>
      </c>
      <c r="MD41" s="453" t="str">
        <f ca="1">IF((MC41&lt;&gt;""),IF(OR($F41&lt;&gt;$G41,PrSettings!$M$4="●"),(($F41-$G41)=(LZ41-MA41))*1,0),"")</f>
        <v/>
      </c>
      <c r="ME41" s="453" t="str">
        <f t="shared" ref="ME41:ME46" ca="1" si="521">IF((MC41&lt;&gt;""),($F41=LZ41)*($G41=MA41),"")</f>
        <v/>
      </c>
      <c r="MF41" s="453" t="str">
        <f ca="1">IF(MC41&lt;&gt;"",IF(ABS($F41-$G41)&gt;=PrSettings!$M$7,(ABS($F41-$G41-LZ41+MA41)&lt;=1)*1,IF(AND(MC41,$F41=$G41,$F41&gt;=PrSettings!$M$6),(ABS(LZ41-$F41)&lt;=1)*1,IF(AND(MC41,$F41+$G41&gt;=PrSettings!$M$8),(ABS(LZ41-$F41)+ABS(MA41-$G41)&lt;=1)*1,""))),"")</f>
        <v/>
      </c>
      <c r="MG41" s="488"/>
    </row>
    <row r="42" spans="2:345" x14ac:dyDescent="0.25">
      <c r="B42" s="451">
        <f ca="1">INDEX(Groups!$C$7:$C$45,MATCH(C42,Groups!$D$7:$D$45,0))</f>
        <v>2</v>
      </c>
      <c r="C42" s="452" t="str">
        <f ca="1">GrpF!$B$5</f>
        <v>Belgien</v>
      </c>
      <c r="D42" s="453">
        <f ca="1">INDEX(Groups!$C$7:$C$45,MATCH(E42,Groups!$D$7:$D$45,0))</f>
        <v>38</v>
      </c>
      <c r="E42" s="452" t="str">
        <f ca="1">GrpF!$D$5</f>
        <v>Kanada</v>
      </c>
      <c r="F42" s="454">
        <f ca="1">GrpF!$E$5</f>
        <v>1</v>
      </c>
      <c r="G42" s="455">
        <f ca="1">GrpF!$G$5</f>
        <v>0</v>
      </c>
      <c r="I42" s="451">
        <f t="shared" ca="1" si="443"/>
        <v>2</v>
      </c>
      <c r="J42" s="452" t="str">
        <f ca="1">GrpF!$B$5</f>
        <v>Belgien</v>
      </c>
      <c r="K42" s="453">
        <f t="shared" ca="1" si="444"/>
        <v>38</v>
      </c>
      <c r="L42" s="452" t="str">
        <f ca="1">GrpF!$D$5</f>
        <v>Kanada</v>
      </c>
      <c r="M42" s="492"/>
      <c r="N42" s="492"/>
      <c r="O42" s="486"/>
      <c r="P42" s="453" t="str">
        <f t="shared" ca="1" si="445"/>
        <v/>
      </c>
      <c r="Q42" s="453" t="str">
        <f ca="1">IF((P42&lt;&gt;""),IF(OR($F42&lt;&gt;$G42,PrSettings!$M$4="●"),(($F42-$G42)=(M42-N42))*1,0),"")</f>
        <v/>
      </c>
      <c r="R42" s="453" t="str">
        <f t="shared" ca="1" si="446"/>
        <v/>
      </c>
      <c r="S42" s="453" t="str">
        <f ca="1">IF(P42&lt;&gt;"",IF(ABS($F42-$G42)&gt;=PrSettings!$M$7,(ABS($F42-$G42-M42+N42)&lt;=1)*1,IF(AND(P42,$F42=$G42,$F42&gt;=PrSettings!$M$6),(ABS(M42-$F42)&lt;=1)*1,IF(AND(P42,$F42+$G42&gt;=PrSettings!$M$8),(ABS(M42-$F42)+ABS(N42-$G42)&lt;=1)*1,""))),"")</f>
        <v/>
      </c>
      <c r="T42" s="489"/>
      <c r="V42" s="451">
        <f t="shared" ca="1" si="342"/>
        <v>2</v>
      </c>
      <c r="W42" s="452" t="str">
        <f ca="1">GrpF!$B$5</f>
        <v>Belgien</v>
      </c>
      <c r="X42" s="453">
        <f t="shared" ca="1" si="447"/>
        <v>38</v>
      </c>
      <c r="Y42" s="452" t="str">
        <f ca="1">GrpF!$D$5</f>
        <v>Kanada</v>
      </c>
      <c r="Z42" s="492"/>
      <c r="AA42" s="492"/>
      <c r="AB42" s="486"/>
      <c r="AC42" s="453" t="str">
        <f t="shared" ca="1" si="448"/>
        <v/>
      </c>
      <c r="AD42" s="453" t="str">
        <f ca="1">IF((AC42&lt;&gt;""),IF(OR($F42&lt;&gt;$G42,PrSettings!$M$4="●"),(($F42-$G42)=(Z42-AA42))*1,0),"")</f>
        <v/>
      </c>
      <c r="AE42" s="453" t="str">
        <f t="shared" ca="1" si="449"/>
        <v/>
      </c>
      <c r="AF42" s="453" t="str">
        <f ca="1">IF(AC42&lt;&gt;"",IF(ABS($F42-$G42)&gt;=PrSettings!$M$7,(ABS($F42-$G42-Z42+AA42)&lt;=1)*1,IF(AND(AC42,$F42=$G42,$F42&gt;=PrSettings!$M$6),(ABS(Z42-$F42)&lt;=1)*1,IF(AND(AC42,$F42+$G42&gt;=PrSettings!$M$8),(ABS(Z42-$F42)+ABS(AA42-$G42)&lt;=1)*1,""))),"")</f>
        <v/>
      </c>
      <c r="AG42" s="489"/>
      <c r="AI42" s="451">
        <f t="shared" ca="1" si="346"/>
        <v>2</v>
      </c>
      <c r="AJ42" s="452" t="str">
        <f ca="1">GrpF!$B$5</f>
        <v>Belgien</v>
      </c>
      <c r="AK42" s="453">
        <f t="shared" ca="1" si="450"/>
        <v>38</v>
      </c>
      <c r="AL42" s="452" t="str">
        <f ca="1">GrpF!$D$5</f>
        <v>Kanada</v>
      </c>
      <c r="AM42" s="492"/>
      <c r="AN42" s="492"/>
      <c r="AO42" s="486"/>
      <c r="AP42" s="453" t="str">
        <f t="shared" ca="1" si="451"/>
        <v/>
      </c>
      <c r="AQ42" s="453" t="str">
        <f ca="1">IF((AP42&lt;&gt;""),IF(OR($F42&lt;&gt;$G42,PrSettings!$M$4="●"),(($F42-$G42)=(AM42-AN42))*1,0),"")</f>
        <v/>
      </c>
      <c r="AR42" s="453" t="str">
        <f t="shared" ca="1" si="452"/>
        <v/>
      </c>
      <c r="AS42" s="453" t="str">
        <f ca="1">IF(AP42&lt;&gt;"",IF(ABS($F42-$G42)&gt;=PrSettings!$M$7,(ABS($F42-$G42-AM42+AN42)&lt;=1)*1,IF(AND(AP42,$F42=$G42,$F42&gt;=PrSettings!$M$6),(ABS(AM42-$F42)&lt;=1)*1,IF(AND(AP42,$F42+$G42&gt;=PrSettings!$M$8),(ABS(AM42-$F42)+ABS(AN42-$G42)&lt;=1)*1,""))),"")</f>
        <v/>
      </c>
      <c r="AT42" s="489"/>
      <c r="AV42" s="451">
        <f t="shared" ca="1" si="350"/>
        <v>2</v>
      </c>
      <c r="AW42" s="452" t="str">
        <f ca="1">GrpF!$B$5</f>
        <v>Belgien</v>
      </c>
      <c r="AX42" s="453">
        <f t="shared" ca="1" si="453"/>
        <v>38</v>
      </c>
      <c r="AY42" s="452" t="str">
        <f ca="1">GrpF!$D$5</f>
        <v>Kanada</v>
      </c>
      <c r="AZ42" s="492"/>
      <c r="BA42" s="492"/>
      <c r="BB42" s="486"/>
      <c r="BC42" s="453" t="str">
        <f t="shared" ca="1" si="454"/>
        <v/>
      </c>
      <c r="BD42" s="453" t="str">
        <f ca="1">IF((BC42&lt;&gt;""),IF(OR($F42&lt;&gt;$G42,PrSettings!$M$4="●"),(($F42-$G42)=(AZ42-BA42))*1,0),"")</f>
        <v/>
      </c>
      <c r="BE42" s="453" t="str">
        <f t="shared" ca="1" si="455"/>
        <v/>
      </c>
      <c r="BF42" s="453" t="str">
        <f ca="1">IF(BC42&lt;&gt;"",IF(ABS($F42-$G42)&gt;=PrSettings!$M$7,(ABS($F42-$G42-AZ42+BA42)&lt;=1)*1,IF(AND(BC42,$F42=$G42,$F42&gt;=PrSettings!$M$6),(ABS(AZ42-$F42)&lt;=1)*1,IF(AND(BC42,$F42+$G42&gt;=PrSettings!$M$8),(ABS(AZ42-$F42)+ABS(BA42-$G42)&lt;=1)*1,""))),"")</f>
        <v/>
      </c>
      <c r="BG42" s="489"/>
      <c r="BI42" s="451">
        <f t="shared" ca="1" si="354"/>
        <v>2</v>
      </c>
      <c r="BJ42" s="452" t="str">
        <f ca="1">GrpF!$B$5</f>
        <v>Belgien</v>
      </c>
      <c r="BK42" s="453">
        <f t="shared" ca="1" si="456"/>
        <v>38</v>
      </c>
      <c r="BL42" s="452" t="str">
        <f ca="1">GrpF!$D$5</f>
        <v>Kanada</v>
      </c>
      <c r="BM42" s="492"/>
      <c r="BN42" s="492"/>
      <c r="BO42" s="486"/>
      <c r="BP42" s="453" t="str">
        <f t="shared" ca="1" si="457"/>
        <v/>
      </c>
      <c r="BQ42" s="453" t="str">
        <f ca="1">IF((BP42&lt;&gt;""),IF(OR($F42&lt;&gt;$G42,PrSettings!$M$4="●"),(($F42-$G42)=(BM42-BN42))*1,0),"")</f>
        <v/>
      </c>
      <c r="BR42" s="453" t="str">
        <f t="shared" ca="1" si="458"/>
        <v/>
      </c>
      <c r="BS42" s="453" t="str">
        <f ca="1">IF(BP42&lt;&gt;"",IF(ABS($F42-$G42)&gt;=PrSettings!$M$7,(ABS($F42-$G42-BM42+BN42)&lt;=1)*1,IF(AND(BP42,$F42=$G42,$F42&gt;=PrSettings!$M$6),(ABS(BM42-$F42)&lt;=1)*1,IF(AND(BP42,$F42+$G42&gt;=PrSettings!$M$8),(ABS(BM42-$F42)+ABS(BN42-$G42)&lt;=1)*1,""))),"")</f>
        <v/>
      </c>
      <c r="BT42" s="489"/>
      <c r="BV42" s="451">
        <f t="shared" ca="1" si="358"/>
        <v>2</v>
      </c>
      <c r="BW42" s="452" t="str">
        <f ca="1">GrpF!$B$5</f>
        <v>Belgien</v>
      </c>
      <c r="BX42" s="453">
        <f t="shared" ca="1" si="459"/>
        <v>38</v>
      </c>
      <c r="BY42" s="452" t="str">
        <f ca="1">GrpF!$D$5</f>
        <v>Kanada</v>
      </c>
      <c r="BZ42" s="492"/>
      <c r="CA42" s="492"/>
      <c r="CB42" s="486"/>
      <c r="CC42" s="453" t="str">
        <f t="shared" ca="1" si="460"/>
        <v/>
      </c>
      <c r="CD42" s="453" t="str">
        <f ca="1">IF((CC42&lt;&gt;""),IF(OR($F42&lt;&gt;$G42,PrSettings!$M$4="●"),(($F42-$G42)=(BZ42-CA42))*1,0),"")</f>
        <v/>
      </c>
      <c r="CE42" s="453" t="str">
        <f t="shared" ca="1" si="461"/>
        <v/>
      </c>
      <c r="CF42" s="453" t="str">
        <f ca="1">IF(CC42&lt;&gt;"",IF(ABS($F42-$G42)&gt;=PrSettings!$M$7,(ABS($F42-$G42-BZ42+CA42)&lt;=1)*1,IF(AND(CC42,$F42=$G42,$F42&gt;=PrSettings!$M$6),(ABS(BZ42-$F42)&lt;=1)*1,IF(AND(CC42,$F42+$G42&gt;=PrSettings!$M$8),(ABS(BZ42-$F42)+ABS(CA42-$G42)&lt;=1)*1,""))),"")</f>
        <v/>
      </c>
      <c r="CG42" s="489"/>
      <c r="CI42" s="451">
        <f t="shared" ca="1" si="362"/>
        <v>2</v>
      </c>
      <c r="CJ42" s="452" t="str">
        <f ca="1">GrpF!$B$5</f>
        <v>Belgien</v>
      </c>
      <c r="CK42" s="453">
        <f t="shared" ca="1" si="462"/>
        <v>38</v>
      </c>
      <c r="CL42" s="452" t="str">
        <f ca="1">GrpF!$D$5</f>
        <v>Kanada</v>
      </c>
      <c r="CM42" s="492"/>
      <c r="CN42" s="492"/>
      <c r="CO42" s="486"/>
      <c r="CP42" s="453" t="str">
        <f t="shared" ca="1" si="463"/>
        <v/>
      </c>
      <c r="CQ42" s="453" t="str">
        <f ca="1">IF((CP42&lt;&gt;""),IF(OR($F42&lt;&gt;$G42,PrSettings!$M$4="●"),(($F42-$G42)=(CM42-CN42))*1,0),"")</f>
        <v/>
      </c>
      <c r="CR42" s="453" t="str">
        <f t="shared" ca="1" si="464"/>
        <v/>
      </c>
      <c r="CS42" s="453" t="str">
        <f ca="1">IF(CP42&lt;&gt;"",IF(ABS($F42-$G42)&gt;=PrSettings!$M$7,(ABS($F42-$G42-CM42+CN42)&lt;=1)*1,IF(AND(CP42,$F42=$G42,$F42&gt;=PrSettings!$M$6),(ABS(CM42-$F42)&lt;=1)*1,IF(AND(CP42,$F42+$G42&gt;=PrSettings!$M$8),(ABS(CM42-$F42)+ABS(CN42-$G42)&lt;=1)*1,""))),"")</f>
        <v/>
      </c>
      <c r="CT42" s="489"/>
      <c r="CV42" s="451">
        <f t="shared" ca="1" si="366"/>
        <v>2</v>
      </c>
      <c r="CW42" s="452" t="str">
        <f ca="1">GrpF!$B$5</f>
        <v>Belgien</v>
      </c>
      <c r="CX42" s="453">
        <f t="shared" ca="1" si="465"/>
        <v>38</v>
      </c>
      <c r="CY42" s="452" t="str">
        <f ca="1">GrpF!$D$5</f>
        <v>Kanada</v>
      </c>
      <c r="CZ42" s="492"/>
      <c r="DA42" s="492"/>
      <c r="DB42" s="486"/>
      <c r="DC42" s="453" t="str">
        <f t="shared" ca="1" si="466"/>
        <v/>
      </c>
      <c r="DD42" s="453" t="str">
        <f ca="1">IF((DC42&lt;&gt;""),IF(OR($F42&lt;&gt;$G42,PrSettings!$M$4="●"),(($F42-$G42)=(CZ42-DA42))*1,0),"")</f>
        <v/>
      </c>
      <c r="DE42" s="453" t="str">
        <f t="shared" ca="1" si="467"/>
        <v/>
      </c>
      <c r="DF42" s="453" t="str">
        <f ca="1">IF(DC42&lt;&gt;"",IF(ABS($F42-$G42)&gt;=PrSettings!$M$7,(ABS($F42-$G42-CZ42+DA42)&lt;=1)*1,IF(AND(DC42,$F42=$G42,$F42&gt;=PrSettings!$M$6),(ABS(CZ42-$F42)&lt;=1)*1,IF(AND(DC42,$F42+$G42&gt;=PrSettings!$M$8),(ABS(CZ42-$F42)+ABS(DA42-$G42)&lt;=1)*1,""))),"")</f>
        <v/>
      </c>
      <c r="DG42" s="489"/>
      <c r="DI42" s="451">
        <f t="shared" ca="1" si="370"/>
        <v>2</v>
      </c>
      <c r="DJ42" s="452" t="str">
        <f ca="1">GrpF!$B$5</f>
        <v>Belgien</v>
      </c>
      <c r="DK42" s="453">
        <f t="shared" ca="1" si="468"/>
        <v>38</v>
      </c>
      <c r="DL42" s="452" t="str">
        <f ca="1">GrpF!$D$5</f>
        <v>Kanada</v>
      </c>
      <c r="DM42" s="492"/>
      <c r="DN42" s="492"/>
      <c r="DO42" s="486"/>
      <c r="DP42" s="453" t="str">
        <f t="shared" ca="1" si="469"/>
        <v/>
      </c>
      <c r="DQ42" s="453" t="str">
        <f ca="1">IF((DP42&lt;&gt;""),IF(OR($F42&lt;&gt;$G42,PrSettings!$M$4="●"),(($F42-$G42)=(DM42-DN42))*1,0),"")</f>
        <v/>
      </c>
      <c r="DR42" s="453" t="str">
        <f t="shared" ca="1" si="470"/>
        <v/>
      </c>
      <c r="DS42" s="453" t="str">
        <f ca="1">IF(DP42&lt;&gt;"",IF(ABS($F42-$G42)&gt;=PrSettings!$M$7,(ABS($F42-$G42-DM42+DN42)&lt;=1)*1,IF(AND(DP42,$F42=$G42,$F42&gt;=PrSettings!$M$6),(ABS(DM42-$F42)&lt;=1)*1,IF(AND(DP42,$F42+$G42&gt;=PrSettings!$M$8),(ABS(DM42-$F42)+ABS(DN42-$G42)&lt;=1)*1,""))),"")</f>
        <v/>
      </c>
      <c r="DT42" s="489"/>
      <c r="DV42" s="451">
        <f t="shared" ca="1" si="374"/>
        <v>2</v>
      </c>
      <c r="DW42" s="452" t="str">
        <f ca="1">GrpF!$B$5</f>
        <v>Belgien</v>
      </c>
      <c r="DX42" s="453">
        <f t="shared" ca="1" si="471"/>
        <v>38</v>
      </c>
      <c r="DY42" s="452" t="str">
        <f ca="1">GrpF!$D$5</f>
        <v>Kanada</v>
      </c>
      <c r="DZ42" s="492"/>
      <c r="EA42" s="492"/>
      <c r="EB42" s="486"/>
      <c r="EC42" s="453" t="str">
        <f t="shared" ca="1" si="472"/>
        <v/>
      </c>
      <c r="ED42" s="453" t="str">
        <f ca="1">IF((EC42&lt;&gt;""),IF(OR($F42&lt;&gt;$G42,PrSettings!$M$4="●"),(($F42-$G42)=(DZ42-EA42))*1,0),"")</f>
        <v/>
      </c>
      <c r="EE42" s="453" t="str">
        <f t="shared" ca="1" si="473"/>
        <v/>
      </c>
      <c r="EF42" s="453" t="str">
        <f ca="1">IF(EC42&lt;&gt;"",IF(ABS($F42-$G42)&gt;=PrSettings!$M$7,(ABS($F42-$G42-DZ42+EA42)&lt;=1)*1,IF(AND(EC42,$F42=$G42,$F42&gt;=PrSettings!$M$6),(ABS(DZ42-$F42)&lt;=1)*1,IF(AND(EC42,$F42+$G42&gt;=PrSettings!$M$8),(ABS(DZ42-$F42)+ABS(EA42-$G42)&lt;=1)*1,""))),"")</f>
        <v/>
      </c>
      <c r="EG42" s="489"/>
      <c r="EI42" s="451">
        <f t="shared" ca="1" si="378"/>
        <v>2</v>
      </c>
      <c r="EJ42" s="452" t="str">
        <f ca="1">GrpF!$B$5</f>
        <v>Belgien</v>
      </c>
      <c r="EK42" s="453">
        <f t="shared" ca="1" si="474"/>
        <v>38</v>
      </c>
      <c r="EL42" s="452" t="str">
        <f ca="1">GrpF!$D$5</f>
        <v>Kanada</v>
      </c>
      <c r="EM42" s="492"/>
      <c r="EN42" s="492"/>
      <c r="EO42" s="486"/>
      <c r="EP42" s="453" t="str">
        <f t="shared" ca="1" si="475"/>
        <v/>
      </c>
      <c r="EQ42" s="453" t="str">
        <f ca="1">IF((EP42&lt;&gt;""),IF(OR($F42&lt;&gt;$G42,PrSettings!$M$4="●"),(($F42-$G42)=(EM42-EN42))*1,0),"")</f>
        <v/>
      </c>
      <c r="ER42" s="453" t="str">
        <f t="shared" ca="1" si="476"/>
        <v/>
      </c>
      <c r="ES42" s="453" t="str">
        <f ca="1">IF(EP42&lt;&gt;"",IF(ABS($F42-$G42)&gt;=PrSettings!$M$7,(ABS($F42-$G42-EM42+EN42)&lt;=1)*1,IF(AND(EP42,$F42=$G42,$F42&gt;=PrSettings!$M$6),(ABS(EM42-$F42)&lt;=1)*1,IF(AND(EP42,$F42+$G42&gt;=PrSettings!$M$8),(ABS(EM42-$F42)+ABS(EN42-$G42)&lt;=1)*1,""))),"")</f>
        <v/>
      </c>
      <c r="ET42" s="489"/>
      <c r="EV42" s="451">
        <f t="shared" ca="1" si="382"/>
        <v>2</v>
      </c>
      <c r="EW42" s="452" t="str">
        <f ca="1">GrpF!$B$5</f>
        <v>Belgien</v>
      </c>
      <c r="EX42" s="453">
        <f t="shared" ca="1" si="477"/>
        <v>38</v>
      </c>
      <c r="EY42" s="452" t="str">
        <f ca="1">GrpF!$D$5</f>
        <v>Kanada</v>
      </c>
      <c r="EZ42" s="492"/>
      <c r="FA42" s="492"/>
      <c r="FB42" s="486"/>
      <c r="FC42" s="453" t="str">
        <f t="shared" ca="1" si="478"/>
        <v/>
      </c>
      <c r="FD42" s="453" t="str">
        <f ca="1">IF((FC42&lt;&gt;""),IF(OR($F42&lt;&gt;$G42,PrSettings!$M$4="●"),(($F42-$G42)=(EZ42-FA42))*1,0),"")</f>
        <v/>
      </c>
      <c r="FE42" s="453" t="str">
        <f t="shared" ca="1" si="479"/>
        <v/>
      </c>
      <c r="FF42" s="453" t="str">
        <f ca="1">IF(FC42&lt;&gt;"",IF(ABS($F42-$G42)&gt;=PrSettings!$M$7,(ABS($F42-$G42-EZ42+FA42)&lt;=1)*1,IF(AND(FC42,$F42=$G42,$F42&gt;=PrSettings!$M$6),(ABS(EZ42-$F42)&lt;=1)*1,IF(AND(FC42,$F42+$G42&gt;=PrSettings!$M$8),(ABS(EZ42-$F42)+ABS(FA42-$G42)&lt;=1)*1,""))),"")</f>
        <v/>
      </c>
      <c r="FG42" s="489"/>
      <c r="FI42" s="451">
        <f t="shared" ca="1" si="386"/>
        <v>2</v>
      </c>
      <c r="FJ42" s="452" t="str">
        <f ca="1">GrpF!$B$5</f>
        <v>Belgien</v>
      </c>
      <c r="FK42" s="453">
        <f t="shared" ca="1" si="480"/>
        <v>38</v>
      </c>
      <c r="FL42" s="452" t="str">
        <f ca="1">GrpF!$D$5</f>
        <v>Kanada</v>
      </c>
      <c r="FM42" s="492"/>
      <c r="FN42" s="492"/>
      <c r="FO42" s="486"/>
      <c r="FP42" s="453" t="str">
        <f t="shared" ca="1" si="481"/>
        <v/>
      </c>
      <c r="FQ42" s="453" t="str">
        <f ca="1">IF((FP42&lt;&gt;""),IF(OR($F42&lt;&gt;$G42,PrSettings!$M$4="●"),(($F42-$G42)=(FM42-FN42))*1,0),"")</f>
        <v/>
      </c>
      <c r="FR42" s="453" t="str">
        <f t="shared" ca="1" si="482"/>
        <v/>
      </c>
      <c r="FS42" s="453" t="str">
        <f ca="1">IF(FP42&lt;&gt;"",IF(ABS($F42-$G42)&gt;=PrSettings!$M$7,(ABS($F42-$G42-FM42+FN42)&lt;=1)*1,IF(AND(FP42,$F42=$G42,$F42&gt;=PrSettings!$M$6),(ABS(FM42-$F42)&lt;=1)*1,IF(AND(FP42,$F42+$G42&gt;=PrSettings!$M$8),(ABS(FM42-$F42)+ABS(FN42-$G42)&lt;=1)*1,""))),"")</f>
        <v/>
      </c>
      <c r="FT42" s="489"/>
      <c r="FV42" s="451">
        <f t="shared" ca="1" si="390"/>
        <v>2</v>
      </c>
      <c r="FW42" s="452" t="str">
        <f ca="1">GrpF!$B$5</f>
        <v>Belgien</v>
      </c>
      <c r="FX42" s="453">
        <f t="shared" ca="1" si="483"/>
        <v>38</v>
      </c>
      <c r="FY42" s="452" t="str">
        <f ca="1">GrpF!$D$5</f>
        <v>Kanada</v>
      </c>
      <c r="FZ42" s="492"/>
      <c r="GA42" s="492"/>
      <c r="GB42" s="486"/>
      <c r="GC42" s="453" t="str">
        <f t="shared" ca="1" si="484"/>
        <v/>
      </c>
      <c r="GD42" s="453" t="str">
        <f ca="1">IF((GC42&lt;&gt;""),IF(OR($F42&lt;&gt;$G42,PrSettings!$M$4="●"),(($F42-$G42)=(FZ42-GA42))*1,0),"")</f>
        <v/>
      </c>
      <c r="GE42" s="453" t="str">
        <f t="shared" ca="1" si="485"/>
        <v/>
      </c>
      <c r="GF42" s="453" t="str">
        <f ca="1">IF(GC42&lt;&gt;"",IF(ABS($F42-$G42)&gt;=PrSettings!$M$7,(ABS($F42-$G42-FZ42+GA42)&lt;=1)*1,IF(AND(GC42,$F42=$G42,$F42&gt;=PrSettings!$M$6),(ABS(FZ42-$F42)&lt;=1)*1,IF(AND(GC42,$F42+$G42&gt;=PrSettings!$M$8),(ABS(FZ42-$F42)+ABS(GA42-$G42)&lt;=1)*1,""))),"")</f>
        <v/>
      </c>
      <c r="GG42" s="489"/>
      <c r="GI42" s="451">
        <f t="shared" ca="1" si="394"/>
        <v>2</v>
      </c>
      <c r="GJ42" s="452" t="str">
        <f ca="1">GrpF!$B$5</f>
        <v>Belgien</v>
      </c>
      <c r="GK42" s="453">
        <f t="shared" ca="1" si="486"/>
        <v>38</v>
      </c>
      <c r="GL42" s="452" t="str">
        <f ca="1">GrpF!$D$5</f>
        <v>Kanada</v>
      </c>
      <c r="GM42" s="492"/>
      <c r="GN42" s="492"/>
      <c r="GO42" s="486"/>
      <c r="GP42" s="453" t="str">
        <f t="shared" ca="1" si="487"/>
        <v/>
      </c>
      <c r="GQ42" s="453" t="str">
        <f ca="1">IF((GP42&lt;&gt;""),IF(OR($F42&lt;&gt;$G42,PrSettings!$M$4="●"),(($F42-$G42)=(GM42-GN42))*1,0),"")</f>
        <v/>
      </c>
      <c r="GR42" s="453" t="str">
        <f t="shared" ca="1" si="488"/>
        <v/>
      </c>
      <c r="GS42" s="453" t="str">
        <f ca="1">IF(GP42&lt;&gt;"",IF(ABS($F42-$G42)&gt;=PrSettings!$M$7,(ABS($F42-$G42-GM42+GN42)&lt;=1)*1,IF(AND(GP42,$F42=$G42,$F42&gt;=PrSettings!$M$6),(ABS(GM42-$F42)&lt;=1)*1,IF(AND(GP42,$F42+$G42&gt;=PrSettings!$M$8),(ABS(GM42-$F42)+ABS(GN42-$G42)&lt;=1)*1,""))),"")</f>
        <v/>
      </c>
      <c r="GT42" s="489"/>
      <c r="GV42" s="451">
        <f t="shared" ca="1" si="398"/>
        <v>2</v>
      </c>
      <c r="GW42" s="452" t="str">
        <f ca="1">GrpF!$B$5</f>
        <v>Belgien</v>
      </c>
      <c r="GX42" s="453">
        <f t="shared" ca="1" si="489"/>
        <v>38</v>
      </c>
      <c r="GY42" s="452" t="str">
        <f ca="1">GrpF!$D$5</f>
        <v>Kanada</v>
      </c>
      <c r="GZ42" s="492"/>
      <c r="HA42" s="492"/>
      <c r="HB42" s="486"/>
      <c r="HC42" s="453" t="str">
        <f t="shared" ca="1" si="490"/>
        <v/>
      </c>
      <c r="HD42" s="453" t="str">
        <f ca="1">IF((HC42&lt;&gt;""),IF(OR($F42&lt;&gt;$G42,PrSettings!$M$4="●"),(($F42-$G42)=(GZ42-HA42))*1,0),"")</f>
        <v/>
      </c>
      <c r="HE42" s="453" t="str">
        <f t="shared" ca="1" si="491"/>
        <v/>
      </c>
      <c r="HF42" s="453" t="str">
        <f ca="1">IF(HC42&lt;&gt;"",IF(ABS($F42-$G42)&gt;=PrSettings!$M$7,(ABS($F42-$G42-GZ42+HA42)&lt;=1)*1,IF(AND(HC42,$F42=$G42,$F42&gt;=PrSettings!$M$6),(ABS(GZ42-$F42)&lt;=1)*1,IF(AND(HC42,$F42+$G42&gt;=PrSettings!$M$8),(ABS(GZ42-$F42)+ABS(HA42-$G42)&lt;=1)*1,""))),"")</f>
        <v/>
      </c>
      <c r="HG42" s="489"/>
      <c r="HI42" s="451">
        <f t="shared" ca="1" si="402"/>
        <v>2</v>
      </c>
      <c r="HJ42" s="452" t="str">
        <f ca="1">GrpF!$B$5</f>
        <v>Belgien</v>
      </c>
      <c r="HK42" s="453">
        <f t="shared" ca="1" si="492"/>
        <v>38</v>
      </c>
      <c r="HL42" s="452" t="str">
        <f ca="1">GrpF!$D$5</f>
        <v>Kanada</v>
      </c>
      <c r="HM42" s="492"/>
      <c r="HN42" s="492"/>
      <c r="HO42" s="486"/>
      <c r="HP42" s="453" t="str">
        <f t="shared" ca="1" si="493"/>
        <v/>
      </c>
      <c r="HQ42" s="453" t="str">
        <f ca="1">IF((HP42&lt;&gt;""),IF(OR($F42&lt;&gt;$G42,PrSettings!$M$4="●"),(($F42-$G42)=(HM42-HN42))*1,0),"")</f>
        <v/>
      </c>
      <c r="HR42" s="453" t="str">
        <f t="shared" ca="1" si="494"/>
        <v/>
      </c>
      <c r="HS42" s="453" t="str">
        <f ca="1">IF(HP42&lt;&gt;"",IF(ABS($F42-$G42)&gt;=PrSettings!$M$7,(ABS($F42-$G42-HM42+HN42)&lt;=1)*1,IF(AND(HP42,$F42=$G42,$F42&gt;=PrSettings!$M$6),(ABS(HM42-$F42)&lt;=1)*1,IF(AND(HP42,$F42+$G42&gt;=PrSettings!$M$8),(ABS(HM42-$F42)+ABS(HN42-$G42)&lt;=1)*1,""))),"")</f>
        <v/>
      </c>
      <c r="HT42" s="489"/>
      <c r="HV42" s="451">
        <f t="shared" ca="1" si="406"/>
        <v>2</v>
      </c>
      <c r="HW42" s="452" t="str">
        <f ca="1">GrpF!$B$5</f>
        <v>Belgien</v>
      </c>
      <c r="HX42" s="453">
        <f t="shared" ca="1" si="495"/>
        <v>38</v>
      </c>
      <c r="HY42" s="452" t="str">
        <f ca="1">GrpF!$D$5</f>
        <v>Kanada</v>
      </c>
      <c r="HZ42" s="492"/>
      <c r="IA42" s="492"/>
      <c r="IB42" s="486"/>
      <c r="IC42" s="453" t="str">
        <f t="shared" ca="1" si="496"/>
        <v/>
      </c>
      <c r="ID42" s="453" t="str">
        <f ca="1">IF((IC42&lt;&gt;""),IF(OR($F42&lt;&gt;$G42,PrSettings!$M$4="●"),(($F42-$G42)=(HZ42-IA42))*1,0),"")</f>
        <v/>
      </c>
      <c r="IE42" s="453" t="str">
        <f t="shared" ca="1" si="497"/>
        <v/>
      </c>
      <c r="IF42" s="453" t="str">
        <f ca="1">IF(IC42&lt;&gt;"",IF(ABS($F42-$G42)&gt;=PrSettings!$M$7,(ABS($F42-$G42-HZ42+IA42)&lt;=1)*1,IF(AND(IC42,$F42=$G42,$F42&gt;=PrSettings!$M$6),(ABS(HZ42-$F42)&lt;=1)*1,IF(AND(IC42,$F42+$G42&gt;=PrSettings!$M$8),(ABS(HZ42-$F42)+ABS(IA42-$G42)&lt;=1)*1,""))),"")</f>
        <v/>
      </c>
      <c r="IG42" s="489"/>
      <c r="II42" s="451">
        <f t="shared" ca="1" si="410"/>
        <v>2</v>
      </c>
      <c r="IJ42" s="452" t="str">
        <f ca="1">GrpF!$B$5</f>
        <v>Belgien</v>
      </c>
      <c r="IK42" s="453">
        <f t="shared" ca="1" si="498"/>
        <v>38</v>
      </c>
      <c r="IL42" s="452" t="str">
        <f ca="1">GrpF!$D$5</f>
        <v>Kanada</v>
      </c>
      <c r="IM42" s="492"/>
      <c r="IN42" s="492"/>
      <c r="IO42" s="486"/>
      <c r="IP42" s="453" t="str">
        <f t="shared" ca="1" si="499"/>
        <v/>
      </c>
      <c r="IQ42" s="453" t="str">
        <f ca="1">IF((IP42&lt;&gt;""),IF(OR($F42&lt;&gt;$G42,PrSettings!$M$4="●"),(($F42-$G42)=(IM42-IN42))*1,0),"")</f>
        <v/>
      </c>
      <c r="IR42" s="453" t="str">
        <f t="shared" ca="1" si="500"/>
        <v/>
      </c>
      <c r="IS42" s="453" t="str">
        <f ca="1">IF(IP42&lt;&gt;"",IF(ABS($F42-$G42)&gt;=PrSettings!$M$7,(ABS($F42-$G42-IM42+IN42)&lt;=1)*1,IF(AND(IP42,$F42=$G42,$F42&gt;=PrSettings!$M$6),(ABS(IM42-$F42)&lt;=1)*1,IF(AND(IP42,$F42+$G42&gt;=PrSettings!$M$8),(ABS(IM42-$F42)+ABS(IN42-$G42)&lt;=1)*1,""))),"")</f>
        <v/>
      </c>
      <c r="IT42" s="489"/>
      <c r="IV42" s="451">
        <f t="shared" ca="1" si="414"/>
        <v>2</v>
      </c>
      <c r="IW42" s="452" t="str">
        <f ca="1">GrpF!$B$5</f>
        <v>Belgien</v>
      </c>
      <c r="IX42" s="453">
        <f t="shared" ca="1" si="501"/>
        <v>38</v>
      </c>
      <c r="IY42" s="452" t="str">
        <f ca="1">GrpF!$D$5</f>
        <v>Kanada</v>
      </c>
      <c r="IZ42" s="492"/>
      <c r="JA42" s="492"/>
      <c r="JB42" s="486"/>
      <c r="JC42" s="453" t="str">
        <f t="shared" ca="1" si="502"/>
        <v/>
      </c>
      <c r="JD42" s="453" t="str">
        <f ca="1">IF((JC42&lt;&gt;""),IF(OR($F42&lt;&gt;$G42,PrSettings!$M$4="●"),(($F42-$G42)=(IZ42-JA42))*1,0),"")</f>
        <v/>
      </c>
      <c r="JE42" s="453" t="str">
        <f t="shared" ca="1" si="503"/>
        <v/>
      </c>
      <c r="JF42" s="453" t="str">
        <f ca="1">IF(JC42&lt;&gt;"",IF(ABS($F42-$G42)&gt;=PrSettings!$M$7,(ABS($F42-$G42-IZ42+JA42)&lt;=1)*1,IF(AND(JC42,$F42=$G42,$F42&gt;=PrSettings!$M$6),(ABS(IZ42-$F42)&lt;=1)*1,IF(AND(JC42,$F42+$G42&gt;=PrSettings!$M$8),(ABS(IZ42-$F42)+ABS(JA42-$G42)&lt;=1)*1,""))),"")</f>
        <v/>
      </c>
      <c r="JG42" s="489"/>
      <c r="JI42" s="451">
        <f t="shared" ca="1" si="418"/>
        <v>2</v>
      </c>
      <c r="JJ42" s="452" t="str">
        <f ca="1">GrpF!$B$5</f>
        <v>Belgien</v>
      </c>
      <c r="JK42" s="453">
        <f t="shared" ca="1" si="504"/>
        <v>38</v>
      </c>
      <c r="JL42" s="452" t="str">
        <f ca="1">GrpF!$D$5</f>
        <v>Kanada</v>
      </c>
      <c r="JM42" s="492"/>
      <c r="JN42" s="492"/>
      <c r="JO42" s="486"/>
      <c r="JP42" s="453" t="str">
        <f t="shared" ca="1" si="505"/>
        <v/>
      </c>
      <c r="JQ42" s="453" t="str">
        <f ca="1">IF((JP42&lt;&gt;""),IF(OR($F42&lt;&gt;$G42,PrSettings!$M$4="●"),(($F42-$G42)=(JM42-JN42))*1,0),"")</f>
        <v/>
      </c>
      <c r="JR42" s="453" t="str">
        <f t="shared" ca="1" si="506"/>
        <v/>
      </c>
      <c r="JS42" s="453" t="str">
        <f ca="1">IF(JP42&lt;&gt;"",IF(ABS($F42-$G42)&gt;=PrSettings!$M$7,(ABS($F42-$G42-JM42+JN42)&lt;=1)*1,IF(AND(JP42,$F42=$G42,$F42&gt;=PrSettings!$M$6),(ABS(JM42-$F42)&lt;=1)*1,IF(AND(JP42,$F42+$G42&gt;=PrSettings!$M$8),(ABS(JM42-$F42)+ABS(JN42-$G42)&lt;=1)*1,""))),"")</f>
        <v/>
      </c>
      <c r="JT42" s="489"/>
      <c r="JV42" s="451">
        <f t="shared" ca="1" si="422"/>
        <v>2</v>
      </c>
      <c r="JW42" s="452" t="str">
        <f ca="1">GrpF!$B$5</f>
        <v>Belgien</v>
      </c>
      <c r="JX42" s="453">
        <f t="shared" ca="1" si="507"/>
        <v>38</v>
      </c>
      <c r="JY42" s="452" t="str">
        <f ca="1">GrpF!$D$5</f>
        <v>Kanada</v>
      </c>
      <c r="JZ42" s="492"/>
      <c r="KA42" s="492"/>
      <c r="KB42" s="486"/>
      <c r="KC42" s="453" t="str">
        <f t="shared" ca="1" si="508"/>
        <v/>
      </c>
      <c r="KD42" s="453" t="str">
        <f ca="1">IF((KC42&lt;&gt;""),IF(OR($F42&lt;&gt;$G42,PrSettings!$M$4="●"),(($F42-$G42)=(JZ42-KA42))*1,0),"")</f>
        <v/>
      </c>
      <c r="KE42" s="453" t="str">
        <f t="shared" ca="1" si="509"/>
        <v/>
      </c>
      <c r="KF42" s="453" t="str">
        <f ca="1">IF(KC42&lt;&gt;"",IF(ABS($F42-$G42)&gt;=PrSettings!$M$7,(ABS($F42-$G42-JZ42+KA42)&lt;=1)*1,IF(AND(KC42,$F42=$G42,$F42&gt;=PrSettings!$M$6),(ABS(JZ42-$F42)&lt;=1)*1,IF(AND(KC42,$F42+$G42&gt;=PrSettings!$M$8),(ABS(JZ42-$F42)+ABS(KA42-$G42)&lt;=1)*1,""))),"")</f>
        <v/>
      </c>
      <c r="KG42" s="489"/>
      <c r="KI42" s="451">
        <f t="shared" ca="1" si="426"/>
        <v>2</v>
      </c>
      <c r="KJ42" s="452" t="str">
        <f ca="1">GrpF!$B$5</f>
        <v>Belgien</v>
      </c>
      <c r="KK42" s="453">
        <f t="shared" ca="1" si="510"/>
        <v>38</v>
      </c>
      <c r="KL42" s="452" t="str">
        <f ca="1">GrpF!$D$5</f>
        <v>Kanada</v>
      </c>
      <c r="KM42" s="492"/>
      <c r="KN42" s="492"/>
      <c r="KO42" s="486"/>
      <c r="KP42" s="453" t="str">
        <f t="shared" ca="1" si="511"/>
        <v/>
      </c>
      <c r="KQ42" s="453" t="str">
        <f ca="1">IF((KP42&lt;&gt;""),IF(OR($F42&lt;&gt;$G42,PrSettings!$M$4="●"),(($F42-$G42)=(KM42-KN42))*1,0),"")</f>
        <v/>
      </c>
      <c r="KR42" s="453" t="str">
        <f t="shared" ca="1" si="512"/>
        <v/>
      </c>
      <c r="KS42" s="453" t="str">
        <f ca="1">IF(KP42&lt;&gt;"",IF(ABS($F42-$G42)&gt;=PrSettings!$M$7,(ABS($F42-$G42-KM42+KN42)&lt;=1)*1,IF(AND(KP42,$F42=$G42,$F42&gt;=PrSettings!$M$6),(ABS(KM42-$F42)&lt;=1)*1,IF(AND(KP42,$F42+$G42&gt;=PrSettings!$M$8),(ABS(KM42-$F42)+ABS(KN42-$G42)&lt;=1)*1,""))),"")</f>
        <v/>
      </c>
      <c r="KT42" s="489"/>
      <c r="KV42" s="451">
        <f t="shared" ca="1" si="430"/>
        <v>2</v>
      </c>
      <c r="KW42" s="452" t="str">
        <f ca="1">GrpF!$B$5</f>
        <v>Belgien</v>
      </c>
      <c r="KX42" s="453">
        <f t="shared" ca="1" si="513"/>
        <v>38</v>
      </c>
      <c r="KY42" s="452" t="str">
        <f ca="1">GrpF!$D$5</f>
        <v>Kanada</v>
      </c>
      <c r="KZ42" s="492"/>
      <c r="LA42" s="492"/>
      <c r="LB42" s="486"/>
      <c r="LC42" s="453" t="str">
        <f t="shared" ca="1" si="514"/>
        <v/>
      </c>
      <c r="LD42" s="453" t="str">
        <f ca="1">IF((LC42&lt;&gt;""),IF(OR($F42&lt;&gt;$G42,PrSettings!$M$4="●"),(($F42-$G42)=(KZ42-LA42))*1,0),"")</f>
        <v/>
      </c>
      <c r="LE42" s="453" t="str">
        <f t="shared" ca="1" si="515"/>
        <v/>
      </c>
      <c r="LF42" s="453" t="str">
        <f ca="1">IF(LC42&lt;&gt;"",IF(ABS($F42-$G42)&gt;=PrSettings!$M$7,(ABS($F42-$G42-KZ42+LA42)&lt;=1)*1,IF(AND(LC42,$F42=$G42,$F42&gt;=PrSettings!$M$6),(ABS(KZ42-$F42)&lt;=1)*1,IF(AND(LC42,$F42+$G42&gt;=PrSettings!$M$8),(ABS(KZ42-$F42)+ABS(LA42-$G42)&lt;=1)*1,""))),"")</f>
        <v/>
      </c>
      <c r="LG42" s="489"/>
      <c r="LI42" s="451">
        <f t="shared" ca="1" si="434"/>
        <v>2</v>
      </c>
      <c r="LJ42" s="452" t="str">
        <f ca="1">GrpF!$B$5</f>
        <v>Belgien</v>
      </c>
      <c r="LK42" s="453">
        <f t="shared" ca="1" si="516"/>
        <v>38</v>
      </c>
      <c r="LL42" s="452" t="str">
        <f ca="1">GrpF!$D$5</f>
        <v>Kanada</v>
      </c>
      <c r="LM42" s="492"/>
      <c r="LN42" s="492"/>
      <c r="LO42" s="486"/>
      <c r="LP42" s="453" t="str">
        <f t="shared" ca="1" si="517"/>
        <v/>
      </c>
      <c r="LQ42" s="453" t="str">
        <f ca="1">IF((LP42&lt;&gt;""),IF(OR($F42&lt;&gt;$G42,PrSettings!$M$4="●"),(($F42-$G42)=(LM42-LN42))*1,0),"")</f>
        <v/>
      </c>
      <c r="LR42" s="453" t="str">
        <f t="shared" ca="1" si="518"/>
        <v/>
      </c>
      <c r="LS42" s="453" t="str">
        <f ca="1">IF(LP42&lt;&gt;"",IF(ABS($F42-$G42)&gt;=PrSettings!$M$7,(ABS($F42-$G42-LM42+LN42)&lt;=1)*1,IF(AND(LP42,$F42=$G42,$F42&gt;=PrSettings!$M$6),(ABS(LM42-$F42)&lt;=1)*1,IF(AND(LP42,$F42+$G42&gt;=PrSettings!$M$8),(ABS(LM42-$F42)+ABS(LN42-$G42)&lt;=1)*1,""))),"")</f>
        <v/>
      </c>
      <c r="LT42" s="489"/>
      <c r="LV42" s="451">
        <f t="shared" ca="1" si="438"/>
        <v>2</v>
      </c>
      <c r="LW42" s="452" t="str">
        <f ca="1">GrpF!$B$5</f>
        <v>Belgien</v>
      </c>
      <c r="LX42" s="453">
        <f t="shared" ca="1" si="519"/>
        <v>38</v>
      </c>
      <c r="LY42" s="452" t="str">
        <f ca="1">GrpF!$D$5</f>
        <v>Kanada</v>
      </c>
      <c r="LZ42" s="492"/>
      <c r="MA42" s="492"/>
      <c r="MB42" s="486"/>
      <c r="MC42" s="453" t="str">
        <f t="shared" ca="1" si="520"/>
        <v/>
      </c>
      <c r="MD42" s="453" t="str">
        <f ca="1">IF((MC42&lt;&gt;""),IF(OR($F42&lt;&gt;$G42,PrSettings!$M$4="●"),(($F42-$G42)=(LZ42-MA42))*1,0),"")</f>
        <v/>
      </c>
      <c r="ME42" s="453" t="str">
        <f t="shared" ca="1" si="521"/>
        <v/>
      </c>
      <c r="MF42" s="453" t="str">
        <f ca="1">IF(MC42&lt;&gt;"",IF(ABS($F42-$G42)&gt;=PrSettings!$M$7,(ABS($F42-$G42-LZ42+MA42)&lt;=1)*1,IF(AND(MC42,$F42=$G42,$F42&gt;=PrSettings!$M$6),(ABS(LZ42-$F42)&lt;=1)*1,IF(AND(MC42,$F42+$G42&gt;=PrSettings!$M$8),(ABS(LZ42-$F42)+ABS(MA42-$G42)&lt;=1)*1,""))),"")</f>
        <v/>
      </c>
      <c r="MG42" s="489"/>
    </row>
    <row r="43" spans="2:345" x14ac:dyDescent="0.25">
      <c r="B43" s="451">
        <f ca="1">INDEX(Groups!$C$7:$C$45,MATCH(C43,Groups!$D$7:$D$45,0))</f>
        <v>2</v>
      </c>
      <c r="C43" s="452" t="str">
        <f ca="1">GrpF!$B$6</f>
        <v>Belgien</v>
      </c>
      <c r="D43" s="453">
        <f ca="1">INDEX(Groups!$C$7:$C$45,MATCH(E43,Groups!$D$7:$D$45,0))</f>
        <v>24</v>
      </c>
      <c r="E43" s="452" t="str">
        <f ca="1">GrpF!$D$6</f>
        <v>Marokko</v>
      </c>
      <c r="F43" s="454">
        <f ca="1">GrpF!$E$6</f>
        <v>0</v>
      </c>
      <c r="G43" s="455">
        <f ca="1">GrpF!$G$6</f>
        <v>2</v>
      </c>
      <c r="I43" s="451">
        <f t="shared" ca="1" si="443"/>
        <v>2</v>
      </c>
      <c r="J43" s="452" t="str">
        <f ca="1">GrpF!$B$6</f>
        <v>Belgien</v>
      </c>
      <c r="K43" s="453">
        <f t="shared" ca="1" si="444"/>
        <v>24</v>
      </c>
      <c r="L43" s="452" t="str">
        <f ca="1">GrpF!$D$6</f>
        <v>Marokko</v>
      </c>
      <c r="M43" s="492"/>
      <c r="N43" s="492"/>
      <c r="O43" s="486"/>
      <c r="P43" s="453" t="str">
        <f t="shared" ca="1" si="445"/>
        <v/>
      </c>
      <c r="Q43" s="453" t="str">
        <f ca="1">IF((P43&lt;&gt;""),IF(OR($F43&lt;&gt;$G43,PrSettings!$M$4="●"),(($F43-$G43)=(M43-N43))*1,0),"")</f>
        <v/>
      </c>
      <c r="R43" s="453" t="str">
        <f t="shared" ca="1" si="446"/>
        <v/>
      </c>
      <c r="S43" s="453" t="str">
        <f ca="1">IF(P43&lt;&gt;"",IF(ABS($F43-$G43)&gt;=PrSettings!$M$7,(ABS($F43-$G43-M43+N43)&lt;=1)*1,IF(AND(P43,$F43=$G43,$F43&gt;=PrSettings!$M$6),(ABS(M43-$F43)&lt;=1)*1,IF(AND(P43,$F43+$G43&gt;=PrSettings!$M$8),(ABS(M43-$F43)+ABS(N43-$G43)&lt;=1)*1,""))),"")</f>
        <v/>
      </c>
      <c r="T43" s="489"/>
      <c r="V43" s="451">
        <f t="shared" ca="1" si="342"/>
        <v>2</v>
      </c>
      <c r="W43" s="452" t="str">
        <f ca="1">GrpF!$B$6</f>
        <v>Belgien</v>
      </c>
      <c r="X43" s="453">
        <f t="shared" ca="1" si="447"/>
        <v>24</v>
      </c>
      <c r="Y43" s="452" t="str">
        <f ca="1">GrpF!$D$6</f>
        <v>Marokko</v>
      </c>
      <c r="Z43" s="492"/>
      <c r="AA43" s="492"/>
      <c r="AB43" s="486"/>
      <c r="AC43" s="453" t="str">
        <f t="shared" ca="1" si="448"/>
        <v/>
      </c>
      <c r="AD43" s="453" t="str">
        <f ca="1">IF((AC43&lt;&gt;""),IF(OR($F43&lt;&gt;$G43,PrSettings!$M$4="●"),(($F43-$G43)=(Z43-AA43))*1,0),"")</f>
        <v/>
      </c>
      <c r="AE43" s="453" t="str">
        <f t="shared" ca="1" si="449"/>
        <v/>
      </c>
      <c r="AF43" s="453" t="str">
        <f ca="1">IF(AC43&lt;&gt;"",IF(ABS($F43-$G43)&gt;=PrSettings!$M$7,(ABS($F43-$G43-Z43+AA43)&lt;=1)*1,IF(AND(AC43,$F43=$G43,$F43&gt;=PrSettings!$M$6),(ABS(Z43-$F43)&lt;=1)*1,IF(AND(AC43,$F43+$G43&gt;=PrSettings!$M$8),(ABS(Z43-$F43)+ABS(AA43-$G43)&lt;=1)*1,""))),"")</f>
        <v/>
      </c>
      <c r="AG43" s="489"/>
      <c r="AI43" s="451">
        <f t="shared" ca="1" si="346"/>
        <v>2</v>
      </c>
      <c r="AJ43" s="452" t="str">
        <f ca="1">GrpF!$B$6</f>
        <v>Belgien</v>
      </c>
      <c r="AK43" s="453">
        <f t="shared" ca="1" si="450"/>
        <v>24</v>
      </c>
      <c r="AL43" s="452" t="str">
        <f ca="1">GrpF!$D$6</f>
        <v>Marokko</v>
      </c>
      <c r="AM43" s="492"/>
      <c r="AN43" s="492"/>
      <c r="AO43" s="486"/>
      <c r="AP43" s="453" t="str">
        <f t="shared" ca="1" si="451"/>
        <v/>
      </c>
      <c r="AQ43" s="453" t="str">
        <f ca="1">IF((AP43&lt;&gt;""),IF(OR($F43&lt;&gt;$G43,PrSettings!$M$4="●"),(($F43-$G43)=(AM43-AN43))*1,0),"")</f>
        <v/>
      </c>
      <c r="AR43" s="453" t="str">
        <f t="shared" ca="1" si="452"/>
        <v/>
      </c>
      <c r="AS43" s="453" t="str">
        <f ca="1">IF(AP43&lt;&gt;"",IF(ABS($F43-$G43)&gt;=PrSettings!$M$7,(ABS($F43-$G43-AM43+AN43)&lt;=1)*1,IF(AND(AP43,$F43=$G43,$F43&gt;=PrSettings!$M$6),(ABS(AM43-$F43)&lt;=1)*1,IF(AND(AP43,$F43+$G43&gt;=PrSettings!$M$8),(ABS(AM43-$F43)+ABS(AN43-$G43)&lt;=1)*1,""))),"")</f>
        <v/>
      </c>
      <c r="AT43" s="489"/>
      <c r="AV43" s="451">
        <f t="shared" ca="1" si="350"/>
        <v>2</v>
      </c>
      <c r="AW43" s="452" t="str">
        <f ca="1">GrpF!$B$6</f>
        <v>Belgien</v>
      </c>
      <c r="AX43" s="453">
        <f t="shared" ca="1" si="453"/>
        <v>24</v>
      </c>
      <c r="AY43" s="452" t="str">
        <f ca="1">GrpF!$D$6</f>
        <v>Marokko</v>
      </c>
      <c r="AZ43" s="492"/>
      <c r="BA43" s="492"/>
      <c r="BB43" s="486"/>
      <c r="BC43" s="453" t="str">
        <f t="shared" ca="1" si="454"/>
        <v/>
      </c>
      <c r="BD43" s="453" t="str">
        <f ca="1">IF((BC43&lt;&gt;""),IF(OR($F43&lt;&gt;$G43,PrSettings!$M$4="●"),(($F43-$G43)=(AZ43-BA43))*1,0),"")</f>
        <v/>
      </c>
      <c r="BE43" s="453" t="str">
        <f t="shared" ca="1" si="455"/>
        <v/>
      </c>
      <c r="BF43" s="453" t="str">
        <f ca="1">IF(BC43&lt;&gt;"",IF(ABS($F43-$G43)&gt;=PrSettings!$M$7,(ABS($F43-$G43-AZ43+BA43)&lt;=1)*1,IF(AND(BC43,$F43=$G43,$F43&gt;=PrSettings!$M$6),(ABS(AZ43-$F43)&lt;=1)*1,IF(AND(BC43,$F43+$G43&gt;=PrSettings!$M$8),(ABS(AZ43-$F43)+ABS(BA43-$G43)&lt;=1)*1,""))),"")</f>
        <v/>
      </c>
      <c r="BG43" s="489"/>
      <c r="BI43" s="451">
        <f t="shared" ca="1" si="354"/>
        <v>2</v>
      </c>
      <c r="BJ43" s="452" t="str">
        <f ca="1">GrpF!$B$6</f>
        <v>Belgien</v>
      </c>
      <c r="BK43" s="453">
        <f t="shared" ca="1" si="456"/>
        <v>24</v>
      </c>
      <c r="BL43" s="452" t="str">
        <f ca="1">GrpF!$D$6</f>
        <v>Marokko</v>
      </c>
      <c r="BM43" s="492"/>
      <c r="BN43" s="492"/>
      <c r="BO43" s="486"/>
      <c r="BP43" s="453" t="str">
        <f t="shared" ca="1" si="457"/>
        <v/>
      </c>
      <c r="BQ43" s="453" t="str">
        <f ca="1">IF((BP43&lt;&gt;""),IF(OR($F43&lt;&gt;$G43,PrSettings!$M$4="●"),(($F43-$G43)=(BM43-BN43))*1,0),"")</f>
        <v/>
      </c>
      <c r="BR43" s="453" t="str">
        <f t="shared" ca="1" si="458"/>
        <v/>
      </c>
      <c r="BS43" s="453" t="str">
        <f ca="1">IF(BP43&lt;&gt;"",IF(ABS($F43-$G43)&gt;=PrSettings!$M$7,(ABS($F43-$G43-BM43+BN43)&lt;=1)*1,IF(AND(BP43,$F43=$G43,$F43&gt;=PrSettings!$M$6),(ABS(BM43-$F43)&lt;=1)*1,IF(AND(BP43,$F43+$G43&gt;=PrSettings!$M$8),(ABS(BM43-$F43)+ABS(BN43-$G43)&lt;=1)*1,""))),"")</f>
        <v/>
      </c>
      <c r="BT43" s="489"/>
      <c r="BV43" s="451">
        <f t="shared" ca="1" si="358"/>
        <v>2</v>
      </c>
      <c r="BW43" s="452" t="str">
        <f ca="1">GrpF!$B$6</f>
        <v>Belgien</v>
      </c>
      <c r="BX43" s="453">
        <f t="shared" ca="1" si="459"/>
        <v>24</v>
      </c>
      <c r="BY43" s="452" t="str">
        <f ca="1">GrpF!$D$6</f>
        <v>Marokko</v>
      </c>
      <c r="BZ43" s="492"/>
      <c r="CA43" s="492"/>
      <c r="CB43" s="486"/>
      <c r="CC43" s="453" t="str">
        <f t="shared" ca="1" si="460"/>
        <v/>
      </c>
      <c r="CD43" s="453" t="str">
        <f ca="1">IF((CC43&lt;&gt;""),IF(OR($F43&lt;&gt;$G43,PrSettings!$M$4="●"),(($F43-$G43)=(BZ43-CA43))*1,0),"")</f>
        <v/>
      </c>
      <c r="CE43" s="453" t="str">
        <f t="shared" ca="1" si="461"/>
        <v/>
      </c>
      <c r="CF43" s="453" t="str">
        <f ca="1">IF(CC43&lt;&gt;"",IF(ABS($F43-$G43)&gt;=PrSettings!$M$7,(ABS($F43-$G43-BZ43+CA43)&lt;=1)*1,IF(AND(CC43,$F43=$G43,$F43&gt;=PrSettings!$M$6),(ABS(BZ43-$F43)&lt;=1)*1,IF(AND(CC43,$F43+$G43&gt;=PrSettings!$M$8),(ABS(BZ43-$F43)+ABS(CA43-$G43)&lt;=1)*1,""))),"")</f>
        <v/>
      </c>
      <c r="CG43" s="489"/>
      <c r="CI43" s="451">
        <f t="shared" ca="1" si="362"/>
        <v>2</v>
      </c>
      <c r="CJ43" s="452" t="str">
        <f ca="1">GrpF!$B$6</f>
        <v>Belgien</v>
      </c>
      <c r="CK43" s="453">
        <f t="shared" ca="1" si="462"/>
        <v>24</v>
      </c>
      <c r="CL43" s="452" t="str">
        <f ca="1">GrpF!$D$6</f>
        <v>Marokko</v>
      </c>
      <c r="CM43" s="492"/>
      <c r="CN43" s="492"/>
      <c r="CO43" s="486"/>
      <c r="CP43" s="453" t="str">
        <f t="shared" ca="1" si="463"/>
        <v/>
      </c>
      <c r="CQ43" s="453" t="str">
        <f ca="1">IF((CP43&lt;&gt;""),IF(OR($F43&lt;&gt;$G43,PrSettings!$M$4="●"),(($F43-$G43)=(CM43-CN43))*1,0),"")</f>
        <v/>
      </c>
      <c r="CR43" s="453" t="str">
        <f t="shared" ca="1" si="464"/>
        <v/>
      </c>
      <c r="CS43" s="453" t="str">
        <f ca="1">IF(CP43&lt;&gt;"",IF(ABS($F43-$G43)&gt;=PrSettings!$M$7,(ABS($F43-$G43-CM43+CN43)&lt;=1)*1,IF(AND(CP43,$F43=$G43,$F43&gt;=PrSettings!$M$6),(ABS(CM43-$F43)&lt;=1)*1,IF(AND(CP43,$F43+$G43&gt;=PrSettings!$M$8),(ABS(CM43-$F43)+ABS(CN43-$G43)&lt;=1)*1,""))),"")</f>
        <v/>
      </c>
      <c r="CT43" s="489"/>
      <c r="CV43" s="451">
        <f t="shared" ca="1" si="366"/>
        <v>2</v>
      </c>
      <c r="CW43" s="452" t="str">
        <f ca="1">GrpF!$B$6</f>
        <v>Belgien</v>
      </c>
      <c r="CX43" s="453">
        <f t="shared" ca="1" si="465"/>
        <v>24</v>
      </c>
      <c r="CY43" s="452" t="str">
        <f ca="1">GrpF!$D$6</f>
        <v>Marokko</v>
      </c>
      <c r="CZ43" s="492"/>
      <c r="DA43" s="492"/>
      <c r="DB43" s="486"/>
      <c r="DC43" s="453" t="str">
        <f t="shared" ca="1" si="466"/>
        <v/>
      </c>
      <c r="DD43" s="453" t="str">
        <f ca="1">IF((DC43&lt;&gt;""),IF(OR($F43&lt;&gt;$G43,PrSettings!$M$4="●"),(($F43-$G43)=(CZ43-DA43))*1,0),"")</f>
        <v/>
      </c>
      <c r="DE43" s="453" t="str">
        <f t="shared" ca="1" si="467"/>
        <v/>
      </c>
      <c r="DF43" s="453" t="str">
        <f ca="1">IF(DC43&lt;&gt;"",IF(ABS($F43-$G43)&gt;=PrSettings!$M$7,(ABS($F43-$G43-CZ43+DA43)&lt;=1)*1,IF(AND(DC43,$F43=$G43,$F43&gt;=PrSettings!$M$6),(ABS(CZ43-$F43)&lt;=1)*1,IF(AND(DC43,$F43+$G43&gt;=PrSettings!$M$8),(ABS(CZ43-$F43)+ABS(DA43-$G43)&lt;=1)*1,""))),"")</f>
        <v/>
      </c>
      <c r="DG43" s="489"/>
      <c r="DI43" s="451">
        <f t="shared" ca="1" si="370"/>
        <v>2</v>
      </c>
      <c r="DJ43" s="452" t="str">
        <f ca="1">GrpF!$B$6</f>
        <v>Belgien</v>
      </c>
      <c r="DK43" s="453">
        <f t="shared" ca="1" si="468"/>
        <v>24</v>
      </c>
      <c r="DL43" s="452" t="str">
        <f ca="1">GrpF!$D$6</f>
        <v>Marokko</v>
      </c>
      <c r="DM43" s="492"/>
      <c r="DN43" s="492"/>
      <c r="DO43" s="486"/>
      <c r="DP43" s="453" t="str">
        <f t="shared" ca="1" si="469"/>
        <v/>
      </c>
      <c r="DQ43" s="453" t="str">
        <f ca="1">IF((DP43&lt;&gt;""),IF(OR($F43&lt;&gt;$G43,PrSettings!$M$4="●"),(($F43-$G43)=(DM43-DN43))*1,0),"")</f>
        <v/>
      </c>
      <c r="DR43" s="453" t="str">
        <f t="shared" ca="1" si="470"/>
        <v/>
      </c>
      <c r="DS43" s="453" t="str">
        <f ca="1">IF(DP43&lt;&gt;"",IF(ABS($F43-$G43)&gt;=PrSettings!$M$7,(ABS($F43-$G43-DM43+DN43)&lt;=1)*1,IF(AND(DP43,$F43=$G43,$F43&gt;=PrSettings!$M$6),(ABS(DM43-$F43)&lt;=1)*1,IF(AND(DP43,$F43+$G43&gt;=PrSettings!$M$8),(ABS(DM43-$F43)+ABS(DN43-$G43)&lt;=1)*1,""))),"")</f>
        <v/>
      </c>
      <c r="DT43" s="489"/>
      <c r="DV43" s="451">
        <f t="shared" ca="1" si="374"/>
        <v>2</v>
      </c>
      <c r="DW43" s="452" t="str">
        <f ca="1">GrpF!$B$6</f>
        <v>Belgien</v>
      </c>
      <c r="DX43" s="453">
        <f t="shared" ca="1" si="471"/>
        <v>24</v>
      </c>
      <c r="DY43" s="452" t="str">
        <f ca="1">GrpF!$D$6</f>
        <v>Marokko</v>
      </c>
      <c r="DZ43" s="492"/>
      <c r="EA43" s="492"/>
      <c r="EB43" s="486"/>
      <c r="EC43" s="453" t="str">
        <f t="shared" ca="1" si="472"/>
        <v/>
      </c>
      <c r="ED43" s="453" t="str">
        <f ca="1">IF((EC43&lt;&gt;""),IF(OR($F43&lt;&gt;$G43,PrSettings!$M$4="●"),(($F43-$G43)=(DZ43-EA43))*1,0),"")</f>
        <v/>
      </c>
      <c r="EE43" s="453" t="str">
        <f t="shared" ca="1" si="473"/>
        <v/>
      </c>
      <c r="EF43" s="453" t="str">
        <f ca="1">IF(EC43&lt;&gt;"",IF(ABS($F43-$G43)&gt;=PrSettings!$M$7,(ABS($F43-$G43-DZ43+EA43)&lt;=1)*1,IF(AND(EC43,$F43=$G43,$F43&gt;=PrSettings!$M$6),(ABS(DZ43-$F43)&lt;=1)*1,IF(AND(EC43,$F43+$G43&gt;=PrSettings!$M$8),(ABS(DZ43-$F43)+ABS(EA43-$G43)&lt;=1)*1,""))),"")</f>
        <v/>
      </c>
      <c r="EG43" s="489"/>
      <c r="EI43" s="451">
        <f t="shared" ca="1" si="378"/>
        <v>2</v>
      </c>
      <c r="EJ43" s="452" t="str">
        <f ca="1">GrpF!$B$6</f>
        <v>Belgien</v>
      </c>
      <c r="EK43" s="453">
        <f t="shared" ca="1" si="474"/>
        <v>24</v>
      </c>
      <c r="EL43" s="452" t="str">
        <f ca="1">GrpF!$D$6</f>
        <v>Marokko</v>
      </c>
      <c r="EM43" s="492"/>
      <c r="EN43" s="492"/>
      <c r="EO43" s="486"/>
      <c r="EP43" s="453" t="str">
        <f t="shared" ca="1" si="475"/>
        <v/>
      </c>
      <c r="EQ43" s="453" t="str">
        <f ca="1">IF((EP43&lt;&gt;""),IF(OR($F43&lt;&gt;$G43,PrSettings!$M$4="●"),(($F43-$G43)=(EM43-EN43))*1,0),"")</f>
        <v/>
      </c>
      <c r="ER43" s="453" t="str">
        <f t="shared" ca="1" si="476"/>
        <v/>
      </c>
      <c r="ES43" s="453" t="str">
        <f ca="1">IF(EP43&lt;&gt;"",IF(ABS($F43-$G43)&gt;=PrSettings!$M$7,(ABS($F43-$G43-EM43+EN43)&lt;=1)*1,IF(AND(EP43,$F43=$G43,$F43&gt;=PrSettings!$M$6),(ABS(EM43-$F43)&lt;=1)*1,IF(AND(EP43,$F43+$G43&gt;=PrSettings!$M$8),(ABS(EM43-$F43)+ABS(EN43-$G43)&lt;=1)*1,""))),"")</f>
        <v/>
      </c>
      <c r="ET43" s="489"/>
      <c r="EV43" s="451">
        <f t="shared" ca="1" si="382"/>
        <v>2</v>
      </c>
      <c r="EW43" s="452" t="str">
        <f ca="1">GrpF!$B$6</f>
        <v>Belgien</v>
      </c>
      <c r="EX43" s="453">
        <f t="shared" ca="1" si="477"/>
        <v>24</v>
      </c>
      <c r="EY43" s="452" t="str">
        <f ca="1">GrpF!$D$6</f>
        <v>Marokko</v>
      </c>
      <c r="EZ43" s="492"/>
      <c r="FA43" s="492"/>
      <c r="FB43" s="486"/>
      <c r="FC43" s="453" t="str">
        <f t="shared" ca="1" si="478"/>
        <v/>
      </c>
      <c r="FD43" s="453" t="str">
        <f ca="1">IF((FC43&lt;&gt;""),IF(OR($F43&lt;&gt;$G43,PrSettings!$M$4="●"),(($F43-$G43)=(EZ43-FA43))*1,0),"")</f>
        <v/>
      </c>
      <c r="FE43" s="453" t="str">
        <f t="shared" ca="1" si="479"/>
        <v/>
      </c>
      <c r="FF43" s="453" t="str">
        <f ca="1">IF(FC43&lt;&gt;"",IF(ABS($F43-$G43)&gt;=PrSettings!$M$7,(ABS($F43-$G43-EZ43+FA43)&lt;=1)*1,IF(AND(FC43,$F43=$G43,$F43&gt;=PrSettings!$M$6),(ABS(EZ43-$F43)&lt;=1)*1,IF(AND(FC43,$F43+$G43&gt;=PrSettings!$M$8),(ABS(EZ43-$F43)+ABS(FA43-$G43)&lt;=1)*1,""))),"")</f>
        <v/>
      </c>
      <c r="FG43" s="489"/>
      <c r="FI43" s="451">
        <f t="shared" ca="1" si="386"/>
        <v>2</v>
      </c>
      <c r="FJ43" s="452" t="str">
        <f ca="1">GrpF!$B$6</f>
        <v>Belgien</v>
      </c>
      <c r="FK43" s="453">
        <f t="shared" ca="1" si="480"/>
        <v>24</v>
      </c>
      <c r="FL43" s="452" t="str">
        <f ca="1">GrpF!$D$6</f>
        <v>Marokko</v>
      </c>
      <c r="FM43" s="492"/>
      <c r="FN43" s="492"/>
      <c r="FO43" s="486"/>
      <c r="FP43" s="453" t="str">
        <f t="shared" ca="1" si="481"/>
        <v/>
      </c>
      <c r="FQ43" s="453" t="str">
        <f ca="1">IF((FP43&lt;&gt;""),IF(OR($F43&lt;&gt;$G43,PrSettings!$M$4="●"),(($F43-$G43)=(FM43-FN43))*1,0),"")</f>
        <v/>
      </c>
      <c r="FR43" s="453" t="str">
        <f t="shared" ca="1" si="482"/>
        <v/>
      </c>
      <c r="FS43" s="453" t="str">
        <f ca="1">IF(FP43&lt;&gt;"",IF(ABS($F43-$G43)&gt;=PrSettings!$M$7,(ABS($F43-$G43-FM43+FN43)&lt;=1)*1,IF(AND(FP43,$F43=$G43,$F43&gt;=PrSettings!$M$6),(ABS(FM43-$F43)&lt;=1)*1,IF(AND(FP43,$F43+$G43&gt;=PrSettings!$M$8),(ABS(FM43-$F43)+ABS(FN43-$G43)&lt;=1)*1,""))),"")</f>
        <v/>
      </c>
      <c r="FT43" s="489"/>
      <c r="FV43" s="451">
        <f t="shared" ca="1" si="390"/>
        <v>2</v>
      </c>
      <c r="FW43" s="452" t="str">
        <f ca="1">GrpF!$B$6</f>
        <v>Belgien</v>
      </c>
      <c r="FX43" s="453">
        <f t="shared" ca="1" si="483"/>
        <v>24</v>
      </c>
      <c r="FY43" s="452" t="str">
        <f ca="1">GrpF!$D$6</f>
        <v>Marokko</v>
      </c>
      <c r="FZ43" s="492"/>
      <c r="GA43" s="492"/>
      <c r="GB43" s="486"/>
      <c r="GC43" s="453" t="str">
        <f t="shared" ca="1" si="484"/>
        <v/>
      </c>
      <c r="GD43" s="453" t="str">
        <f ca="1">IF((GC43&lt;&gt;""),IF(OR($F43&lt;&gt;$G43,PrSettings!$M$4="●"),(($F43-$G43)=(FZ43-GA43))*1,0),"")</f>
        <v/>
      </c>
      <c r="GE43" s="453" t="str">
        <f t="shared" ca="1" si="485"/>
        <v/>
      </c>
      <c r="GF43" s="453" t="str">
        <f ca="1">IF(GC43&lt;&gt;"",IF(ABS($F43-$G43)&gt;=PrSettings!$M$7,(ABS($F43-$G43-FZ43+GA43)&lt;=1)*1,IF(AND(GC43,$F43=$G43,$F43&gt;=PrSettings!$M$6),(ABS(FZ43-$F43)&lt;=1)*1,IF(AND(GC43,$F43+$G43&gt;=PrSettings!$M$8),(ABS(FZ43-$F43)+ABS(GA43-$G43)&lt;=1)*1,""))),"")</f>
        <v/>
      </c>
      <c r="GG43" s="489"/>
      <c r="GI43" s="451">
        <f t="shared" ca="1" si="394"/>
        <v>2</v>
      </c>
      <c r="GJ43" s="452" t="str">
        <f ca="1">GrpF!$B$6</f>
        <v>Belgien</v>
      </c>
      <c r="GK43" s="453">
        <f t="shared" ca="1" si="486"/>
        <v>24</v>
      </c>
      <c r="GL43" s="452" t="str">
        <f ca="1">GrpF!$D$6</f>
        <v>Marokko</v>
      </c>
      <c r="GM43" s="492"/>
      <c r="GN43" s="492"/>
      <c r="GO43" s="486"/>
      <c r="GP43" s="453" t="str">
        <f t="shared" ca="1" si="487"/>
        <v/>
      </c>
      <c r="GQ43" s="453" t="str">
        <f ca="1">IF((GP43&lt;&gt;""),IF(OR($F43&lt;&gt;$G43,PrSettings!$M$4="●"),(($F43-$G43)=(GM43-GN43))*1,0),"")</f>
        <v/>
      </c>
      <c r="GR43" s="453" t="str">
        <f t="shared" ca="1" si="488"/>
        <v/>
      </c>
      <c r="GS43" s="453" t="str">
        <f ca="1">IF(GP43&lt;&gt;"",IF(ABS($F43-$G43)&gt;=PrSettings!$M$7,(ABS($F43-$G43-GM43+GN43)&lt;=1)*1,IF(AND(GP43,$F43=$G43,$F43&gt;=PrSettings!$M$6),(ABS(GM43-$F43)&lt;=1)*1,IF(AND(GP43,$F43+$G43&gt;=PrSettings!$M$8),(ABS(GM43-$F43)+ABS(GN43-$G43)&lt;=1)*1,""))),"")</f>
        <v/>
      </c>
      <c r="GT43" s="489"/>
      <c r="GV43" s="451">
        <f t="shared" ca="1" si="398"/>
        <v>2</v>
      </c>
      <c r="GW43" s="452" t="str">
        <f ca="1">GrpF!$B$6</f>
        <v>Belgien</v>
      </c>
      <c r="GX43" s="453">
        <f t="shared" ca="1" si="489"/>
        <v>24</v>
      </c>
      <c r="GY43" s="452" t="str">
        <f ca="1">GrpF!$D$6</f>
        <v>Marokko</v>
      </c>
      <c r="GZ43" s="492"/>
      <c r="HA43" s="492"/>
      <c r="HB43" s="486"/>
      <c r="HC43" s="453" t="str">
        <f t="shared" ca="1" si="490"/>
        <v/>
      </c>
      <c r="HD43" s="453" t="str">
        <f ca="1">IF((HC43&lt;&gt;""),IF(OR($F43&lt;&gt;$G43,PrSettings!$M$4="●"),(($F43-$G43)=(GZ43-HA43))*1,0),"")</f>
        <v/>
      </c>
      <c r="HE43" s="453" t="str">
        <f t="shared" ca="1" si="491"/>
        <v/>
      </c>
      <c r="HF43" s="453" t="str">
        <f ca="1">IF(HC43&lt;&gt;"",IF(ABS($F43-$G43)&gt;=PrSettings!$M$7,(ABS($F43-$G43-GZ43+HA43)&lt;=1)*1,IF(AND(HC43,$F43=$G43,$F43&gt;=PrSettings!$M$6),(ABS(GZ43-$F43)&lt;=1)*1,IF(AND(HC43,$F43+$G43&gt;=PrSettings!$M$8),(ABS(GZ43-$F43)+ABS(HA43-$G43)&lt;=1)*1,""))),"")</f>
        <v/>
      </c>
      <c r="HG43" s="489"/>
      <c r="HI43" s="451">
        <f t="shared" ca="1" si="402"/>
        <v>2</v>
      </c>
      <c r="HJ43" s="452" t="str">
        <f ca="1">GrpF!$B$6</f>
        <v>Belgien</v>
      </c>
      <c r="HK43" s="453">
        <f t="shared" ca="1" si="492"/>
        <v>24</v>
      </c>
      <c r="HL43" s="452" t="str">
        <f ca="1">GrpF!$D$6</f>
        <v>Marokko</v>
      </c>
      <c r="HM43" s="492"/>
      <c r="HN43" s="492"/>
      <c r="HO43" s="486"/>
      <c r="HP43" s="453" t="str">
        <f t="shared" ca="1" si="493"/>
        <v/>
      </c>
      <c r="HQ43" s="453" t="str">
        <f ca="1">IF((HP43&lt;&gt;""),IF(OR($F43&lt;&gt;$G43,PrSettings!$M$4="●"),(($F43-$G43)=(HM43-HN43))*1,0),"")</f>
        <v/>
      </c>
      <c r="HR43" s="453" t="str">
        <f t="shared" ca="1" si="494"/>
        <v/>
      </c>
      <c r="HS43" s="453" t="str">
        <f ca="1">IF(HP43&lt;&gt;"",IF(ABS($F43-$G43)&gt;=PrSettings!$M$7,(ABS($F43-$G43-HM43+HN43)&lt;=1)*1,IF(AND(HP43,$F43=$G43,$F43&gt;=PrSettings!$M$6),(ABS(HM43-$F43)&lt;=1)*1,IF(AND(HP43,$F43+$G43&gt;=PrSettings!$M$8),(ABS(HM43-$F43)+ABS(HN43-$G43)&lt;=1)*1,""))),"")</f>
        <v/>
      </c>
      <c r="HT43" s="489"/>
      <c r="HV43" s="451">
        <f t="shared" ca="1" si="406"/>
        <v>2</v>
      </c>
      <c r="HW43" s="452" t="str">
        <f ca="1">GrpF!$B$6</f>
        <v>Belgien</v>
      </c>
      <c r="HX43" s="453">
        <f t="shared" ca="1" si="495"/>
        <v>24</v>
      </c>
      <c r="HY43" s="452" t="str">
        <f ca="1">GrpF!$D$6</f>
        <v>Marokko</v>
      </c>
      <c r="HZ43" s="492"/>
      <c r="IA43" s="492"/>
      <c r="IB43" s="486"/>
      <c r="IC43" s="453" t="str">
        <f t="shared" ca="1" si="496"/>
        <v/>
      </c>
      <c r="ID43" s="453" t="str">
        <f ca="1">IF((IC43&lt;&gt;""),IF(OR($F43&lt;&gt;$G43,PrSettings!$M$4="●"),(($F43-$G43)=(HZ43-IA43))*1,0),"")</f>
        <v/>
      </c>
      <c r="IE43" s="453" t="str">
        <f t="shared" ca="1" si="497"/>
        <v/>
      </c>
      <c r="IF43" s="453" t="str">
        <f ca="1">IF(IC43&lt;&gt;"",IF(ABS($F43-$G43)&gt;=PrSettings!$M$7,(ABS($F43-$G43-HZ43+IA43)&lt;=1)*1,IF(AND(IC43,$F43=$G43,$F43&gt;=PrSettings!$M$6),(ABS(HZ43-$F43)&lt;=1)*1,IF(AND(IC43,$F43+$G43&gt;=PrSettings!$M$8),(ABS(HZ43-$F43)+ABS(IA43-$G43)&lt;=1)*1,""))),"")</f>
        <v/>
      </c>
      <c r="IG43" s="489"/>
      <c r="II43" s="451">
        <f t="shared" ca="1" si="410"/>
        <v>2</v>
      </c>
      <c r="IJ43" s="452" t="str">
        <f ca="1">GrpF!$B$6</f>
        <v>Belgien</v>
      </c>
      <c r="IK43" s="453">
        <f t="shared" ca="1" si="498"/>
        <v>24</v>
      </c>
      <c r="IL43" s="452" t="str">
        <f ca="1">GrpF!$D$6</f>
        <v>Marokko</v>
      </c>
      <c r="IM43" s="492"/>
      <c r="IN43" s="492"/>
      <c r="IO43" s="486"/>
      <c r="IP43" s="453" t="str">
        <f t="shared" ca="1" si="499"/>
        <v/>
      </c>
      <c r="IQ43" s="453" t="str">
        <f ca="1">IF((IP43&lt;&gt;""),IF(OR($F43&lt;&gt;$G43,PrSettings!$M$4="●"),(($F43-$G43)=(IM43-IN43))*1,0),"")</f>
        <v/>
      </c>
      <c r="IR43" s="453" t="str">
        <f t="shared" ca="1" si="500"/>
        <v/>
      </c>
      <c r="IS43" s="453" t="str">
        <f ca="1">IF(IP43&lt;&gt;"",IF(ABS($F43-$G43)&gt;=PrSettings!$M$7,(ABS($F43-$G43-IM43+IN43)&lt;=1)*1,IF(AND(IP43,$F43=$G43,$F43&gt;=PrSettings!$M$6),(ABS(IM43-$F43)&lt;=1)*1,IF(AND(IP43,$F43+$G43&gt;=PrSettings!$M$8),(ABS(IM43-$F43)+ABS(IN43-$G43)&lt;=1)*1,""))),"")</f>
        <v/>
      </c>
      <c r="IT43" s="489"/>
      <c r="IV43" s="451">
        <f t="shared" ca="1" si="414"/>
        <v>2</v>
      </c>
      <c r="IW43" s="452" t="str">
        <f ca="1">GrpF!$B$6</f>
        <v>Belgien</v>
      </c>
      <c r="IX43" s="453">
        <f t="shared" ca="1" si="501"/>
        <v>24</v>
      </c>
      <c r="IY43" s="452" t="str">
        <f ca="1">GrpF!$D$6</f>
        <v>Marokko</v>
      </c>
      <c r="IZ43" s="492"/>
      <c r="JA43" s="492"/>
      <c r="JB43" s="486"/>
      <c r="JC43" s="453" t="str">
        <f t="shared" ca="1" si="502"/>
        <v/>
      </c>
      <c r="JD43" s="453" t="str">
        <f ca="1">IF((JC43&lt;&gt;""),IF(OR($F43&lt;&gt;$G43,PrSettings!$M$4="●"),(($F43-$G43)=(IZ43-JA43))*1,0),"")</f>
        <v/>
      </c>
      <c r="JE43" s="453" t="str">
        <f t="shared" ca="1" si="503"/>
        <v/>
      </c>
      <c r="JF43" s="453" t="str">
        <f ca="1">IF(JC43&lt;&gt;"",IF(ABS($F43-$G43)&gt;=PrSettings!$M$7,(ABS($F43-$G43-IZ43+JA43)&lt;=1)*1,IF(AND(JC43,$F43=$G43,$F43&gt;=PrSettings!$M$6),(ABS(IZ43-$F43)&lt;=1)*1,IF(AND(JC43,$F43+$G43&gt;=PrSettings!$M$8),(ABS(IZ43-$F43)+ABS(JA43-$G43)&lt;=1)*1,""))),"")</f>
        <v/>
      </c>
      <c r="JG43" s="489"/>
      <c r="JI43" s="451">
        <f t="shared" ca="1" si="418"/>
        <v>2</v>
      </c>
      <c r="JJ43" s="452" t="str">
        <f ca="1">GrpF!$B$6</f>
        <v>Belgien</v>
      </c>
      <c r="JK43" s="453">
        <f t="shared" ca="1" si="504"/>
        <v>24</v>
      </c>
      <c r="JL43" s="452" t="str">
        <f ca="1">GrpF!$D$6</f>
        <v>Marokko</v>
      </c>
      <c r="JM43" s="492"/>
      <c r="JN43" s="492"/>
      <c r="JO43" s="486"/>
      <c r="JP43" s="453" t="str">
        <f t="shared" ca="1" si="505"/>
        <v/>
      </c>
      <c r="JQ43" s="453" t="str">
        <f ca="1">IF((JP43&lt;&gt;""),IF(OR($F43&lt;&gt;$G43,PrSettings!$M$4="●"),(($F43-$G43)=(JM43-JN43))*1,0),"")</f>
        <v/>
      </c>
      <c r="JR43" s="453" t="str">
        <f t="shared" ca="1" si="506"/>
        <v/>
      </c>
      <c r="JS43" s="453" t="str">
        <f ca="1">IF(JP43&lt;&gt;"",IF(ABS($F43-$G43)&gt;=PrSettings!$M$7,(ABS($F43-$G43-JM43+JN43)&lt;=1)*1,IF(AND(JP43,$F43=$G43,$F43&gt;=PrSettings!$M$6),(ABS(JM43-$F43)&lt;=1)*1,IF(AND(JP43,$F43+$G43&gt;=PrSettings!$M$8),(ABS(JM43-$F43)+ABS(JN43-$G43)&lt;=1)*1,""))),"")</f>
        <v/>
      </c>
      <c r="JT43" s="489"/>
      <c r="JV43" s="451">
        <f t="shared" ca="1" si="422"/>
        <v>2</v>
      </c>
      <c r="JW43" s="452" t="str">
        <f ca="1">GrpF!$B$6</f>
        <v>Belgien</v>
      </c>
      <c r="JX43" s="453">
        <f t="shared" ca="1" si="507"/>
        <v>24</v>
      </c>
      <c r="JY43" s="452" t="str">
        <f ca="1">GrpF!$D$6</f>
        <v>Marokko</v>
      </c>
      <c r="JZ43" s="492"/>
      <c r="KA43" s="492"/>
      <c r="KB43" s="486"/>
      <c r="KC43" s="453" t="str">
        <f t="shared" ca="1" si="508"/>
        <v/>
      </c>
      <c r="KD43" s="453" t="str">
        <f ca="1">IF((KC43&lt;&gt;""),IF(OR($F43&lt;&gt;$G43,PrSettings!$M$4="●"),(($F43-$G43)=(JZ43-KA43))*1,0),"")</f>
        <v/>
      </c>
      <c r="KE43" s="453" t="str">
        <f t="shared" ca="1" si="509"/>
        <v/>
      </c>
      <c r="KF43" s="453" t="str">
        <f ca="1">IF(KC43&lt;&gt;"",IF(ABS($F43-$G43)&gt;=PrSettings!$M$7,(ABS($F43-$G43-JZ43+KA43)&lt;=1)*1,IF(AND(KC43,$F43=$G43,$F43&gt;=PrSettings!$M$6),(ABS(JZ43-$F43)&lt;=1)*1,IF(AND(KC43,$F43+$G43&gt;=PrSettings!$M$8),(ABS(JZ43-$F43)+ABS(KA43-$G43)&lt;=1)*1,""))),"")</f>
        <v/>
      </c>
      <c r="KG43" s="489"/>
      <c r="KI43" s="451">
        <f t="shared" ca="1" si="426"/>
        <v>2</v>
      </c>
      <c r="KJ43" s="452" t="str">
        <f ca="1">GrpF!$B$6</f>
        <v>Belgien</v>
      </c>
      <c r="KK43" s="453">
        <f t="shared" ca="1" si="510"/>
        <v>24</v>
      </c>
      <c r="KL43" s="452" t="str">
        <f ca="1">GrpF!$D$6</f>
        <v>Marokko</v>
      </c>
      <c r="KM43" s="492"/>
      <c r="KN43" s="492"/>
      <c r="KO43" s="486"/>
      <c r="KP43" s="453" t="str">
        <f t="shared" ca="1" si="511"/>
        <v/>
      </c>
      <c r="KQ43" s="453" t="str">
        <f ca="1">IF((KP43&lt;&gt;""),IF(OR($F43&lt;&gt;$G43,PrSettings!$M$4="●"),(($F43-$G43)=(KM43-KN43))*1,0),"")</f>
        <v/>
      </c>
      <c r="KR43" s="453" t="str">
        <f t="shared" ca="1" si="512"/>
        <v/>
      </c>
      <c r="KS43" s="453" t="str">
        <f ca="1">IF(KP43&lt;&gt;"",IF(ABS($F43-$G43)&gt;=PrSettings!$M$7,(ABS($F43-$G43-KM43+KN43)&lt;=1)*1,IF(AND(KP43,$F43=$G43,$F43&gt;=PrSettings!$M$6),(ABS(KM43-$F43)&lt;=1)*1,IF(AND(KP43,$F43+$G43&gt;=PrSettings!$M$8),(ABS(KM43-$F43)+ABS(KN43-$G43)&lt;=1)*1,""))),"")</f>
        <v/>
      </c>
      <c r="KT43" s="489"/>
      <c r="KV43" s="451">
        <f t="shared" ca="1" si="430"/>
        <v>2</v>
      </c>
      <c r="KW43" s="452" t="str">
        <f ca="1">GrpF!$B$6</f>
        <v>Belgien</v>
      </c>
      <c r="KX43" s="453">
        <f t="shared" ca="1" si="513"/>
        <v>24</v>
      </c>
      <c r="KY43" s="452" t="str">
        <f ca="1">GrpF!$D$6</f>
        <v>Marokko</v>
      </c>
      <c r="KZ43" s="492"/>
      <c r="LA43" s="492"/>
      <c r="LB43" s="486"/>
      <c r="LC43" s="453" t="str">
        <f t="shared" ca="1" si="514"/>
        <v/>
      </c>
      <c r="LD43" s="453" t="str">
        <f ca="1">IF((LC43&lt;&gt;""),IF(OR($F43&lt;&gt;$G43,PrSettings!$M$4="●"),(($F43-$G43)=(KZ43-LA43))*1,0),"")</f>
        <v/>
      </c>
      <c r="LE43" s="453" t="str">
        <f t="shared" ca="1" si="515"/>
        <v/>
      </c>
      <c r="LF43" s="453" t="str">
        <f ca="1">IF(LC43&lt;&gt;"",IF(ABS($F43-$G43)&gt;=PrSettings!$M$7,(ABS($F43-$G43-KZ43+LA43)&lt;=1)*1,IF(AND(LC43,$F43=$G43,$F43&gt;=PrSettings!$M$6),(ABS(KZ43-$F43)&lt;=1)*1,IF(AND(LC43,$F43+$G43&gt;=PrSettings!$M$8),(ABS(KZ43-$F43)+ABS(LA43-$G43)&lt;=1)*1,""))),"")</f>
        <v/>
      </c>
      <c r="LG43" s="489"/>
      <c r="LI43" s="451">
        <f t="shared" ca="1" si="434"/>
        <v>2</v>
      </c>
      <c r="LJ43" s="452" t="str">
        <f ca="1">GrpF!$B$6</f>
        <v>Belgien</v>
      </c>
      <c r="LK43" s="453">
        <f t="shared" ca="1" si="516"/>
        <v>24</v>
      </c>
      <c r="LL43" s="452" t="str">
        <f ca="1">GrpF!$D$6</f>
        <v>Marokko</v>
      </c>
      <c r="LM43" s="492"/>
      <c r="LN43" s="492"/>
      <c r="LO43" s="486"/>
      <c r="LP43" s="453" t="str">
        <f t="shared" ca="1" si="517"/>
        <v/>
      </c>
      <c r="LQ43" s="453" t="str">
        <f ca="1">IF((LP43&lt;&gt;""),IF(OR($F43&lt;&gt;$G43,PrSettings!$M$4="●"),(($F43-$G43)=(LM43-LN43))*1,0),"")</f>
        <v/>
      </c>
      <c r="LR43" s="453" t="str">
        <f t="shared" ca="1" si="518"/>
        <v/>
      </c>
      <c r="LS43" s="453" t="str">
        <f ca="1">IF(LP43&lt;&gt;"",IF(ABS($F43-$G43)&gt;=PrSettings!$M$7,(ABS($F43-$G43-LM43+LN43)&lt;=1)*1,IF(AND(LP43,$F43=$G43,$F43&gt;=PrSettings!$M$6),(ABS(LM43-$F43)&lt;=1)*1,IF(AND(LP43,$F43+$G43&gt;=PrSettings!$M$8),(ABS(LM43-$F43)+ABS(LN43-$G43)&lt;=1)*1,""))),"")</f>
        <v/>
      </c>
      <c r="LT43" s="489"/>
      <c r="LV43" s="451">
        <f t="shared" ca="1" si="438"/>
        <v>2</v>
      </c>
      <c r="LW43" s="452" t="str">
        <f ca="1">GrpF!$B$6</f>
        <v>Belgien</v>
      </c>
      <c r="LX43" s="453">
        <f t="shared" ca="1" si="519"/>
        <v>24</v>
      </c>
      <c r="LY43" s="452" t="str">
        <f ca="1">GrpF!$D$6</f>
        <v>Marokko</v>
      </c>
      <c r="LZ43" s="492"/>
      <c r="MA43" s="492"/>
      <c r="MB43" s="486"/>
      <c r="MC43" s="453" t="str">
        <f t="shared" ca="1" si="520"/>
        <v/>
      </c>
      <c r="MD43" s="453" t="str">
        <f ca="1">IF((MC43&lt;&gt;""),IF(OR($F43&lt;&gt;$G43,PrSettings!$M$4="●"),(($F43-$G43)=(LZ43-MA43))*1,0),"")</f>
        <v/>
      </c>
      <c r="ME43" s="453" t="str">
        <f t="shared" ca="1" si="521"/>
        <v/>
      </c>
      <c r="MF43" s="453" t="str">
        <f ca="1">IF(MC43&lt;&gt;"",IF(ABS($F43-$G43)&gt;=PrSettings!$M$7,(ABS($F43-$G43-LZ43+MA43)&lt;=1)*1,IF(AND(MC43,$F43=$G43,$F43&gt;=PrSettings!$M$6),(ABS(LZ43-$F43)&lt;=1)*1,IF(AND(MC43,$F43+$G43&gt;=PrSettings!$M$8),(ABS(LZ43-$F43)+ABS(MA43-$G43)&lt;=1)*1,""))),"")</f>
        <v/>
      </c>
      <c r="MG43" s="489"/>
    </row>
    <row r="44" spans="2:345" x14ac:dyDescent="0.25">
      <c r="B44" s="451">
        <f ca="1">INDEX(Groups!$C$7:$C$45,MATCH(C44,Groups!$D$7:$D$45,0))</f>
        <v>16</v>
      </c>
      <c r="C44" s="452" t="str">
        <f ca="1">GrpF!$B$7</f>
        <v>Kroatien</v>
      </c>
      <c r="D44" s="453">
        <f ca="1">INDEX(Groups!$C$7:$C$45,MATCH(E44,Groups!$D$7:$D$45,0))</f>
        <v>38</v>
      </c>
      <c r="E44" s="452" t="str">
        <f ca="1">GrpF!$D$7</f>
        <v>Kanada</v>
      </c>
      <c r="F44" s="454">
        <f ca="1">GrpF!$E$7</f>
        <v>4</v>
      </c>
      <c r="G44" s="455">
        <f ca="1">GrpF!$G$7</f>
        <v>1</v>
      </c>
      <c r="I44" s="451">
        <f t="shared" ca="1" si="443"/>
        <v>16</v>
      </c>
      <c r="J44" s="452" t="str">
        <f ca="1">GrpF!$B$7</f>
        <v>Kroatien</v>
      </c>
      <c r="K44" s="453">
        <f t="shared" ca="1" si="444"/>
        <v>38</v>
      </c>
      <c r="L44" s="452" t="str">
        <f ca="1">GrpF!$D$7</f>
        <v>Kanada</v>
      </c>
      <c r="M44" s="492"/>
      <c r="N44" s="492"/>
      <c r="O44" s="486"/>
      <c r="P44" s="453" t="str">
        <f t="shared" ca="1" si="445"/>
        <v/>
      </c>
      <c r="Q44" s="453" t="str">
        <f ca="1">IF((P44&lt;&gt;""),IF(OR($F44&lt;&gt;$G44,PrSettings!$M$4="●"),(($F44-$G44)=(M44-N44))*1,0),"")</f>
        <v/>
      </c>
      <c r="R44" s="453" t="str">
        <f t="shared" ca="1" si="446"/>
        <v/>
      </c>
      <c r="S44" s="453" t="str">
        <f ca="1">IF(P44&lt;&gt;"",IF(ABS($F44-$G44)&gt;=PrSettings!$M$7,(ABS($F44-$G44-M44+N44)&lt;=1)*1,IF(AND(P44,$F44=$G44,$F44&gt;=PrSettings!$M$6),(ABS(M44-$F44)&lt;=1)*1,IF(AND(P44,$F44+$G44&gt;=PrSettings!$M$8),(ABS(M44-$F44)+ABS(N44-$G44)&lt;=1)*1,""))),"")</f>
        <v/>
      </c>
      <c r="T44" s="489"/>
      <c r="V44" s="451">
        <f t="shared" ca="1" si="342"/>
        <v>16</v>
      </c>
      <c r="W44" s="452" t="str">
        <f ca="1">GrpF!$B$7</f>
        <v>Kroatien</v>
      </c>
      <c r="X44" s="453">
        <f t="shared" ca="1" si="447"/>
        <v>38</v>
      </c>
      <c r="Y44" s="452" t="str">
        <f ca="1">GrpF!$D$7</f>
        <v>Kanada</v>
      </c>
      <c r="Z44" s="492"/>
      <c r="AA44" s="492"/>
      <c r="AB44" s="486"/>
      <c r="AC44" s="453" t="str">
        <f t="shared" ca="1" si="448"/>
        <v/>
      </c>
      <c r="AD44" s="453" t="str">
        <f ca="1">IF((AC44&lt;&gt;""),IF(OR($F44&lt;&gt;$G44,PrSettings!$M$4="●"),(($F44-$G44)=(Z44-AA44))*1,0),"")</f>
        <v/>
      </c>
      <c r="AE44" s="453" t="str">
        <f t="shared" ca="1" si="449"/>
        <v/>
      </c>
      <c r="AF44" s="453" t="str">
        <f ca="1">IF(AC44&lt;&gt;"",IF(ABS($F44-$G44)&gt;=PrSettings!$M$7,(ABS($F44-$G44-Z44+AA44)&lt;=1)*1,IF(AND(AC44,$F44=$G44,$F44&gt;=PrSettings!$M$6),(ABS(Z44-$F44)&lt;=1)*1,IF(AND(AC44,$F44+$G44&gt;=PrSettings!$M$8),(ABS(Z44-$F44)+ABS(AA44-$G44)&lt;=1)*1,""))),"")</f>
        <v/>
      </c>
      <c r="AG44" s="489"/>
      <c r="AI44" s="451">
        <f t="shared" ca="1" si="346"/>
        <v>16</v>
      </c>
      <c r="AJ44" s="452" t="str">
        <f ca="1">GrpF!$B$7</f>
        <v>Kroatien</v>
      </c>
      <c r="AK44" s="453">
        <f t="shared" ca="1" si="450"/>
        <v>38</v>
      </c>
      <c r="AL44" s="452" t="str">
        <f ca="1">GrpF!$D$7</f>
        <v>Kanada</v>
      </c>
      <c r="AM44" s="492"/>
      <c r="AN44" s="492"/>
      <c r="AO44" s="486"/>
      <c r="AP44" s="453" t="str">
        <f t="shared" ca="1" si="451"/>
        <v/>
      </c>
      <c r="AQ44" s="453" t="str">
        <f ca="1">IF((AP44&lt;&gt;""),IF(OR($F44&lt;&gt;$G44,PrSettings!$M$4="●"),(($F44-$G44)=(AM44-AN44))*1,0),"")</f>
        <v/>
      </c>
      <c r="AR44" s="453" t="str">
        <f t="shared" ca="1" si="452"/>
        <v/>
      </c>
      <c r="AS44" s="453" t="str">
        <f ca="1">IF(AP44&lt;&gt;"",IF(ABS($F44-$G44)&gt;=PrSettings!$M$7,(ABS($F44-$G44-AM44+AN44)&lt;=1)*1,IF(AND(AP44,$F44=$G44,$F44&gt;=PrSettings!$M$6),(ABS(AM44-$F44)&lt;=1)*1,IF(AND(AP44,$F44+$G44&gt;=PrSettings!$M$8),(ABS(AM44-$F44)+ABS(AN44-$G44)&lt;=1)*1,""))),"")</f>
        <v/>
      </c>
      <c r="AT44" s="489"/>
      <c r="AV44" s="451">
        <f t="shared" ca="1" si="350"/>
        <v>16</v>
      </c>
      <c r="AW44" s="452" t="str">
        <f ca="1">GrpF!$B$7</f>
        <v>Kroatien</v>
      </c>
      <c r="AX44" s="453">
        <f t="shared" ca="1" si="453"/>
        <v>38</v>
      </c>
      <c r="AY44" s="452" t="str">
        <f ca="1">GrpF!$D$7</f>
        <v>Kanada</v>
      </c>
      <c r="AZ44" s="492"/>
      <c r="BA44" s="492"/>
      <c r="BB44" s="486"/>
      <c r="BC44" s="453" t="str">
        <f t="shared" ca="1" si="454"/>
        <v/>
      </c>
      <c r="BD44" s="453" t="str">
        <f ca="1">IF((BC44&lt;&gt;""),IF(OR($F44&lt;&gt;$G44,PrSettings!$M$4="●"),(($F44-$G44)=(AZ44-BA44))*1,0),"")</f>
        <v/>
      </c>
      <c r="BE44" s="453" t="str">
        <f t="shared" ca="1" si="455"/>
        <v/>
      </c>
      <c r="BF44" s="453" t="str">
        <f ca="1">IF(BC44&lt;&gt;"",IF(ABS($F44-$G44)&gt;=PrSettings!$M$7,(ABS($F44-$G44-AZ44+BA44)&lt;=1)*1,IF(AND(BC44,$F44=$G44,$F44&gt;=PrSettings!$M$6),(ABS(AZ44-$F44)&lt;=1)*1,IF(AND(BC44,$F44+$G44&gt;=PrSettings!$M$8),(ABS(AZ44-$F44)+ABS(BA44-$G44)&lt;=1)*1,""))),"")</f>
        <v/>
      </c>
      <c r="BG44" s="489"/>
      <c r="BI44" s="451">
        <f t="shared" ca="1" si="354"/>
        <v>16</v>
      </c>
      <c r="BJ44" s="452" t="str">
        <f ca="1">GrpF!$B$7</f>
        <v>Kroatien</v>
      </c>
      <c r="BK44" s="453">
        <f t="shared" ca="1" si="456"/>
        <v>38</v>
      </c>
      <c r="BL44" s="452" t="str">
        <f ca="1">GrpF!$D$7</f>
        <v>Kanada</v>
      </c>
      <c r="BM44" s="492"/>
      <c r="BN44" s="492"/>
      <c r="BO44" s="486"/>
      <c r="BP44" s="453" t="str">
        <f t="shared" ca="1" si="457"/>
        <v/>
      </c>
      <c r="BQ44" s="453" t="str">
        <f ca="1">IF((BP44&lt;&gt;""),IF(OR($F44&lt;&gt;$G44,PrSettings!$M$4="●"),(($F44-$G44)=(BM44-BN44))*1,0),"")</f>
        <v/>
      </c>
      <c r="BR44" s="453" t="str">
        <f t="shared" ca="1" si="458"/>
        <v/>
      </c>
      <c r="BS44" s="453" t="str">
        <f ca="1">IF(BP44&lt;&gt;"",IF(ABS($F44-$G44)&gt;=PrSettings!$M$7,(ABS($F44-$G44-BM44+BN44)&lt;=1)*1,IF(AND(BP44,$F44=$G44,$F44&gt;=PrSettings!$M$6),(ABS(BM44-$F44)&lt;=1)*1,IF(AND(BP44,$F44+$G44&gt;=PrSettings!$M$8),(ABS(BM44-$F44)+ABS(BN44-$G44)&lt;=1)*1,""))),"")</f>
        <v/>
      </c>
      <c r="BT44" s="489"/>
      <c r="BV44" s="451">
        <f t="shared" ca="1" si="358"/>
        <v>16</v>
      </c>
      <c r="BW44" s="452" t="str">
        <f ca="1">GrpF!$B$7</f>
        <v>Kroatien</v>
      </c>
      <c r="BX44" s="453">
        <f t="shared" ca="1" si="459"/>
        <v>38</v>
      </c>
      <c r="BY44" s="452" t="str">
        <f ca="1">GrpF!$D$7</f>
        <v>Kanada</v>
      </c>
      <c r="BZ44" s="492"/>
      <c r="CA44" s="492"/>
      <c r="CB44" s="486"/>
      <c r="CC44" s="453" t="str">
        <f t="shared" ca="1" si="460"/>
        <v/>
      </c>
      <c r="CD44" s="453" t="str">
        <f ca="1">IF((CC44&lt;&gt;""),IF(OR($F44&lt;&gt;$G44,PrSettings!$M$4="●"),(($F44-$G44)=(BZ44-CA44))*1,0),"")</f>
        <v/>
      </c>
      <c r="CE44" s="453" t="str">
        <f t="shared" ca="1" si="461"/>
        <v/>
      </c>
      <c r="CF44" s="453" t="str">
        <f ca="1">IF(CC44&lt;&gt;"",IF(ABS($F44-$G44)&gt;=PrSettings!$M$7,(ABS($F44-$G44-BZ44+CA44)&lt;=1)*1,IF(AND(CC44,$F44=$G44,$F44&gt;=PrSettings!$M$6),(ABS(BZ44-$F44)&lt;=1)*1,IF(AND(CC44,$F44+$G44&gt;=PrSettings!$M$8),(ABS(BZ44-$F44)+ABS(CA44-$G44)&lt;=1)*1,""))),"")</f>
        <v/>
      </c>
      <c r="CG44" s="489"/>
      <c r="CI44" s="451">
        <f t="shared" ca="1" si="362"/>
        <v>16</v>
      </c>
      <c r="CJ44" s="452" t="str">
        <f ca="1">GrpF!$B$7</f>
        <v>Kroatien</v>
      </c>
      <c r="CK44" s="453">
        <f t="shared" ca="1" si="462"/>
        <v>38</v>
      </c>
      <c r="CL44" s="452" t="str">
        <f ca="1">GrpF!$D$7</f>
        <v>Kanada</v>
      </c>
      <c r="CM44" s="492"/>
      <c r="CN44" s="492"/>
      <c r="CO44" s="486"/>
      <c r="CP44" s="453" t="str">
        <f t="shared" ca="1" si="463"/>
        <v/>
      </c>
      <c r="CQ44" s="453" t="str">
        <f ca="1">IF((CP44&lt;&gt;""),IF(OR($F44&lt;&gt;$G44,PrSettings!$M$4="●"),(($F44-$G44)=(CM44-CN44))*1,0),"")</f>
        <v/>
      </c>
      <c r="CR44" s="453" t="str">
        <f t="shared" ca="1" si="464"/>
        <v/>
      </c>
      <c r="CS44" s="453" t="str">
        <f ca="1">IF(CP44&lt;&gt;"",IF(ABS($F44-$G44)&gt;=PrSettings!$M$7,(ABS($F44-$G44-CM44+CN44)&lt;=1)*1,IF(AND(CP44,$F44=$G44,$F44&gt;=PrSettings!$M$6),(ABS(CM44-$F44)&lt;=1)*1,IF(AND(CP44,$F44+$G44&gt;=PrSettings!$M$8),(ABS(CM44-$F44)+ABS(CN44-$G44)&lt;=1)*1,""))),"")</f>
        <v/>
      </c>
      <c r="CT44" s="489"/>
      <c r="CV44" s="451">
        <f t="shared" ca="1" si="366"/>
        <v>16</v>
      </c>
      <c r="CW44" s="452" t="str">
        <f ca="1">GrpF!$B$7</f>
        <v>Kroatien</v>
      </c>
      <c r="CX44" s="453">
        <f t="shared" ca="1" si="465"/>
        <v>38</v>
      </c>
      <c r="CY44" s="452" t="str">
        <f ca="1">GrpF!$D$7</f>
        <v>Kanada</v>
      </c>
      <c r="CZ44" s="492"/>
      <c r="DA44" s="492"/>
      <c r="DB44" s="486"/>
      <c r="DC44" s="453" t="str">
        <f t="shared" ca="1" si="466"/>
        <v/>
      </c>
      <c r="DD44" s="453" t="str">
        <f ca="1">IF((DC44&lt;&gt;""),IF(OR($F44&lt;&gt;$G44,PrSettings!$M$4="●"),(($F44-$G44)=(CZ44-DA44))*1,0),"")</f>
        <v/>
      </c>
      <c r="DE44" s="453" t="str">
        <f t="shared" ca="1" si="467"/>
        <v/>
      </c>
      <c r="DF44" s="453" t="str">
        <f ca="1">IF(DC44&lt;&gt;"",IF(ABS($F44-$G44)&gt;=PrSettings!$M$7,(ABS($F44-$G44-CZ44+DA44)&lt;=1)*1,IF(AND(DC44,$F44=$G44,$F44&gt;=PrSettings!$M$6),(ABS(CZ44-$F44)&lt;=1)*1,IF(AND(DC44,$F44+$G44&gt;=PrSettings!$M$8),(ABS(CZ44-$F44)+ABS(DA44-$G44)&lt;=1)*1,""))),"")</f>
        <v/>
      </c>
      <c r="DG44" s="489"/>
      <c r="DI44" s="451">
        <f t="shared" ca="1" si="370"/>
        <v>16</v>
      </c>
      <c r="DJ44" s="452" t="str">
        <f ca="1">GrpF!$B$7</f>
        <v>Kroatien</v>
      </c>
      <c r="DK44" s="453">
        <f t="shared" ca="1" si="468"/>
        <v>38</v>
      </c>
      <c r="DL44" s="452" t="str">
        <f ca="1">GrpF!$D$7</f>
        <v>Kanada</v>
      </c>
      <c r="DM44" s="492"/>
      <c r="DN44" s="492"/>
      <c r="DO44" s="486"/>
      <c r="DP44" s="453" t="str">
        <f t="shared" ca="1" si="469"/>
        <v/>
      </c>
      <c r="DQ44" s="453" t="str">
        <f ca="1">IF((DP44&lt;&gt;""),IF(OR($F44&lt;&gt;$G44,PrSettings!$M$4="●"),(($F44-$G44)=(DM44-DN44))*1,0),"")</f>
        <v/>
      </c>
      <c r="DR44" s="453" t="str">
        <f t="shared" ca="1" si="470"/>
        <v/>
      </c>
      <c r="DS44" s="453" t="str">
        <f ca="1">IF(DP44&lt;&gt;"",IF(ABS($F44-$G44)&gt;=PrSettings!$M$7,(ABS($F44-$G44-DM44+DN44)&lt;=1)*1,IF(AND(DP44,$F44=$G44,$F44&gt;=PrSettings!$M$6),(ABS(DM44-$F44)&lt;=1)*1,IF(AND(DP44,$F44+$G44&gt;=PrSettings!$M$8),(ABS(DM44-$F44)+ABS(DN44-$G44)&lt;=1)*1,""))),"")</f>
        <v/>
      </c>
      <c r="DT44" s="489"/>
      <c r="DV44" s="451">
        <f t="shared" ca="1" si="374"/>
        <v>16</v>
      </c>
      <c r="DW44" s="452" t="str">
        <f ca="1">GrpF!$B$7</f>
        <v>Kroatien</v>
      </c>
      <c r="DX44" s="453">
        <f t="shared" ca="1" si="471"/>
        <v>38</v>
      </c>
      <c r="DY44" s="452" t="str">
        <f ca="1">GrpF!$D$7</f>
        <v>Kanada</v>
      </c>
      <c r="DZ44" s="492"/>
      <c r="EA44" s="492"/>
      <c r="EB44" s="486"/>
      <c r="EC44" s="453" t="str">
        <f t="shared" ca="1" si="472"/>
        <v/>
      </c>
      <c r="ED44" s="453" t="str">
        <f ca="1">IF((EC44&lt;&gt;""),IF(OR($F44&lt;&gt;$G44,PrSettings!$M$4="●"),(($F44-$G44)=(DZ44-EA44))*1,0),"")</f>
        <v/>
      </c>
      <c r="EE44" s="453" t="str">
        <f t="shared" ca="1" si="473"/>
        <v/>
      </c>
      <c r="EF44" s="453" t="str">
        <f ca="1">IF(EC44&lt;&gt;"",IF(ABS($F44-$G44)&gt;=PrSettings!$M$7,(ABS($F44-$G44-DZ44+EA44)&lt;=1)*1,IF(AND(EC44,$F44=$G44,$F44&gt;=PrSettings!$M$6),(ABS(DZ44-$F44)&lt;=1)*1,IF(AND(EC44,$F44+$G44&gt;=PrSettings!$M$8),(ABS(DZ44-$F44)+ABS(EA44-$G44)&lt;=1)*1,""))),"")</f>
        <v/>
      </c>
      <c r="EG44" s="489"/>
      <c r="EI44" s="451">
        <f t="shared" ca="1" si="378"/>
        <v>16</v>
      </c>
      <c r="EJ44" s="452" t="str">
        <f ca="1">GrpF!$B$7</f>
        <v>Kroatien</v>
      </c>
      <c r="EK44" s="453">
        <f t="shared" ca="1" si="474"/>
        <v>38</v>
      </c>
      <c r="EL44" s="452" t="str">
        <f ca="1">GrpF!$D$7</f>
        <v>Kanada</v>
      </c>
      <c r="EM44" s="492"/>
      <c r="EN44" s="492"/>
      <c r="EO44" s="486"/>
      <c r="EP44" s="453" t="str">
        <f t="shared" ca="1" si="475"/>
        <v/>
      </c>
      <c r="EQ44" s="453" t="str">
        <f ca="1">IF((EP44&lt;&gt;""),IF(OR($F44&lt;&gt;$G44,PrSettings!$M$4="●"),(($F44-$G44)=(EM44-EN44))*1,0),"")</f>
        <v/>
      </c>
      <c r="ER44" s="453" t="str">
        <f t="shared" ca="1" si="476"/>
        <v/>
      </c>
      <c r="ES44" s="453" t="str">
        <f ca="1">IF(EP44&lt;&gt;"",IF(ABS($F44-$G44)&gt;=PrSettings!$M$7,(ABS($F44-$G44-EM44+EN44)&lt;=1)*1,IF(AND(EP44,$F44=$G44,$F44&gt;=PrSettings!$M$6),(ABS(EM44-$F44)&lt;=1)*1,IF(AND(EP44,$F44+$G44&gt;=PrSettings!$M$8),(ABS(EM44-$F44)+ABS(EN44-$G44)&lt;=1)*1,""))),"")</f>
        <v/>
      </c>
      <c r="ET44" s="489"/>
      <c r="EV44" s="451">
        <f t="shared" ca="1" si="382"/>
        <v>16</v>
      </c>
      <c r="EW44" s="452" t="str">
        <f ca="1">GrpF!$B$7</f>
        <v>Kroatien</v>
      </c>
      <c r="EX44" s="453">
        <f t="shared" ca="1" si="477"/>
        <v>38</v>
      </c>
      <c r="EY44" s="452" t="str">
        <f ca="1">GrpF!$D$7</f>
        <v>Kanada</v>
      </c>
      <c r="EZ44" s="492"/>
      <c r="FA44" s="492"/>
      <c r="FB44" s="486"/>
      <c r="FC44" s="453" t="str">
        <f t="shared" ca="1" si="478"/>
        <v/>
      </c>
      <c r="FD44" s="453" t="str">
        <f ca="1">IF((FC44&lt;&gt;""),IF(OR($F44&lt;&gt;$G44,PrSettings!$M$4="●"),(($F44-$G44)=(EZ44-FA44))*1,0),"")</f>
        <v/>
      </c>
      <c r="FE44" s="453" t="str">
        <f t="shared" ca="1" si="479"/>
        <v/>
      </c>
      <c r="FF44" s="453" t="str">
        <f ca="1">IF(FC44&lt;&gt;"",IF(ABS($F44-$G44)&gt;=PrSettings!$M$7,(ABS($F44-$G44-EZ44+FA44)&lt;=1)*1,IF(AND(FC44,$F44=$G44,$F44&gt;=PrSettings!$M$6),(ABS(EZ44-$F44)&lt;=1)*1,IF(AND(FC44,$F44+$G44&gt;=PrSettings!$M$8),(ABS(EZ44-$F44)+ABS(FA44-$G44)&lt;=1)*1,""))),"")</f>
        <v/>
      </c>
      <c r="FG44" s="489"/>
      <c r="FI44" s="451">
        <f t="shared" ca="1" si="386"/>
        <v>16</v>
      </c>
      <c r="FJ44" s="452" t="str">
        <f ca="1">GrpF!$B$7</f>
        <v>Kroatien</v>
      </c>
      <c r="FK44" s="453">
        <f t="shared" ca="1" si="480"/>
        <v>38</v>
      </c>
      <c r="FL44" s="452" t="str">
        <f ca="1">GrpF!$D$7</f>
        <v>Kanada</v>
      </c>
      <c r="FM44" s="492"/>
      <c r="FN44" s="492"/>
      <c r="FO44" s="486"/>
      <c r="FP44" s="453" t="str">
        <f t="shared" ca="1" si="481"/>
        <v/>
      </c>
      <c r="FQ44" s="453" t="str">
        <f ca="1">IF((FP44&lt;&gt;""),IF(OR($F44&lt;&gt;$G44,PrSettings!$M$4="●"),(($F44-$G44)=(FM44-FN44))*1,0),"")</f>
        <v/>
      </c>
      <c r="FR44" s="453" t="str">
        <f t="shared" ca="1" si="482"/>
        <v/>
      </c>
      <c r="FS44" s="453" t="str">
        <f ca="1">IF(FP44&lt;&gt;"",IF(ABS($F44-$G44)&gt;=PrSettings!$M$7,(ABS($F44-$G44-FM44+FN44)&lt;=1)*1,IF(AND(FP44,$F44=$G44,$F44&gt;=PrSettings!$M$6),(ABS(FM44-$F44)&lt;=1)*1,IF(AND(FP44,$F44+$G44&gt;=PrSettings!$M$8),(ABS(FM44-$F44)+ABS(FN44-$G44)&lt;=1)*1,""))),"")</f>
        <v/>
      </c>
      <c r="FT44" s="489"/>
      <c r="FV44" s="451">
        <f t="shared" ca="1" si="390"/>
        <v>16</v>
      </c>
      <c r="FW44" s="452" t="str">
        <f ca="1">GrpF!$B$7</f>
        <v>Kroatien</v>
      </c>
      <c r="FX44" s="453">
        <f t="shared" ca="1" si="483"/>
        <v>38</v>
      </c>
      <c r="FY44" s="452" t="str">
        <f ca="1">GrpF!$D$7</f>
        <v>Kanada</v>
      </c>
      <c r="FZ44" s="492"/>
      <c r="GA44" s="492"/>
      <c r="GB44" s="486"/>
      <c r="GC44" s="453" t="str">
        <f t="shared" ca="1" si="484"/>
        <v/>
      </c>
      <c r="GD44" s="453" t="str">
        <f ca="1">IF((GC44&lt;&gt;""),IF(OR($F44&lt;&gt;$G44,PrSettings!$M$4="●"),(($F44-$G44)=(FZ44-GA44))*1,0),"")</f>
        <v/>
      </c>
      <c r="GE44" s="453" t="str">
        <f t="shared" ca="1" si="485"/>
        <v/>
      </c>
      <c r="GF44" s="453" t="str">
        <f ca="1">IF(GC44&lt;&gt;"",IF(ABS($F44-$G44)&gt;=PrSettings!$M$7,(ABS($F44-$G44-FZ44+GA44)&lt;=1)*1,IF(AND(GC44,$F44=$G44,$F44&gt;=PrSettings!$M$6),(ABS(FZ44-$F44)&lt;=1)*1,IF(AND(GC44,$F44+$G44&gt;=PrSettings!$M$8),(ABS(FZ44-$F44)+ABS(GA44-$G44)&lt;=1)*1,""))),"")</f>
        <v/>
      </c>
      <c r="GG44" s="489"/>
      <c r="GI44" s="451">
        <f t="shared" ca="1" si="394"/>
        <v>16</v>
      </c>
      <c r="GJ44" s="452" t="str">
        <f ca="1">GrpF!$B$7</f>
        <v>Kroatien</v>
      </c>
      <c r="GK44" s="453">
        <f t="shared" ca="1" si="486"/>
        <v>38</v>
      </c>
      <c r="GL44" s="452" t="str">
        <f ca="1">GrpF!$D$7</f>
        <v>Kanada</v>
      </c>
      <c r="GM44" s="492"/>
      <c r="GN44" s="492"/>
      <c r="GO44" s="486"/>
      <c r="GP44" s="453" t="str">
        <f t="shared" ca="1" si="487"/>
        <v/>
      </c>
      <c r="GQ44" s="453" t="str">
        <f ca="1">IF((GP44&lt;&gt;""),IF(OR($F44&lt;&gt;$G44,PrSettings!$M$4="●"),(($F44-$G44)=(GM44-GN44))*1,0),"")</f>
        <v/>
      </c>
      <c r="GR44" s="453" t="str">
        <f t="shared" ca="1" si="488"/>
        <v/>
      </c>
      <c r="GS44" s="453" t="str">
        <f ca="1">IF(GP44&lt;&gt;"",IF(ABS($F44-$G44)&gt;=PrSettings!$M$7,(ABS($F44-$G44-GM44+GN44)&lt;=1)*1,IF(AND(GP44,$F44=$G44,$F44&gt;=PrSettings!$M$6),(ABS(GM44-$F44)&lt;=1)*1,IF(AND(GP44,$F44+$G44&gt;=PrSettings!$M$8),(ABS(GM44-$F44)+ABS(GN44-$G44)&lt;=1)*1,""))),"")</f>
        <v/>
      </c>
      <c r="GT44" s="489"/>
      <c r="GV44" s="451">
        <f t="shared" ca="1" si="398"/>
        <v>16</v>
      </c>
      <c r="GW44" s="452" t="str">
        <f ca="1">GrpF!$B$7</f>
        <v>Kroatien</v>
      </c>
      <c r="GX44" s="453">
        <f t="shared" ca="1" si="489"/>
        <v>38</v>
      </c>
      <c r="GY44" s="452" t="str">
        <f ca="1">GrpF!$D$7</f>
        <v>Kanada</v>
      </c>
      <c r="GZ44" s="492"/>
      <c r="HA44" s="492"/>
      <c r="HB44" s="486"/>
      <c r="HC44" s="453" t="str">
        <f t="shared" ca="1" si="490"/>
        <v/>
      </c>
      <c r="HD44" s="453" t="str">
        <f ca="1">IF((HC44&lt;&gt;""),IF(OR($F44&lt;&gt;$G44,PrSettings!$M$4="●"),(($F44-$G44)=(GZ44-HA44))*1,0),"")</f>
        <v/>
      </c>
      <c r="HE44" s="453" t="str">
        <f t="shared" ca="1" si="491"/>
        <v/>
      </c>
      <c r="HF44" s="453" t="str">
        <f ca="1">IF(HC44&lt;&gt;"",IF(ABS($F44-$G44)&gt;=PrSettings!$M$7,(ABS($F44-$G44-GZ44+HA44)&lt;=1)*1,IF(AND(HC44,$F44=$G44,$F44&gt;=PrSettings!$M$6),(ABS(GZ44-$F44)&lt;=1)*1,IF(AND(HC44,$F44+$G44&gt;=PrSettings!$M$8),(ABS(GZ44-$F44)+ABS(HA44-$G44)&lt;=1)*1,""))),"")</f>
        <v/>
      </c>
      <c r="HG44" s="489"/>
      <c r="HI44" s="451">
        <f t="shared" ca="1" si="402"/>
        <v>16</v>
      </c>
      <c r="HJ44" s="452" t="str">
        <f ca="1">GrpF!$B$7</f>
        <v>Kroatien</v>
      </c>
      <c r="HK44" s="453">
        <f t="shared" ca="1" si="492"/>
        <v>38</v>
      </c>
      <c r="HL44" s="452" t="str">
        <f ca="1">GrpF!$D$7</f>
        <v>Kanada</v>
      </c>
      <c r="HM44" s="492"/>
      <c r="HN44" s="492"/>
      <c r="HO44" s="486"/>
      <c r="HP44" s="453" t="str">
        <f t="shared" ca="1" si="493"/>
        <v/>
      </c>
      <c r="HQ44" s="453" t="str">
        <f ca="1">IF((HP44&lt;&gt;""),IF(OR($F44&lt;&gt;$G44,PrSettings!$M$4="●"),(($F44-$G44)=(HM44-HN44))*1,0),"")</f>
        <v/>
      </c>
      <c r="HR44" s="453" t="str">
        <f t="shared" ca="1" si="494"/>
        <v/>
      </c>
      <c r="HS44" s="453" t="str">
        <f ca="1">IF(HP44&lt;&gt;"",IF(ABS($F44-$G44)&gt;=PrSettings!$M$7,(ABS($F44-$G44-HM44+HN44)&lt;=1)*1,IF(AND(HP44,$F44=$G44,$F44&gt;=PrSettings!$M$6),(ABS(HM44-$F44)&lt;=1)*1,IF(AND(HP44,$F44+$G44&gt;=PrSettings!$M$8),(ABS(HM44-$F44)+ABS(HN44-$G44)&lt;=1)*1,""))),"")</f>
        <v/>
      </c>
      <c r="HT44" s="489"/>
      <c r="HV44" s="451">
        <f t="shared" ca="1" si="406"/>
        <v>16</v>
      </c>
      <c r="HW44" s="452" t="str">
        <f ca="1">GrpF!$B$7</f>
        <v>Kroatien</v>
      </c>
      <c r="HX44" s="453">
        <f t="shared" ca="1" si="495"/>
        <v>38</v>
      </c>
      <c r="HY44" s="452" t="str">
        <f ca="1">GrpF!$D$7</f>
        <v>Kanada</v>
      </c>
      <c r="HZ44" s="492"/>
      <c r="IA44" s="492"/>
      <c r="IB44" s="486"/>
      <c r="IC44" s="453" t="str">
        <f t="shared" ca="1" si="496"/>
        <v/>
      </c>
      <c r="ID44" s="453" t="str">
        <f ca="1">IF((IC44&lt;&gt;""),IF(OR($F44&lt;&gt;$G44,PrSettings!$M$4="●"),(($F44-$G44)=(HZ44-IA44))*1,0),"")</f>
        <v/>
      </c>
      <c r="IE44" s="453" t="str">
        <f t="shared" ca="1" si="497"/>
        <v/>
      </c>
      <c r="IF44" s="453" t="str">
        <f ca="1">IF(IC44&lt;&gt;"",IF(ABS($F44-$G44)&gt;=PrSettings!$M$7,(ABS($F44-$G44-HZ44+IA44)&lt;=1)*1,IF(AND(IC44,$F44=$G44,$F44&gt;=PrSettings!$M$6),(ABS(HZ44-$F44)&lt;=1)*1,IF(AND(IC44,$F44+$G44&gt;=PrSettings!$M$8),(ABS(HZ44-$F44)+ABS(IA44-$G44)&lt;=1)*1,""))),"")</f>
        <v/>
      </c>
      <c r="IG44" s="489"/>
      <c r="II44" s="451">
        <f t="shared" ca="1" si="410"/>
        <v>16</v>
      </c>
      <c r="IJ44" s="452" t="str">
        <f ca="1">GrpF!$B$7</f>
        <v>Kroatien</v>
      </c>
      <c r="IK44" s="453">
        <f t="shared" ca="1" si="498"/>
        <v>38</v>
      </c>
      <c r="IL44" s="452" t="str">
        <f ca="1">GrpF!$D$7</f>
        <v>Kanada</v>
      </c>
      <c r="IM44" s="492"/>
      <c r="IN44" s="492"/>
      <c r="IO44" s="486"/>
      <c r="IP44" s="453" t="str">
        <f t="shared" ca="1" si="499"/>
        <v/>
      </c>
      <c r="IQ44" s="453" t="str">
        <f ca="1">IF((IP44&lt;&gt;""),IF(OR($F44&lt;&gt;$G44,PrSettings!$M$4="●"),(($F44-$G44)=(IM44-IN44))*1,0),"")</f>
        <v/>
      </c>
      <c r="IR44" s="453" t="str">
        <f t="shared" ca="1" si="500"/>
        <v/>
      </c>
      <c r="IS44" s="453" t="str">
        <f ca="1">IF(IP44&lt;&gt;"",IF(ABS($F44-$G44)&gt;=PrSettings!$M$7,(ABS($F44-$G44-IM44+IN44)&lt;=1)*1,IF(AND(IP44,$F44=$G44,$F44&gt;=PrSettings!$M$6),(ABS(IM44-$F44)&lt;=1)*1,IF(AND(IP44,$F44+$G44&gt;=PrSettings!$M$8),(ABS(IM44-$F44)+ABS(IN44-$G44)&lt;=1)*1,""))),"")</f>
        <v/>
      </c>
      <c r="IT44" s="489"/>
      <c r="IV44" s="451">
        <f t="shared" ca="1" si="414"/>
        <v>16</v>
      </c>
      <c r="IW44" s="452" t="str">
        <f ca="1">GrpF!$B$7</f>
        <v>Kroatien</v>
      </c>
      <c r="IX44" s="453">
        <f t="shared" ca="1" si="501"/>
        <v>38</v>
      </c>
      <c r="IY44" s="452" t="str">
        <f ca="1">GrpF!$D$7</f>
        <v>Kanada</v>
      </c>
      <c r="IZ44" s="492"/>
      <c r="JA44" s="492"/>
      <c r="JB44" s="486"/>
      <c r="JC44" s="453" t="str">
        <f t="shared" ca="1" si="502"/>
        <v/>
      </c>
      <c r="JD44" s="453" t="str">
        <f ca="1">IF((JC44&lt;&gt;""),IF(OR($F44&lt;&gt;$G44,PrSettings!$M$4="●"),(($F44-$G44)=(IZ44-JA44))*1,0),"")</f>
        <v/>
      </c>
      <c r="JE44" s="453" t="str">
        <f t="shared" ca="1" si="503"/>
        <v/>
      </c>
      <c r="JF44" s="453" t="str">
        <f ca="1">IF(JC44&lt;&gt;"",IF(ABS($F44-$G44)&gt;=PrSettings!$M$7,(ABS($F44-$G44-IZ44+JA44)&lt;=1)*1,IF(AND(JC44,$F44=$G44,$F44&gt;=PrSettings!$M$6),(ABS(IZ44-$F44)&lt;=1)*1,IF(AND(JC44,$F44+$G44&gt;=PrSettings!$M$8),(ABS(IZ44-$F44)+ABS(JA44-$G44)&lt;=1)*1,""))),"")</f>
        <v/>
      </c>
      <c r="JG44" s="489"/>
      <c r="JI44" s="451">
        <f t="shared" ca="1" si="418"/>
        <v>16</v>
      </c>
      <c r="JJ44" s="452" t="str">
        <f ca="1">GrpF!$B$7</f>
        <v>Kroatien</v>
      </c>
      <c r="JK44" s="453">
        <f t="shared" ca="1" si="504"/>
        <v>38</v>
      </c>
      <c r="JL44" s="452" t="str">
        <f ca="1">GrpF!$D$7</f>
        <v>Kanada</v>
      </c>
      <c r="JM44" s="492"/>
      <c r="JN44" s="492"/>
      <c r="JO44" s="486"/>
      <c r="JP44" s="453" t="str">
        <f t="shared" ca="1" si="505"/>
        <v/>
      </c>
      <c r="JQ44" s="453" t="str">
        <f ca="1">IF((JP44&lt;&gt;""),IF(OR($F44&lt;&gt;$G44,PrSettings!$M$4="●"),(($F44-$G44)=(JM44-JN44))*1,0),"")</f>
        <v/>
      </c>
      <c r="JR44" s="453" t="str">
        <f t="shared" ca="1" si="506"/>
        <v/>
      </c>
      <c r="JS44" s="453" t="str">
        <f ca="1">IF(JP44&lt;&gt;"",IF(ABS($F44-$G44)&gt;=PrSettings!$M$7,(ABS($F44-$G44-JM44+JN44)&lt;=1)*1,IF(AND(JP44,$F44=$G44,$F44&gt;=PrSettings!$M$6),(ABS(JM44-$F44)&lt;=1)*1,IF(AND(JP44,$F44+$G44&gt;=PrSettings!$M$8),(ABS(JM44-$F44)+ABS(JN44-$G44)&lt;=1)*1,""))),"")</f>
        <v/>
      </c>
      <c r="JT44" s="489"/>
      <c r="JV44" s="451">
        <f t="shared" ca="1" si="422"/>
        <v>16</v>
      </c>
      <c r="JW44" s="452" t="str">
        <f ca="1">GrpF!$B$7</f>
        <v>Kroatien</v>
      </c>
      <c r="JX44" s="453">
        <f t="shared" ca="1" si="507"/>
        <v>38</v>
      </c>
      <c r="JY44" s="452" t="str">
        <f ca="1">GrpF!$D$7</f>
        <v>Kanada</v>
      </c>
      <c r="JZ44" s="492"/>
      <c r="KA44" s="492"/>
      <c r="KB44" s="486"/>
      <c r="KC44" s="453" t="str">
        <f t="shared" ca="1" si="508"/>
        <v/>
      </c>
      <c r="KD44" s="453" t="str">
        <f ca="1">IF((KC44&lt;&gt;""),IF(OR($F44&lt;&gt;$G44,PrSettings!$M$4="●"),(($F44-$G44)=(JZ44-KA44))*1,0),"")</f>
        <v/>
      </c>
      <c r="KE44" s="453" t="str">
        <f t="shared" ca="1" si="509"/>
        <v/>
      </c>
      <c r="KF44" s="453" t="str">
        <f ca="1">IF(KC44&lt;&gt;"",IF(ABS($F44-$G44)&gt;=PrSettings!$M$7,(ABS($F44-$G44-JZ44+KA44)&lt;=1)*1,IF(AND(KC44,$F44=$G44,$F44&gt;=PrSettings!$M$6),(ABS(JZ44-$F44)&lt;=1)*1,IF(AND(KC44,$F44+$G44&gt;=PrSettings!$M$8),(ABS(JZ44-$F44)+ABS(KA44-$G44)&lt;=1)*1,""))),"")</f>
        <v/>
      </c>
      <c r="KG44" s="489"/>
      <c r="KI44" s="451">
        <f t="shared" ca="1" si="426"/>
        <v>16</v>
      </c>
      <c r="KJ44" s="452" t="str">
        <f ca="1">GrpF!$B$7</f>
        <v>Kroatien</v>
      </c>
      <c r="KK44" s="453">
        <f t="shared" ca="1" si="510"/>
        <v>38</v>
      </c>
      <c r="KL44" s="452" t="str">
        <f ca="1">GrpF!$D$7</f>
        <v>Kanada</v>
      </c>
      <c r="KM44" s="492"/>
      <c r="KN44" s="492"/>
      <c r="KO44" s="486"/>
      <c r="KP44" s="453" t="str">
        <f t="shared" ca="1" si="511"/>
        <v/>
      </c>
      <c r="KQ44" s="453" t="str">
        <f ca="1">IF((KP44&lt;&gt;""),IF(OR($F44&lt;&gt;$G44,PrSettings!$M$4="●"),(($F44-$G44)=(KM44-KN44))*1,0),"")</f>
        <v/>
      </c>
      <c r="KR44" s="453" t="str">
        <f t="shared" ca="1" si="512"/>
        <v/>
      </c>
      <c r="KS44" s="453" t="str">
        <f ca="1">IF(KP44&lt;&gt;"",IF(ABS($F44-$G44)&gt;=PrSettings!$M$7,(ABS($F44-$G44-KM44+KN44)&lt;=1)*1,IF(AND(KP44,$F44=$G44,$F44&gt;=PrSettings!$M$6),(ABS(KM44-$F44)&lt;=1)*1,IF(AND(KP44,$F44+$G44&gt;=PrSettings!$M$8),(ABS(KM44-$F44)+ABS(KN44-$G44)&lt;=1)*1,""))),"")</f>
        <v/>
      </c>
      <c r="KT44" s="489"/>
      <c r="KV44" s="451">
        <f t="shared" ca="1" si="430"/>
        <v>16</v>
      </c>
      <c r="KW44" s="452" t="str">
        <f ca="1">GrpF!$B$7</f>
        <v>Kroatien</v>
      </c>
      <c r="KX44" s="453">
        <f t="shared" ca="1" si="513"/>
        <v>38</v>
      </c>
      <c r="KY44" s="452" t="str">
        <f ca="1">GrpF!$D$7</f>
        <v>Kanada</v>
      </c>
      <c r="KZ44" s="492"/>
      <c r="LA44" s="492"/>
      <c r="LB44" s="486"/>
      <c r="LC44" s="453" t="str">
        <f t="shared" ca="1" si="514"/>
        <v/>
      </c>
      <c r="LD44" s="453" t="str">
        <f ca="1">IF((LC44&lt;&gt;""),IF(OR($F44&lt;&gt;$G44,PrSettings!$M$4="●"),(($F44-$G44)=(KZ44-LA44))*1,0),"")</f>
        <v/>
      </c>
      <c r="LE44" s="453" t="str">
        <f t="shared" ca="1" si="515"/>
        <v/>
      </c>
      <c r="LF44" s="453" t="str">
        <f ca="1">IF(LC44&lt;&gt;"",IF(ABS($F44-$G44)&gt;=PrSettings!$M$7,(ABS($F44-$G44-KZ44+LA44)&lt;=1)*1,IF(AND(LC44,$F44=$G44,$F44&gt;=PrSettings!$M$6),(ABS(KZ44-$F44)&lt;=1)*1,IF(AND(LC44,$F44+$G44&gt;=PrSettings!$M$8),(ABS(KZ44-$F44)+ABS(LA44-$G44)&lt;=1)*1,""))),"")</f>
        <v/>
      </c>
      <c r="LG44" s="489"/>
      <c r="LI44" s="451">
        <f t="shared" ca="1" si="434"/>
        <v>16</v>
      </c>
      <c r="LJ44" s="452" t="str">
        <f ca="1">GrpF!$B$7</f>
        <v>Kroatien</v>
      </c>
      <c r="LK44" s="453">
        <f t="shared" ca="1" si="516"/>
        <v>38</v>
      </c>
      <c r="LL44" s="452" t="str">
        <f ca="1">GrpF!$D$7</f>
        <v>Kanada</v>
      </c>
      <c r="LM44" s="492"/>
      <c r="LN44" s="492"/>
      <c r="LO44" s="486"/>
      <c r="LP44" s="453" t="str">
        <f t="shared" ca="1" si="517"/>
        <v/>
      </c>
      <c r="LQ44" s="453" t="str">
        <f ca="1">IF((LP44&lt;&gt;""),IF(OR($F44&lt;&gt;$G44,PrSettings!$M$4="●"),(($F44-$G44)=(LM44-LN44))*1,0),"")</f>
        <v/>
      </c>
      <c r="LR44" s="453" t="str">
        <f t="shared" ca="1" si="518"/>
        <v/>
      </c>
      <c r="LS44" s="453" t="str">
        <f ca="1">IF(LP44&lt;&gt;"",IF(ABS($F44-$G44)&gt;=PrSettings!$M$7,(ABS($F44-$G44-LM44+LN44)&lt;=1)*1,IF(AND(LP44,$F44=$G44,$F44&gt;=PrSettings!$M$6),(ABS(LM44-$F44)&lt;=1)*1,IF(AND(LP44,$F44+$G44&gt;=PrSettings!$M$8),(ABS(LM44-$F44)+ABS(LN44-$G44)&lt;=1)*1,""))),"")</f>
        <v/>
      </c>
      <c r="LT44" s="489"/>
      <c r="LV44" s="451">
        <f t="shared" ca="1" si="438"/>
        <v>16</v>
      </c>
      <c r="LW44" s="452" t="str">
        <f ca="1">GrpF!$B$7</f>
        <v>Kroatien</v>
      </c>
      <c r="LX44" s="453">
        <f t="shared" ca="1" si="519"/>
        <v>38</v>
      </c>
      <c r="LY44" s="452" t="str">
        <f ca="1">GrpF!$D$7</f>
        <v>Kanada</v>
      </c>
      <c r="LZ44" s="492"/>
      <c r="MA44" s="492"/>
      <c r="MB44" s="486"/>
      <c r="MC44" s="453" t="str">
        <f t="shared" ca="1" si="520"/>
        <v/>
      </c>
      <c r="MD44" s="453" t="str">
        <f ca="1">IF((MC44&lt;&gt;""),IF(OR($F44&lt;&gt;$G44,PrSettings!$M$4="●"),(($F44-$G44)=(LZ44-MA44))*1,0),"")</f>
        <v/>
      </c>
      <c r="ME44" s="453" t="str">
        <f t="shared" ca="1" si="521"/>
        <v/>
      </c>
      <c r="MF44" s="453" t="str">
        <f ca="1">IF(MC44&lt;&gt;"",IF(ABS($F44-$G44)&gt;=PrSettings!$M$7,(ABS($F44-$G44-LZ44+MA44)&lt;=1)*1,IF(AND(MC44,$F44=$G44,$F44&gt;=PrSettings!$M$6),(ABS(LZ44-$F44)&lt;=1)*1,IF(AND(MC44,$F44+$G44&gt;=PrSettings!$M$8),(ABS(LZ44-$F44)+ABS(MA44-$G44)&lt;=1)*1,""))),"")</f>
        <v/>
      </c>
      <c r="MG44" s="489"/>
    </row>
    <row r="45" spans="2:345" x14ac:dyDescent="0.25">
      <c r="B45" s="451">
        <f ca="1">INDEX(Groups!$C$7:$C$45,MATCH(C45,Groups!$D$7:$D$45,0))</f>
        <v>16</v>
      </c>
      <c r="C45" s="452" t="str">
        <f ca="1">GrpF!$B$8</f>
        <v>Kroatien</v>
      </c>
      <c r="D45" s="453">
        <f ca="1">INDEX(Groups!$C$7:$C$45,MATCH(E45,Groups!$D$7:$D$45,0))</f>
        <v>2</v>
      </c>
      <c r="E45" s="452" t="str">
        <f ca="1">GrpF!$D$8</f>
        <v>Belgien</v>
      </c>
      <c r="F45" s="454">
        <f ca="1">GrpF!$E$8</f>
        <v>0</v>
      </c>
      <c r="G45" s="455">
        <f ca="1">GrpF!$G$8</f>
        <v>0</v>
      </c>
      <c r="I45" s="451">
        <f t="shared" ca="1" si="443"/>
        <v>16</v>
      </c>
      <c r="J45" s="452" t="str">
        <f ca="1">GrpF!$B$8</f>
        <v>Kroatien</v>
      </c>
      <c r="K45" s="453">
        <f t="shared" ca="1" si="444"/>
        <v>2</v>
      </c>
      <c r="L45" s="452" t="str">
        <f ca="1">GrpF!$D$8</f>
        <v>Belgien</v>
      </c>
      <c r="M45" s="492"/>
      <c r="N45" s="492"/>
      <c r="O45" s="486"/>
      <c r="P45" s="453" t="str">
        <f t="shared" ca="1" si="445"/>
        <v/>
      </c>
      <c r="Q45" s="453" t="str">
        <f ca="1">IF((P45&lt;&gt;""),IF(OR($F45&lt;&gt;$G45,PrSettings!$M$4="●"),(($F45-$G45)=(M45-N45))*1,0),"")</f>
        <v/>
      </c>
      <c r="R45" s="453" t="str">
        <f t="shared" ca="1" si="446"/>
        <v/>
      </c>
      <c r="S45" s="453" t="str">
        <f ca="1">IF(P45&lt;&gt;"",IF(ABS($F45-$G45)&gt;=PrSettings!$M$7,(ABS($F45-$G45-M45+N45)&lt;=1)*1,IF(AND(P45,$F45=$G45,$F45&gt;=PrSettings!$M$6),(ABS(M45-$F45)&lt;=1)*1,IF(AND(P45,$F45+$G45&gt;=PrSettings!$M$8),(ABS(M45-$F45)+ABS(N45-$G45)&lt;=1)*1,""))),"")</f>
        <v/>
      </c>
      <c r="T45" s="489"/>
      <c r="V45" s="451">
        <f t="shared" ca="1" si="342"/>
        <v>16</v>
      </c>
      <c r="W45" s="452" t="str">
        <f ca="1">GrpF!$B$8</f>
        <v>Kroatien</v>
      </c>
      <c r="X45" s="453">
        <f t="shared" ca="1" si="447"/>
        <v>2</v>
      </c>
      <c r="Y45" s="452" t="str">
        <f ca="1">GrpF!$D$8</f>
        <v>Belgien</v>
      </c>
      <c r="Z45" s="492"/>
      <c r="AA45" s="492"/>
      <c r="AB45" s="486"/>
      <c r="AC45" s="453" t="str">
        <f t="shared" ca="1" si="448"/>
        <v/>
      </c>
      <c r="AD45" s="453" t="str">
        <f ca="1">IF((AC45&lt;&gt;""),IF(OR($F45&lt;&gt;$G45,PrSettings!$M$4="●"),(($F45-$G45)=(Z45-AA45))*1,0),"")</f>
        <v/>
      </c>
      <c r="AE45" s="453" t="str">
        <f t="shared" ca="1" si="449"/>
        <v/>
      </c>
      <c r="AF45" s="453" t="str">
        <f ca="1">IF(AC45&lt;&gt;"",IF(ABS($F45-$G45)&gt;=PrSettings!$M$7,(ABS($F45-$G45-Z45+AA45)&lt;=1)*1,IF(AND(AC45,$F45=$G45,$F45&gt;=PrSettings!$M$6),(ABS(Z45-$F45)&lt;=1)*1,IF(AND(AC45,$F45+$G45&gt;=PrSettings!$M$8),(ABS(Z45-$F45)+ABS(AA45-$G45)&lt;=1)*1,""))),"")</f>
        <v/>
      </c>
      <c r="AG45" s="489"/>
      <c r="AI45" s="451">
        <f t="shared" ca="1" si="346"/>
        <v>16</v>
      </c>
      <c r="AJ45" s="452" t="str">
        <f ca="1">GrpF!$B$8</f>
        <v>Kroatien</v>
      </c>
      <c r="AK45" s="453">
        <f t="shared" ca="1" si="450"/>
        <v>2</v>
      </c>
      <c r="AL45" s="452" t="str">
        <f ca="1">GrpF!$D$8</f>
        <v>Belgien</v>
      </c>
      <c r="AM45" s="492"/>
      <c r="AN45" s="492"/>
      <c r="AO45" s="486"/>
      <c r="AP45" s="453" t="str">
        <f t="shared" ca="1" si="451"/>
        <v/>
      </c>
      <c r="AQ45" s="453" t="str">
        <f ca="1">IF((AP45&lt;&gt;""),IF(OR($F45&lt;&gt;$G45,PrSettings!$M$4="●"),(($F45-$G45)=(AM45-AN45))*1,0),"")</f>
        <v/>
      </c>
      <c r="AR45" s="453" t="str">
        <f t="shared" ca="1" si="452"/>
        <v/>
      </c>
      <c r="AS45" s="453" t="str">
        <f ca="1">IF(AP45&lt;&gt;"",IF(ABS($F45-$G45)&gt;=PrSettings!$M$7,(ABS($F45-$G45-AM45+AN45)&lt;=1)*1,IF(AND(AP45,$F45=$G45,$F45&gt;=PrSettings!$M$6),(ABS(AM45-$F45)&lt;=1)*1,IF(AND(AP45,$F45+$G45&gt;=PrSettings!$M$8),(ABS(AM45-$F45)+ABS(AN45-$G45)&lt;=1)*1,""))),"")</f>
        <v/>
      </c>
      <c r="AT45" s="489"/>
      <c r="AV45" s="451">
        <f t="shared" ca="1" si="350"/>
        <v>16</v>
      </c>
      <c r="AW45" s="452" t="str">
        <f ca="1">GrpF!$B$8</f>
        <v>Kroatien</v>
      </c>
      <c r="AX45" s="453">
        <f t="shared" ca="1" si="453"/>
        <v>2</v>
      </c>
      <c r="AY45" s="452" t="str">
        <f ca="1">GrpF!$D$8</f>
        <v>Belgien</v>
      </c>
      <c r="AZ45" s="492"/>
      <c r="BA45" s="492"/>
      <c r="BB45" s="486"/>
      <c r="BC45" s="453" t="str">
        <f t="shared" ca="1" si="454"/>
        <v/>
      </c>
      <c r="BD45" s="453" t="str">
        <f ca="1">IF((BC45&lt;&gt;""),IF(OR($F45&lt;&gt;$G45,PrSettings!$M$4="●"),(($F45-$G45)=(AZ45-BA45))*1,0),"")</f>
        <v/>
      </c>
      <c r="BE45" s="453" t="str">
        <f t="shared" ca="1" si="455"/>
        <v/>
      </c>
      <c r="BF45" s="453" t="str">
        <f ca="1">IF(BC45&lt;&gt;"",IF(ABS($F45-$G45)&gt;=PrSettings!$M$7,(ABS($F45-$G45-AZ45+BA45)&lt;=1)*1,IF(AND(BC45,$F45=$G45,$F45&gt;=PrSettings!$M$6),(ABS(AZ45-$F45)&lt;=1)*1,IF(AND(BC45,$F45+$G45&gt;=PrSettings!$M$8),(ABS(AZ45-$F45)+ABS(BA45-$G45)&lt;=1)*1,""))),"")</f>
        <v/>
      </c>
      <c r="BG45" s="489"/>
      <c r="BI45" s="451">
        <f t="shared" ca="1" si="354"/>
        <v>16</v>
      </c>
      <c r="BJ45" s="452" t="str">
        <f ca="1">GrpF!$B$8</f>
        <v>Kroatien</v>
      </c>
      <c r="BK45" s="453">
        <f t="shared" ca="1" si="456"/>
        <v>2</v>
      </c>
      <c r="BL45" s="452" t="str">
        <f ca="1">GrpF!$D$8</f>
        <v>Belgien</v>
      </c>
      <c r="BM45" s="492"/>
      <c r="BN45" s="492"/>
      <c r="BO45" s="486"/>
      <c r="BP45" s="453" t="str">
        <f t="shared" ca="1" si="457"/>
        <v/>
      </c>
      <c r="BQ45" s="453" t="str">
        <f ca="1">IF((BP45&lt;&gt;""),IF(OR($F45&lt;&gt;$G45,PrSettings!$M$4="●"),(($F45-$G45)=(BM45-BN45))*1,0),"")</f>
        <v/>
      </c>
      <c r="BR45" s="453" t="str">
        <f t="shared" ca="1" si="458"/>
        <v/>
      </c>
      <c r="BS45" s="453" t="str">
        <f ca="1">IF(BP45&lt;&gt;"",IF(ABS($F45-$G45)&gt;=PrSettings!$M$7,(ABS($F45-$G45-BM45+BN45)&lt;=1)*1,IF(AND(BP45,$F45=$G45,$F45&gt;=PrSettings!$M$6),(ABS(BM45-$F45)&lt;=1)*1,IF(AND(BP45,$F45+$G45&gt;=PrSettings!$M$8),(ABS(BM45-$F45)+ABS(BN45-$G45)&lt;=1)*1,""))),"")</f>
        <v/>
      </c>
      <c r="BT45" s="489"/>
      <c r="BV45" s="451">
        <f t="shared" ca="1" si="358"/>
        <v>16</v>
      </c>
      <c r="BW45" s="452" t="str">
        <f ca="1">GrpF!$B$8</f>
        <v>Kroatien</v>
      </c>
      <c r="BX45" s="453">
        <f t="shared" ca="1" si="459"/>
        <v>2</v>
      </c>
      <c r="BY45" s="452" t="str">
        <f ca="1">GrpF!$D$8</f>
        <v>Belgien</v>
      </c>
      <c r="BZ45" s="492"/>
      <c r="CA45" s="492"/>
      <c r="CB45" s="486"/>
      <c r="CC45" s="453" t="str">
        <f t="shared" ca="1" si="460"/>
        <v/>
      </c>
      <c r="CD45" s="453" t="str">
        <f ca="1">IF((CC45&lt;&gt;""),IF(OR($F45&lt;&gt;$G45,PrSettings!$M$4="●"),(($F45-$G45)=(BZ45-CA45))*1,0),"")</f>
        <v/>
      </c>
      <c r="CE45" s="453" t="str">
        <f t="shared" ca="1" si="461"/>
        <v/>
      </c>
      <c r="CF45" s="453" t="str">
        <f ca="1">IF(CC45&lt;&gt;"",IF(ABS($F45-$G45)&gt;=PrSettings!$M$7,(ABS($F45-$G45-BZ45+CA45)&lt;=1)*1,IF(AND(CC45,$F45=$G45,$F45&gt;=PrSettings!$M$6),(ABS(BZ45-$F45)&lt;=1)*1,IF(AND(CC45,$F45+$G45&gt;=PrSettings!$M$8),(ABS(BZ45-$F45)+ABS(CA45-$G45)&lt;=1)*1,""))),"")</f>
        <v/>
      </c>
      <c r="CG45" s="489"/>
      <c r="CI45" s="451">
        <f t="shared" ca="1" si="362"/>
        <v>16</v>
      </c>
      <c r="CJ45" s="452" t="str">
        <f ca="1">GrpF!$B$8</f>
        <v>Kroatien</v>
      </c>
      <c r="CK45" s="453">
        <f t="shared" ca="1" si="462"/>
        <v>2</v>
      </c>
      <c r="CL45" s="452" t="str">
        <f ca="1">GrpF!$D$8</f>
        <v>Belgien</v>
      </c>
      <c r="CM45" s="492"/>
      <c r="CN45" s="492"/>
      <c r="CO45" s="486"/>
      <c r="CP45" s="453" t="str">
        <f t="shared" ca="1" si="463"/>
        <v/>
      </c>
      <c r="CQ45" s="453" t="str">
        <f ca="1">IF((CP45&lt;&gt;""),IF(OR($F45&lt;&gt;$G45,PrSettings!$M$4="●"),(($F45-$G45)=(CM45-CN45))*1,0),"")</f>
        <v/>
      </c>
      <c r="CR45" s="453" t="str">
        <f t="shared" ca="1" si="464"/>
        <v/>
      </c>
      <c r="CS45" s="453" t="str">
        <f ca="1">IF(CP45&lt;&gt;"",IF(ABS($F45-$G45)&gt;=PrSettings!$M$7,(ABS($F45-$G45-CM45+CN45)&lt;=1)*1,IF(AND(CP45,$F45=$G45,$F45&gt;=PrSettings!$M$6),(ABS(CM45-$F45)&lt;=1)*1,IF(AND(CP45,$F45+$G45&gt;=PrSettings!$M$8),(ABS(CM45-$F45)+ABS(CN45-$G45)&lt;=1)*1,""))),"")</f>
        <v/>
      </c>
      <c r="CT45" s="489"/>
      <c r="CV45" s="451">
        <f t="shared" ca="1" si="366"/>
        <v>16</v>
      </c>
      <c r="CW45" s="452" t="str">
        <f ca="1">GrpF!$B$8</f>
        <v>Kroatien</v>
      </c>
      <c r="CX45" s="453">
        <f t="shared" ca="1" si="465"/>
        <v>2</v>
      </c>
      <c r="CY45" s="452" t="str">
        <f ca="1">GrpF!$D$8</f>
        <v>Belgien</v>
      </c>
      <c r="CZ45" s="492"/>
      <c r="DA45" s="492"/>
      <c r="DB45" s="486"/>
      <c r="DC45" s="453" t="str">
        <f t="shared" ca="1" si="466"/>
        <v/>
      </c>
      <c r="DD45" s="453" t="str">
        <f ca="1">IF((DC45&lt;&gt;""),IF(OR($F45&lt;&gt;$G45,PrSettings!$M$4="●"),(($F45-$G45)=(CZ45-DA45))*1,0),"")</f>
        <v/>
      </c>
      <c r="DE45" s="453" t="str">
        <f t="shared" ca="1" si="467"/>
        <v/>
      </c>
      <c r="DF45" s="453" t="str">
        <f ca="1">IF(DC45&lt;&gt;"",IF(ABS($F45-$G45)&gt;=PrSettings!$M$7,(ABS($F45-$G45-CZ45+DA45)&lt;=1)*1,IF(AND(DC45,$F45=$G45,$F45&gt;=PrSettings!$M$6),(ABS(CZ45-$F45)&lt;=1)*1,IF(AND(DC45,$F45+$G45&gt;=PrSettings!$M$8),(ABS(CZ45-$F45)+ABS(DA45-$G45)&lt;=1)*1,""))),"")</f>
        <v/>
      </c>
      <c r="DG45" s="489"/>
      <c r="DI45" s="451">
        <f t="shared" ca="1" si="370"/>
        <v>16</v>
      </c>
      <c r="DJ45" s="452" t="str">
        <f ca="1">GrpF!$B$8</f>
        <v>Kroatien</v>
      </c>
      <c r="DK45" s="453">
        <f t="shared" ca="1" si="468"/>
        <v>2</v>
      </c>
      <c r="DL45" s="452" t="str">
        <f ca="1">GrpF!$D$8</f>
        <v>Belgien</v>
      </c>
      <c r="DM45" s="492"/>
      <c r="DN45" s="492"/>
      <c r="DO45" s="486"/>
      <c r="DP45" s="453" t="str">
        <f t="shared" ca="1" si="469"/>
        <v/>
      </c>
      <c r="DQ45" s="453" t="str">
        <f ca="1">IF((DP45&lt;&gt;""),IF(OR($F45&lt;&gt;$G45,PrSettings!$M$4="●"),(($F45-$G45)=(DM45-DN45))*1,0),"")</f>
        <v/>
      </c>
      <c r="DR45" s="453" t="str">
        <f t="shared" ca="1" si="470"/>
        <v/>
      </c>
      <c r="DS45" s="453" t="str">
        <f ca="1">IF(DP45&lt;&gt;"",IF(ABS($F45-$G45)&gt;=PrSettings!$M$7,(ABS($F45-$G45-DM45+DN45)&lt;=1)*1,IF(AND(DP45,$F45=$G45,$F45&gt;=PrSettings!$M$6),(ABS(DM45-$F45)&lt;=1)*1,IF(AND(DP45,$F45+$G45&gt;=PrSettings!$M$8),(ABS(DM45-$F45)+ABS(DN45-$G45)&lt;=1)*1,""))),"")</f>
        <v/>
      </c>
      <c r="DT45" s="489"/>
      <c r="DV45" s="451">
        <f t="shared" ca="1" si="374"/>
        <v>16</v>
      </c>
      <c r="DW45" s="452" t="str">
        <f ca="1">GrpF!$B$8</f>
        <v>Kroatien</v>
      </c>
      <c r="DX45" s="453">
        <f t="shared" ca="1" si="471"/>
        <v>2</v>
      </c>
      <c r="DY45" s="452" t="str">
        <f ca="1">GrpF!$D$8</f>
        <v>Belgien</v>
      </c>
      <c r="DZ45" s="492"/>
      <c r="EA45" s="492"/>
      <c r="EB45" s="486"/>
      <c r="EC45" s="453" t="str">
        <f t="shared" ca="1" si="472"/>
        <v/>
      </c>
      <c r="ED45" s="453" t="str">
        <f ca="1">IF((EC45&lt;&gt;""),IF(OR($F45&lt;&gt;$G45,PrSettings!$M$4="●"),(($F45-$G45)=(DZ45-EA45))*1,0),"")</f>
        <v/>
      </c>
      <c r="EE45" s="453" t="str">
        <f t="shared" ca="1" si="473"/>
        <v/>
      </c>
      <c r="EF45" s="453" t="str">
        <f ca="1">IF(EC45&lt;&gt;"",IF(ABS($F45-$G45)&gt;=PrSettings!$M$7,(ABS($F45-$G45-DZ45+EA45)&lt;=1)*1,IF(AND(EC45,$F45=$G45,$F45&gt;=PrSettings!$M$6),(ABS(DZ45-$F45)&lt;=1)*1,IF(AND(EC45,$F45+$G45&gt;=PrSettings!$M$8),(ABS(DZ45-$F45)+ABS(EA45-$G45)&lt;=1)*1,""))),"")</f>
        <v/>
      </c>
      <c r="EG45" s="489"/>
      <c r="EI45" s="451">
        <f t="shared" ca="1" si="378"/>
        <v>16</v>
      </c>
      <c r="EJ45" s="452" t="str">
        <f ca="1">GrpF!$B$8</f>
        <v>Kroatien</v>
      </c>
      <c r="EK45" s="453">
        <f t="shared" ca="1" si="474"/>
        <v>2</v>
      </c>
      <c r="EL45" s="452" t="str">
        <f ca="1">GrpF!$D$8</f>
        <v>Belgien</v>
      </c>
      <c r="EM45" s="492"/>
      <c r="EN45" s="492"/>
      <c r="EO45" s="486"/>
      <c r="EP45" s="453" t="str">
        <f t="shared" ca="1" si="475"/>
        <v/>
      </c>
      <c r="EQ45" s="453" t="str">
        <f ca="1">IF((EP45&lt;&gt;""),IF(OR($F45&lt;&gt;$G45,PrSettings!$M$4="●"),(($F45-$G45)=(EM45-EN45))*1,0),"")</f>
        <v/>
      </c>
      <c r="ER45" s="453" t="str">
        <f t="shared" ca="1" si="476"/>
        <v/>
      </c>
      <c r="ES45" s="453" t="str">
        <f ca="1">IF(EP45&lt;&gt;"",IF(ABS($F45-$G45)&gt;=PrSettings!$M$7,(ABS($F45-$G45-EM45+EN45)&lt;=1)*1,IF(AND(EP45,$F45=$G45,$F45&gt;=PrSettings!$M$6),(ABS(EM45-$F45)&lt;=1)*1,IF(AND(EP45,$F45+$G45&gt;=PrSettings!$M$8),(ABS(EM45-$F45)+ABS(EN45-$G45)&lt;=1)*1,""))),"")</f>
        <v/>
      </c>
      <c r="ET45" s="489"/>
      <c r="EV45" s="451">
        <f t="shared" ca="1" si="382"/>
        <v>16</v>
      </c>
      <c r="EW45" s="452" t="str">
        <f ca="1">GrpF!$B$8</f>
        <v>Kroatien</v>
      </c>
      <c r="EX45" s="453">
        <f t="shared" ca="1" si="477"/>
        <v>2</v>
      </c>
      <c r="EY45" s="452" t="str">
        <f ca="1">GrpF!$D$8</f>
        <v>Belgien</v>
      </c>
      <c r="EZ45" s="492"/>
      <c r="FA45" s="492"/>
      <c r="FB45" s="486"/>
      <c r="FC45" s="453" t="str">
        <f t="shared" ca="1" si="478"/>
        <v/>
      </c>
      <c r="FD45" s="453" t="str">
        <f ca="1">IF((FC45&lt;&gt;""),IF(OR($F45&lt;&gt;$G45,PrSettings!$M$4="●"),(($F45-$G45)=(EZ45-FA45))*1,0),"")</f>
        <v/>
      </c>
      <c r="FE45" s="453" t="str">
        <f t="shared" ca="1" si="479"/>
        <v/>
      </c>
      <c r="FF45" s="453" t="str">
        <f ca="1">IF(FC45&lt;&gt;"",IF(ABS($F45-$G45)&gt;=PrSettings!$M$7,(ABS($F45-$G45-EZ45+FA45)&lt;=1)*1,IF(AND(FC45,$F45=$G45,$F45&gt;=PrSettings!$M$6),(ABS(EZ45-$F45)&lt;=1)*1,IF(AND(FC45,$F45+$G45&gt;=PrSettings!$M$8),(ABS(EZ45-$F45)+ABS(FA45-$G45)&lt;=1)*1,""))),"")</f>
        <v/>
      </c>
      <c r="FG45" s="489"/>
      <c r="FI45" s="451">
        <f t="shared" ca="1" si="386"/>
        <v>16</v>
      </c>
      <c r="FJ45" s="452" t="str">
        <f ca="1">GrpF!$B$8</f>
        <v>Kroatien</v>
      </c>
      <c r="FK45" s="453">
        <f t="shared" ca="1" si="480"/>
        <v>2</v>
      </c>
      <c r="FL45" s="452" t="str">
        <f ca="1">GrpF!$D$8</f>
        <v>Belgien</v>
      </c>
      <c r="FM45" s="492"/>
      <c r="FN45" s="492"/>
      <c r="FO45" s="486"/>
      <c r="FP45" s="453" t="str">
        <f t="shared" ca="1" si="481"/>
        <v/>
      </c>
      <c r="FQ45" s="453" t="str">
        <f ca="1">IF((FP45&lt;&gt;""),IF(OR($F45&lt;&gt;$G45,PrSettings!$M$4="●"),(($F45-$G45)=(FM45-FN45))*1,0),"")</f>
        <v/>
      </c>
      <c r="FR45" s="453" t="str">
        <f t="shared" ca="1" si="482"/>
        <v/>
      </c>
      <c r="FS45" s="453" t="str">
        <f ca="1">IF(FP45&lt;&gt;"",IF(ABS($F45-$G45)&gt;=PrSettings!$M$7,(ABS($F45-$G45-FM45+FN45)&lt;=1)*1,IF(AND(FP45,$F45=$G45,$F45&gt;=PrSettings!$M$6),(ABS(FM45-$F45)&lt;=1)*1,IF(AND(FP45,$F45+$G45&gt;=PrSettings!$M$8),(ABS(FM45-$F45)+ABS(FN45-$G45)&lt;=1)*1,""))),"")</f>
        <v/>
      </c>
      <c r="FT45" s="489"/>
      <c r="FV45" s="451">
        <f t="shared" ca="1" si="390"/>
        <v>16</v>
      </c>
      <c r="FW45" s="452" t="str">
        <f ca="1">GrpF!$B$8</f>
        <v>Kroatien</v>
      </c>
      <c r="FX45" s="453">
        <f t="shared" ca="1" si="483"/>
        <v>2</v>
      </c>
      <c r="FY45" s="452" t="str">
        <f ca="1">GrpF!$D$8</f>
        <v>Belgien</v>
      </c>
      <c r="FZ45" s="492"/>
      <c r="GA45" s="492"/>
      <c r="GB45" s="486"/>
      <c r="GC45" s="453" t="str">
        <f t="shared" ca="1" si="484"/>
        <v/>
      </c>
      <c r="GD45" s="453" t="str">
        <f ca="1">IF((GC45&lt;&gt;""),IF(OR($F45&lt;&gt;$G45,PrSettings!$M$4="●"),(($F45-$G45)=(FZ45-GA45))*1,0),"")</f>
        <v/>
      </c>
      <c r="GE45" s="453" t="str">
        <f t="shared" ca="1" si="485"/>
        <v/>
      </c>
      <c r="GF45" s="453" t="str">
        <f ca="1">IF(GC45&lt;&gt;"",IF(ABS($F45-$G45)&gt;=PrSettings!$M$7,(ABS($F45-$G45-FZ45+GA45)&lt;=1)*1,IF(AND(GC45,$F45=$G45,$F45&gt;=PrSettings!$M$6),(ABS(FZ45-$F45)&lt;=1)*1,IF(AND(GC45,$F45+$G45&gt;=PrSettings!$M$8),(ABS(FZ45-$F45)+ABS(GA45-$G45)&lt;=1)*1,""))),"")</f>
        <v/>
      </c>
      <c r="GG45" s="489"/>
      <c r="GI45" s="451">
        <f t="shared" ca="1" si="394"/>
        <v>16</v>
      </c>
      <c r="GJ45" s="452" t="str">
        <f ca="1">GrpF!$B$8</f>
        <v>Kroatien</v>
      </c>
      <c r="GK45" s="453">
        <f t="shared" ca="1" si="486"/>
        <v>2</v>
      </c>
      <c r="GL45" s="452" t="str">
        <f ca="1">GrpF!$D$8</f>
        <v>Belgien</v>
      </c>
      <c r="GM45" s="492"/>
      <c r="GN45" s="492"/>
      <c r="GO45" s="486"/>
      <c r="GP45" s="453" t="str">
        <f t="shared" ca="1" si="487"/>
        <v/>
      </c>
      <c r="GQ45" s="453" t="str">
        <f ca="1">IF((GP45&lt;&gt;""),IF(OR($F45&lt;&gt;$G45,PrSettings!$M$4="●"),(($F45-$G45)=(GM45-GN45))*1,0),"")</f>
        <v/>
      </c>
      <c r="GR45" s="453" t="str">
        <f t="shared" ca="1" si="488"/>
        <v/>
      </c>
      <c r="GS45" s="453" t="str">
        <f ca="1">IF(GP45&lt;&gt;"",IF(ABS($F45-$G45)&gt;=PrSettings!$M$7,(ABS($F45-$G45-GM45+GN45)&lt;=1)*1,IF(AND(GP45,$F45=$G45,$F45&gt;=PrSettings!$M$6),(ABS(GM45-$F45)&lt;=1)*1,IF(AND(GP45,$F45+$G45&gt;=PrSettings!$M$8),(ABS(GM45-$F45)+ABS(GN45-$G45)&lt;=1)*1,""))),"")</f>
        <v/>
      </c>
      <c r="GT45" s="489"/>
      <c r="GV45" s="451">
        <f t="shared" ca="1" si="398"/>
        <v>16</v>
      </c>
      <c r="GW45" s="452" t="str">
        <f ca="1">GrpF!$B$8</f>
        <v>Kroatien</v>
      </c>
      <c r="GX45" s="453">
        <f t="shared" ca="1" si="489"/>
        <v>2</v>
      </c>
      <c r="GY45" s="452" t="str">
        <f ca="1">GrpF!$D$8</f>
        <v>Belgien</v>
      </c>
      <c r="GZ45" s="492"/>
      <c r="HA45" s="492"/>
      <c r="HB45" s="486"/>
      <c r="HC45" s="453" t="str">
        <f t="shared" ca="1" si="490"/>
        <v/>
      </c>
      <c r="HD45" s="453" t="str">
        <f ca="1">IF((HC45&lt;&gt;""),IF(OR($F45&lt;&gt;$G45,PrSettings!$M$4="●"),(($F45-$G45)=(GZ45-HA45))*1,0),"")</f>
        <v/>
      </c>
      <c r="HE45" s="453" t="str">
        <f t="shared" ca="1" si="491"/>
        <v/>
      </c>
      <c r="HF45" s="453" t="str">
        <f ca="1">IF(HC45&lt;&gt;"",IF(ABS($F45-$G45)&gt;=PrSettings!$M$7,(ABS($F45-$G45-GZ45+HA45)&lt;=1)*1,IF(AND(HC45,$F45=$G45,$F45&gt;=PrSettings!$M$6),(ABS(GZ45-$F45)&lt;=1)*1,IF(AND(HC45,$F45+$G45&gt;=PrSettings!$M$8),(ABS(GZ45-$F45)+ABS(HA45-$G45)&lt;=1)*1,""))),"")</f>
        <v/>
      </c>
      <c r="HG45" s="489"/>
      <c r="HI45" s="451">
        <f t="shared" ca="1" si="402"/>
        <v>16</v>
      </c>
      <c r="HJ45" s="452" t="str">
        <f ca="1">GrpF!$B$8</f>
        <v>Kroatien</v>
      </c>
      <c r="HK45" s="453">
        <f t="shared" ca="1" si="492"/>
        <v>2</v>
      </c>
      <c r="HL45" s="452" t="str">
        <f ca="1">GrpF!$D$8</f>
        <v>Belgien</v>
      </c>
      <c r="HM45" s="492"/>
      <c r="HN45" s="492"/>
      <c r="HO45" s="486"/>
      <c r="HP45" s="453" t="str">
        <f t="shared" ca="1" si="493"/>
        <v/>
      </c>
      <c r="HQ45" s="453" t="str">
        <f ca="1">IF((HP45&lt;&gt;""),IF(OR($F45&lt;&gt;$G45,PrSettings!$M$4="●"),(($F45-$G45)=(HM45-HN45))*1,0),"")</f>
        <v/>
      </c>
      <c r="HR45" s="453" t="str">
        <f t="shared" ca="1" si="494"/>
        <v/>
      </c>
      <c r="HS45" s="453" t="str">
        <f ca="1">IF(HP45&lt;&gt;"",IF(ABS($F45-$G45)&gt;=PrSettings!$M$7,(ABS($F45-$G45-HM45+HN45)&lt;=1)*1,IF(AND(HP45,$F45=$G45,$F45&gt;=PrSettings!$M$6),(ABS(HM45-$F45)&lt;=1)*1,IF(AND(HP45,$F45+$G45&gt;=PrSettings!$M$8),(ABS(HM45-$F45)+ABS(HN45-$G45)&lt;=1)*1,""))),"")</f>
        <v/>
      </c>
      <c r="HT45" s="489"/>
      <c r="HV45" s="451">
        <f t="shared" ca="1" si="406"/>
        <v>16</v>
      </c>
      <c r="HW45" s="452" t="str">
        <f ca="1">GrpF!$B$8</f>
        <v>Kroatien</v>
      </c>
      <c r="HX45" s="453">
        <f t="shared" ca="1" si="495"/>
        <v>2</v>
      </c>
      <c r="HY45" s="452" t="str">
        <f ca="1">GrpF!$D$8</f>
        <v>Belgien</v>
      </c>
      <c r="HZ45" s="492"/>
      <c r="IA45" s="492"/>
      <c r="IB45" s="486"/>
      <c r="IC45" s="453" t="str">
        <f t="shared" ca="1" si="496"/>
        <v/>
      </c>
      <c r="ID45" s="453" t="str">
        <f ca="1">IF((IC45&lt;&gt;""),IF(OR($F45&lt;&gt;$G45,PrSettings!$M$4="●"),(($F45-$G45)=(HZ45-IA45))*1,0),"")</f>
        <v/>
      </c>
      <c r="IE45" s="453" t="str">
        <f t="shared" ca="1" si="497"/>
        <v/>
      </c>
      <c r="IF45" s="453" t="str">
        <f ca="1">IF(IC45&lt;&gt;"",IF(ABS($F45-$G45)&gt;=PrSettings!$M$7,(ABS($F45-$G45-HZ45+IA45)&lt;=1)*1,IF(AND(IC45,$F45=$G45,$F45&gt;=PrSettings!$M$6),(ABS(HZ45-$F45)&lt;=1)*1,IF(AND(IC45,$F45+$G45&gt;=PrSettings!$M$8),(ABS(HZ45-$F45)+ABS(IA45-$G45)&lt;=1)*1,""))),"")</f>
        <v/>
      </c>
      <c r="IG45" s="489"/>
      <c r="II45" s="451">
        <f t="shared" ca="1" si="410"/>
        <v>16</v>
      </c>
      <c r="IJ45" s="452" t="str">
        <f ca="1">GrpF!$B$8</f>
        <v>Kroatien</v>
      </c>
      <c r="IK45" s="453">
        <f t="shared" ca="1" si="498"/>
        <v>2</v>
      </c>
      <c r="IL45" s="452" t="str">
        <f ca="1">GrpF!$D$8</f>
        <v>Belgien</v>
      </c>
      <c r="IM45" s="492"/>
      <c r="IN45" s="492"/>
      <c r="IO45" s="486"/>
      <c r="IP45" s="453" t="str">
        <f t="shared" ca="1" si="499"/>
        <v/>
      </c>
      <c r="IQ45" s="453" t="str">
        <f ca="1">IF((IP45&lt;&gt;""),IF(OR($F45&lt;&gt;$G45,PrSettings!$M$4="●"),(($F45-$G45)=(IM45-IN45))*1,0),"")</f>
        <v/>
      </c>
      <c r="IR45" s="453" t="str">
        <f t="shared" ca="1" si="500"/>
        <v/>
      </c>
      <c r="IS45" s="453" t="str">
        <f ca="1">IF(IP45&lt;&gt;"",IF(ABS($F45-$G45)&gt;=PrSettings!$M$7,(ABS($F45-$G45-IM45+IN45)&lt;=1)*1,IF(AND(IP45,$F45=$G45,$F45&gt;=PrSettings!$M$6),(ABS(IM45-$F45)&lt;=1)*1,IF(AND(IP45,$F45+$G45&gt;=PrSettings!$M$8),(ABS(IM45-$F45)+ABS(IN45-$G45)&lt;=1)*1,""))),"")</f>
        <v/>
      </c>
      <c r="IT45" s="489"/>
      <c r="IV45" s="451">
        <f t="shared" ca="1" si="414"/>
        <v>16</v>
      </c>
      <c r="IW45" s="452" t="str">
        <f ca="1">GrpF!$B$8</f>
        <v>Kroatien</v>
      </c>
      <c r="IX45" s="453">
        <f t="shared" ca="1" si="501"/>
        <v>2</v>
      </c>
      <c r="IY45" s="452" t="str">
        <f ca="1">GrpF!$D$8</f>
        <v>Belgien</v>
      </c>
      <c r="IZ45" s="492"/>
      <c r="JA45" s="492"/>
      <c r="JB45" s="486"/>
      <c r="JC45" s="453" t="str">
        <f t="shared" ca="1" si="502"/>
        <v/>
      </c>
      <c r="JD45" s="453" t="str">
        <f ca="1">IF((JC45&lt;&gt;""),IF(OR($F45&lt;&gt;$G45,PrSettings!$M$4="●"),(($F45-$G45)=(IZ45-JA45))*1,0),"")</f>
        <v/>
      </c>
      <c r="JE45" s="453" t="str">
        <f t="shared" ca="1" si="503"/>
        <v/>
      </c>
      <c r="JF45" s="453" t="str">
        <f ca="1">IF(JC45&lt;&gt;"",IF(ABS($F45-$G45)&gt;=PrSettings!$M$7,(ABS($F45-$G45-IZ45+JA45)&lt;=1)*1,IF(AND(JC45,$F45=$G45,$F45&gt;=PrSettings!$M$6),(ABS(IZ45-$F45)&lt;=1)*1,IF(AND(JC45,$F45+$G45&gt;=PrSettings!$M$8),(ABS(IZ45-$F45)+ABS(JA45-$G45)&lt;=1)*1,""))),"")</f>
        <v/>
      </c>
      <c r="JG45" s="489"/>
      <c r="JI45" s="451">
        <f t="shared" ca="1" si="418"/>
        <v>16</v>
      </c>
      <c r="JJ45" s="452" t="str">
        <f ca="1">GrpF!$B$8</f>
        <v>Kroatien</v>
      </c>
      <c r="JK45" s="453">
        <f t="shared" ca="1" si="504"/>
        <v>2</v>
      </c>
      <c r="JL45" s="452" t="str">
        <f ca="1">GrpF!$D$8</f>
        <v>Belgien</v>
      </c>
      <c r="JM45" s="492"/>
      <c r="JN45" s="492"/>
      <c r="JO45" s="486"/>
      <c r="JP45" s="453" t="str">
        <f t="shared" ca="1" si="505"/>
        <v/>
      </c>
      <c r="JQ45" s="453" t="str">
        <f ca="1">IF((JP45&lt;&gt;""),IF(OR($F45&lt;&gt;$G45,PrSettings!$M$4="●"),(($F45-$G45)=(JM45-JN45))*1,0),"")</f>
        <v/>
      </c>
      <c r="JR45" s="453" t="str">
        <f t="shared" ca="1" si="506"/>
        <v/>
      </c>
      <c r="JS45" s="453" t="str">
        <f ca="1">IF(JP45&lt;&gt;"",IF(ABS($F45-$G45)&gt;=PrSettings!$M$7,(ABS($F45-$G45-JM45+JN45)&lt;=1)*1,IF(AND(JP45,$F45=$G45,$F45&gt;=PrSettings!$M$6),(ABS(JM45-$F45)&lt;=1)*1,IF(AND(JP45,$F45+$G45&gt;=PrSettings!$M$8),(ABS(JM45-$F45)+ABS(JN45-$G45)&lt;=1)*1,""))),"")</f>
        <v/>
      </c>
      <c r="JT45" s="489"/>
      <c r="JV45" s="451">
        <f t="shared" ca="1" si="422"/>
        <v>16</v>
      </c>
      <c r="JW45" s="452" t="str">
        <f ca="1">GrpF!$B$8</f>
        <v>Kroatien</v>
      </c>
      <c r="JX45" s="453">
        <f t="shared" ca="1" si="507"/>
        <v>2</v>
      </c>
      <c r="JY45" s="452" t="str">
        <f ca="1">GrpF!$D$8</f>
        <v>Belgien</v>
      </c>
      <c r="JZ45" s="492"/>
      <c r="KA45" s="492"/>
      <c r="KB45" s="486"/>
      <c r="KC45" s="453" t="str">
        <f t="shared" ca="1" si="508"/>
        <v/>
      </c>
      <c r="KD45" s="453" t="str">
        <f ca="1">IF((KC45&lt;&gt;""),IF(OR($F45&lt;&gt;$G45,PrSettings!$M$4="●"),(($F45-$G45)=(JZ45-KA45))*1,0),"")</f>
        <v/>
      </c>
      <c r="KE45" s="453" t="str">
        <f t="shared" ca="1" si="509"/>
        <v/>
      </c>
      <c r="KF45" s="453" t="str">
        <f ca="1">IF(KC45&lt;&gt;"",IF(ABS($F45-$G45)&gt;=PrSettings!$M$7,(ABS($F45-$G45-JZ45+KA45)&lt;=1)*1,IF(AND(KC45,$F45=$G45,$F45&gt;=PrSettings!$M$6),(ABS(JZ45-$F45)&lt;=1)*1,IF(AND(KC45,$F45+$G45&gt;=PrSettings!$M$8),(ABS(JZ45-$F45)+ABS(KA45-$G45)&lt;=1)*1,""))),"")</f>
        <v/>
      </c>
      <c r="KG45" s="489"/>
      <c r="KI45" s="451">
        <f t="shared" ca="1" si="426"/>
        <v>16</v>
      </c>
      <c r="KJ45" s="452" t="str">
        <f ca="1">GrpF!$B$8</f>
        <v>Kroatien</v>
      </c>
      <c r="KK45" s="453">
        <f t="shared" ca="1" si="510"/>
        <v>2</v>
      </c>
      <c r="KL45" s="452" t="str">
        <f ca="1">GrpF!$D$8</f>
        <v>Belgien</v>
      </c>
      <c r="KM45" s="492"/>
      <c r="KN45" s="492"/>
      <c r="KO45" s="486"/>
      <c r="KP45" s="453" t="str">
        <f t="shared" ca="1" si="511"/>
        <v/>
      </c>
      <c r="KQ45" s="453" t="str">
        <f ca="1">IF((KP45&lt;&gt;""),IF(OR($F45&lt;&gt;$G45,PrSettings!$M$4="●"),(($F45-$G45)=(KM45-KN45))*1,0),"")</f>
        <v/>
      </c>
      <c r="KR45" s="453" t="str">
        <f t="shared" ca="1" si="512"/>
        <v/>
      </c>
      <c r="KS45" s="453" t="str">
        <f ca="1">IF(KP45&lt;&gt;"",IF(ABS($F45-$G45)&gt;=PrSettings!$M$7,(ABS($F45-$G45-KM45+KN45)&lt;=1)*1,IF(AND(KP45,$F45=$G45,$F45&gt;=PrSettings!$M$6),(ABS(KM45-$F45)&lt;=1)*1,IF(AND(KP45,$F45+$G45&gt;=PrSettings!$M$8),(ABS(KM45-$F45)+ABS(KN45-$G45)&lt;=1)*1,""))),"")</f>
        <v/>
      </c>
      <c r="KT45" s="489"/>
      <c r="KV45" s="451">
        <f t="shared" ca="1" si="430"/>
        <v>16</v>
      </c>
      <c r="KW45" s="452" t="str">
        <f ca="1">GrpF!$B$8</f>
        <v>Kroatien</v>
      </c>
      <c r="KX45" s="453">
        <f t="shared" ca="1" si="513"/>
        <v>2</v>
      </c>
      <c r="KY45" s="452" t="str">
        <f ca="1">GrpF!$D$8</f>
        <v>Belgien</v>
      </c>
      <c r="KZ45" s="492"/>
      <c r="LA45" s="492"/>
      <c r="LB45" s="486"/>
      <c r="LC45" s="453" t="str">
        <f t="shared" ca="1" si="514"/>
        <v/>
      </c>
      <c r="LD45" s="453" t="str">
        <f ca="1">IF((LC45&lt;&gt;""),IF(OR($F45&lt;&gt;$G45,PrSettings!$M$4="●"),(($F45-$G45)=(KZ45-LA45))*1,0),"")</f>
        <v/>
      </c>
      <c r="LE45" s="453" t="str">
        <f t="shared" ca="1" si="515"/>
        <v/>
      </c>
      <c r="LF45" s="453" t="str">
        <f ca="1">IF(LC45&lt;&gt;"",IF(ABS($F45-$G45)&gt;=PrSettings!$M$7,(ABS($F45-$G45-KZ45+LA45)&lt;=1)*1,IF(AND(LC45,$F45=$G45,$F45&gt;=PrSettings!$M$6),(ABS(KZ45-$F45)&lt;=1)*1,IF(AND(LC45,$F45+$G45&gt;=PrSettings!$M$8),(ABS(KZ45-$F45)+ABS(LA45-$G45)&lt;=1)*1,""))),"")</f>
        <v/>
      </c>
      <c r="LG45" s="489"/>
      <c r="LI45" s="451">
        <f t="shared" ca="1" si="434"/>
        <v>16</v>
      </c>
      <c r="LJ45" s="452" t="str">
        <f ca="1">GrpF!$B$8</f>
        <v>Kroatien</v>
      </c>
      <c r="LK45" s="453">
        <f t="shared" ca="1" si="516"/>
        <v>2</v>
      </c>
      <c r="LL45" s="452" t="str">
        <f ca="1">GrpF!$D$8</f>
        <v>Belgien</v>
      </c>
      <c r="LM45" s="492"/>
      <c r="LN45" s="492"/>
      <c r="LO45" s="486"/>
      <c r="LP45" s="453" t="str">
        <f t="shared" ca="1" si="517"/>
        <v/>
      </c>
      <c r="LQ45" s="453" t="str">
        <f ca="1">IF((LP45&lt;&gt;""),IF(OR($F45&lt;&gt;$G45,PrSettings!$M$4="●"),(($F45-$G45)=(LM45-LN45))*1,0),"")</f>
        <v/>
      </c>
      <c r="LR45" s="453" t="str">
        <f t="shared" ca="1" si="518"/>
        <v/>
      </c>
      <c r="LS45" s="453" t="str">
        <f ca="1">IF(LP45&lt;&gt;"",IF(ABS($F45-$G45)&gt;=PrSettings!$M$7,(ABS($F45-$G45-LM45+LN45)&lt;=1)*1,IF(AND(LP45,$F45=$G45,$F45&gt;=PrSettings!$M$6),(ABS(LM45-$F45)&lt;=1)*1,IF(AND(LP45,$F45+$G45&gt;=PrSettings!$M$8),(ABS(LM45-$F45)+ABS(LN45-$G45)&lt;=1)*1,""))),"")</f>
        <v/>
      </c>
      <c r="LT45" s="489"/>
      <c r="LV45" s="451">
        <f t="shared" ca="1" si="438"/>
        <v>16</v>
      </c>
      <c r="LW45" s="452" t="str">
        <f ca="1">GrpF!$B$8</f>
        <v>Kroatien</v>
      </c>
      <c r="LX45" s="453">
        <f t="shared" ca="1" si="519"/>
        <v>2</v>
      </c>
      <c r="LY45" s="452" t="str">
        <f ca="1">GrpF!$D$8</f>
        <v>Belgien</v>
      </c>
      <c r="LZ45" s="492"/>
      <c r="MA45" s="492"/>
      <c r="MB45" s="486"/>
      <c r="MC45" s="453" t="str">
        <f t="shared" ca="1" si="520"/>
        <v/>
      </c>
      <c r="MD45" s="453" t="str">
        <f ca="1">IF((MC45&lt;&gt;""),IF(OR($F45&lt;&gt;$G45,PrSettings!$M$4="●"),(($F45-$G45)=(LZ45-MA45))*1,0),"")</f>
        <v/>
      </c>
      <c r="ME45" s="453" t="str">
        <f t="shared" ca="1" si="521"/>
        <v/>
      </c>
      <c r="MF45" s="453" t="str">
        <f ca="1">IF(MC45&lt;&gt;"",IF(ABS($F45-$G45)&gt;=PrSettings!$M$7,(ABS($F45-$G45-LZ45+MA45)&lt;=1)*1,IF(AND(MC45,$F45=$G45,$F45&gt;=PrSettings!$M$6),(ABS(LZ45-$F45)&lt;=1)*1,IF(AND(MC45,$F45+$G45&gt;=PrSettings!$M$8),(ABS(LZ45-$F45)+ABS(MA45-$G45)&lt;=1)*1,""))),"")</f>
        <v/>
      </c>
      <c r="MG45" s="489"/>
    </row>
    <row r="46" spans="2:345" x14ac:dyDescent="0.25">
      <c r="B46" s="451">
        <f ca="1">INDEX(Groups!$C$7:$C$45,MATCH(C46,Groups!$D$7:$D$45,0))</f>
        <v>38</v>
      </c>
      <c r="C46" s="452" t="str">
        <f ca="1">GrpF!$B$9</f>
        <v>Kanada</v>
      </c>
      <c r="D46" s="453">
        <f ca="1">INDEX(Groups!$C$7:$C$45,MATCH(E46,Groups!$D$7:$D$45,0))</f>
        <v>24</v>
      </c>
      <c r="E46" s="452" t="str">
        <f ca="1">GrpF!$D$9</f>
        <v>Marokko</v>
      </c>
      <c r="F46" s="454">
        <f ca="1">GrpF!$E$9</f>
        <v>1</v>
      </c>
      <c r="G46" s="455">
        <f ca="1">GrpF!$G$9</f>
        <v>2</v>
      </c>
      <c r="I46" s="451">
        <f t="shared" ca="1" si="443"/>
        <v>38</v>
      </c>
      <c r="J46" s="452" t="str">
        <f ca="1">GrpF!$B$9</f>
        <v>Kanada</v>
      </c>
      <c r="K46" s="453">
        <f t="shared" ca="1" si="444"/>
        <v>24</v>
      </c>
      <c r="L46" s="452" t="str">
        <f ca="1">GrpF!$D$9</f>
        <v>Marokko</v>
      </c>
      <c r="M46" s="492"/>
      <c r="N46" s="492"/>
      <c r="O46" s="487"/>
      <c r="P46" s="453" t="str">
        <f t="shared" ca="1" si="445"/>
        <v/>
      </c>
      <c r="Q46" s="453" t="str">
        <f ca="1">IF((P46&lt;&gt;""),IF(OR($F46&lt;&gt;$G46,PrSettings!$M$4="●"),(($F46-$G46)=(M46-N46))*1,0),"")</f>
        <v/>
      </c>
      <c r="R46" s="453" t="str">
        <f t="shared" ca="1" si="446"/>
        <v/>
      </c>
      <c r="S46" s="453" t="str">
        <f ca="1">IF(P46&lt;&gt;"",IF(ABS($F46-$G46)&gt;=PrSettings!$M$7,(ABS($F46-$G46-M46+N46)&lt;=1)*1,IF(AND(P46,$F46=$G46,$F46&gt;=PrSettings!$M$6),(ABS(M46-$F46)&lt;=1)*1,IF(AND(P46,$F46+$G46&gt;=PrSettings!$M$8),(ABS(M46-$F46)+ABS(N46-$G46)&lt;=1)*1,""))),"")</f>
        <v/>
      </c>
      <c r="T46" s="490"/>
      <c r="V46" s="451">
        <f t="shared" ca="1" si="342"/>
        <v>38</v>
      </c>
      <c r="W46" s="452" t="str">
        <f ca="1">GrpF!$B$9</f>
        <v>Kanada</v>
      </c>
      <c r="X46" s="453">
        <f t="shared" ca="1" si="447"/>
        <v>24</v>
      </c>
      <c r="Y46" s="452" t="str">
        <f ca="1">GrpF!$D$9</f>
        <v>Marokko</v>
      </c>
      <c r="Z46" s="492"/>
      <c r="AA46" s="492"/>
      <c r="AB46" s="487"/>
      <c r="AC46" s="453" t="str">
        <f t="shared" ca="1" si="448"/>
        <v/>
      </c>
      <c r="AD46" s="453" t="str">
        <f ca="1">IF((AC46&lt;&gt;""),IF(OR($F46&lt;&gt;$G46,PrSettings!$M$4="●"),(($F46-$G46)=(Z46-AA46))*1,0),"")</f>
        <v/>
      </c>
      <c r="AE46" s="453" t="str">
        <f t="shared" ca="1" si="449"/>
        <v/>
      </c>
      <c r="AF46" s="453" t="str">
        <f ca="1">IF(AC46&lt;&gt;"",IF(ABS($F46-$G46)&gt;=PrSettings!$M$7,(ABS($F46-$G46-Z46+AA46)&lt;=1)*1,IF(AND(AC46,$F46=$G46,$F46&gt;=PrSettings!$M$6),(ABS(Z46-$F46)&lt;=1)*1,IF(AND(AC46,$F46+$G46&gt;=PrSettings!$M$8),(ABS(Z46-$F46)+ABS(AA46-$G46)&lt;=1)*1,""))),"")</f>
        <v/>
      </c>
      <c r="AG46" s="490"/>
      <c r="AI46" s="451">
        <f t="shared" ca="1" si="346"/>
        <v>38</v>
      </c>
      <c r="AJ46" s="452" t="str">
        <f ca="1">GrpF!$B$9</f>
        <v>Kanada</v>
      </c>
      <c r="AK46" s="453">
        <f t="shared" ca="1" si="450"/>
        <v>24</v>
      </c>
      <c r="AL46" s="452" t="str">
        <f ca="1">GrpF!$D$9</f>
        <v>Marokko</v>
      </c>
      <c r="AM46" s="492"/>
      <c r="AN46" s="492"/>
      <c r="AO46" s="487"/>
      <c r="AP46" s="453" t="str">
        <f t="shared" ca="1" si="451"/>
        <v/>
      </c>
      <c r="AQ46" s="453" t="str">
        <f ca="1">IF((AP46&lt;&gt;""),IF(OR($F46&lt;&gt;$G46,PrSettings!$M$4="●"),(($F46-$G46)=(AM46-AN46))*1,0),"")</f>
        <v/>
      </c>
      <c r="AR46" s="453" t="str">
        <f t="shared" ca="1" si="452"/>
        <v/>
      </c>
      <c r="AS46" s="453" t="str">
        <f ca="1">IF(AP46&lt;&gt;"",IF(ABS($F46-$G46)&gt;=PrSettings!$M$7,(ABS($F46-$G46-AM46+AN46)&lt;=1)*1,IF(AND(AP46,$F46=$G46,$F46&gt;=PrSettings!$M$6),(ABS(AM46-$F46)&lt;=1)*1,IF(AND(AP46,$F46+$G46&gt;=PrSettings!$M$8),(ABS(AM46-$F46)+ABS(AN46-$G46)&lt;=1)*1,""))),"")</f>
        <v/>
      </c>
      <c r="AT46" s="490"/>
      <c r="AV46" s="451">
        <f t="shared" ca="1" si="350"/>
        <v>38</v>
      </c>
      <c r="AW46" s="452" t="str">
        <f ca="1">GrpF!$B$9</f>
        <v>Kanada</v>
      </c>
      <c r="AX46" s="453">
        <f t="shared" ca="1" si="453"/>
        <v>24</v>
      </c>
      <c r="AY46" s="452" t="str">
        <f ca="1">GrpF!$D$9</f>
        <v>Marokko</v>
      </c>
      <c r="AZ46" s="492"/>
      <c r="BA46" s="492"/>
      <c r="BB46" s="487"/>
      <c r="BC46" s="453" t="str">
        <f t="shared" ca="1" si="454"/>
        <v/>
      </c>
      <c r="BD46" s="453" t="str">
        <f ca="1">IF((BC46&lt;&gt;""),IF(OR($F46&lt;&gt;$G46,PrSettings!$M$4="●"),(($F46-$G46)=(AZ46-BA46))*1,0),"")</f>
        <v/>
      </c>
      <c r="BE46" s="453" t="str">
        <f t="shared" ca="1" si="455"/>
        <v/>
      </c>
      <c r="BF46" s="453" t="str">
        <f ca="1">IF(BC46&lt;&gt;"",IF(ABS($F46-$G46)&gt;=PrSettings!$M$7,(ABS($F46-$G46-AZ46+BA46)&lt;=1)*1,IF(AND(BC46,$F46=$G46,$F46&gt;=PrSettings!$M$6),(ABS(AZ46-$F46)&lt;=1)*1,IF(AND(BC46,$F46+$G46&gt;=PrSettings!$M$8),(ABS(AZ46-$F46)+ABS(BA46-$G46)&lt;=1)*1,""))),"")</f>
        <v/>
      </c>
      <c r="BG46" s="490"/>
      <c r="BI46" s="451">
        <f t="shared" ca="1" si="354"/>
        <v>38</v>
      </c>
      <c r="BJ46" s="452" t="str">
        <f ca="1">GrpF!$B$9</f>
        <v>Kanada</v>
      </c>
      <c r="BK46" s="453">
        <f t="shared" ca="1" si="456"/>
        <v>24</v>
      </c>
      <c r="BL46" s="452" t="str">
        <f ca="1">GrpF!$D$9</f>
        <v>Marokko</v>
      </c>
      <c r="BM46" s="492"/>
      <c r="BN46" s="492"/>
      <c r="BO46" s="487"/>
      <c r="BP46" s="453" t="str">
        <f t="shared" ca="1" si="457"/>
        <v/>
      </c>
      <c r="BQ46" s="453" t="str">
        <f ca="1">IF((BP46&lt;&gt;""),IF(OR($F46&lt;&gt;$G46,PrSettings!$M$4="●"),(($F46-$G46)=(BM46-BN46))*1,0),"")</f>
        <v/>
      </c>
      <c r="BR46" s="453" t="str">
        <f t="shared" ca="1" si="458"/>
        <v/>
      </c>
      <c r="BS46" s="453" t="str">
        <f ca="1">IF(BP46&lt;&gt;"",IF(ABS($F46-$G46)&gt;=PrSettings!$M$7,(ABS($F46-$G46-BM46+BN46)&lt;=1)*1,IF(AND(BP46,$F46=$G46,$F46&gt;=PrSettings!$M$6),(ABS(BM46-$F46)&lt;=1)*1,IF(AND(BP46,$F46+$G46&gt;=PrSettings!$M$8),(ABS(BM46-$F46)+ABS(BN46-$G46)&lt;=1)*1,""))),"")</f>
        <v/>
      </c>
      <c r="BT46" s="490"/>
      <c r="BV46" s="451">
        <f t="shared" ca="1" si="358"/>
        <v>38</v>
      </c>
      <c r="BW46" s="452" t="str">
        <f ca="1">GrpF!$B$9</f>
        <v>Kanada</v>
      </c>
      <c r="BX46" s="453">
        <f t="shared" ca="1" si="459"/>
        <v>24</v>
      </c>
      <c r="BY46" s="452" t="str">
        <f ca="1">GrpF!$D$9</f>
        <v>Marokko</v>
      </c>
      <c r="BZ46" s="492"/>
      <c r="CA46" s="492"/>
      <c r="CB46" s="487"/>
      <c r="CC46" s="453" t="str">
        <f t="shared" ca="1" si="460"/>
        <v/>
      </c>
      <c r="CD46" s="453" t="str">
        <f ca="1">IF((CC46&lt;&gt;""),IF(OR($F46&lt;&gt;$G46,PrSettings!$M$4="●"),(($F46-$G46)=(BZ46-CA46))*1,0),"")</f>
        <v/>
      </c>
      <c r="CE46" s="453" t="str">
        <f t="shared" ca="1" si="461"/>
        <v/>
      </c>
      <c r="CF46" s="453" t="str">
        <f ca="1">IF(CC46&lt;&gt;"",IF(ABS($F46-$G46)&gt;=PrSettings!$M$7,(ABS($F46-$G46-BZ46+CA46)&lt;=1)*1,IF(AND(CC46,$F46=$G46,$F46&gt;=PrSettings!$M$6),(ABS(BZ46-$F46)&lt;=1)*1,IF(AND(CC46,$F46+$G46&gt;=PrSettings!$M$8),(ABS(BZ46-$F46)+ABS(CA46-$G46)&lt;=1)*1,""))),"")</f>
        <v/>
      </c>
      <c r="CG46" s="490"/>
      <c r="CI46" s="451">
        <f t="shared" ca="1" si="362"/>
        <v>38</v>
      </c>
      <c r="CJ46" s="452" t="str">
        <f ca="1">GrpF!$B$9</f>
        <v>Kanada</v>
      </c>
      <c r="CK46" s="453">
        <f t="shared" ca="1" si="462"/>
        <v>24</v>
      </c>
      <c r="CL46" s="452" t="str">
        <f ca="1">GrpF!$D$9</f>
        <v>Marokko</v>
      </c>
      <c r="CM46" s="492"/>
      <c r="CN46" s="492"/>
      <c r="CO46" s="487"/>
      <c r="CP46" s="453" t="str">
        <f t="shared" ca="1" si="463"/>
        <v/>
      </c>
      <c r="CQ46" s="453" t="str">
        <f ca="1">IF((CP46&lt;&gt;""),IF(OR($F46&lt;&gt;$G46,PrSettings!$M$4="●"),(($F46-$G46)=(CM46-CN46))*1,0),"")</f>
        <v/>
      </c>
      <c r="CR46" s="453" t="str">
        <f t="shared" ca="1" si="464"/>
        <v/>
      </c>
      <c r="CS46" s="453" t="str">
        <f ca="1">IF(CP46&lt;&gt;"",IF(ABS($F46-$G46)&gt;=PrSettings!$M$7,(ABS($F46-$G46-CM46+CN46)&lt;=1)*1,IF(AND(CP46,$F46=$G46,$F46&gt;=PrSettings!$M$6),(ABS(CM46-$F46)&lt;=1)*1,IF(AND(CP46,$F46+$G46&gt;=PrSettings!$M$8),(ABS(CM46-$F46)+ABS(CN46-$G46)&lt;=1)*1,""))),"")</f>
        <v/>
      </c>
      <c r="CT46" s="490"/>
      <c r="CV46" s="451">
        <f t="shared" ca="1" si="366"/>
        <v>38</v>
      </c>
      <c r="CW46" s="452" t="str">
        <f ca="1">GrpF!$B$9</f>
        <v>Kanada</v>
      </c>
      <c r="CX46" s="453">
        <f t="shared" ca="1" si="465"/>
        <v>24</v>
      </c>
      <c r="CY46" s="452" t="str">
        <f ca="1">GrpF!$D$9</f>
        <v>Marokko</v>
      </c>
      <c r="CZ46" s="492"/>
      <c r="DA46" s="492"/>
      <c r="DB46" s="487"/>
      <c r="DC46" s="453" t="str">
        <f t="shared" ca="1" si="466"/>
        <v/>
      </c>
      <c r="DD46" s="453" t="str">
        <f ca="1">IF((DC46&lt;&gt;""),IF(OR($F46&lt;&gt;$G46,PrSettings!$M$4="●"),(($F46-$G46)=(CZ46-DA46))*1,0),"")</f>
        <v/>
      </c>
      <c r="DE46" s="453" t="str">
        <f t="shared" ca="1" si="467"/>
        <v/>
      </c>
      <c r="DF46" s="453" t="str">
        <f ca="1">IF(DC46&lt;&gt;"",IF(ABS($F46-$G46)&gt;=PrSettings!$M$7,(ABS($F46-$G46-CZ46+DA46)&lt;=1)*1,IF(AND(DC46,$F46=$G46,$F46&gt;=PrSettings!$M$6),(ABS(CZ46-$F46)&lt;=1)*1,IF(AND(DC46,$F46+$G46&gt;=PrSettings!$M$8),(ABS(CZ46-$F46)+ABS(DA46-$G46)&lt;=1)*1,""))),"")</f>
        <v/>
      </c>
      <c r="DG46" s="490"/>
      <c r="DI46" s="451">
        <f t="shared" ca="1" si="370"/>
        <v>38</v>
      </c>
      <c r="DJ46" s="452" t="str">
        <f ca="1">GrpF!$B$9</f>
        <v>Kanada</v>
      </c>
      <c r="DK46" s="453">
        <f t="shared" ca="1" si="468"/>
        <v>24</v>
      </c>
      <c r="DL46" s="452" t="str">
        <f ca="1">GrpF!$D$9</f>
        <v>Marokko</v>
      </c>
      <c r="DM46" s="492"/>
      <c r="DN46" s="492"/>
      <c r="DO46" s="487"/>
      <c r="DP46" s="453" t="str">
        <f t="shared" ca="1" si="469"/>
        <v/>
      </c>
      <c r="DQ46" s="453" t="str">
        <f ca="1">IF((DP46&lt;&gt;""),IF(OR($F46&lt;&gt;$G46,PrSettings!$M$4="●"),(($F46-$G46)=(DM46-DN46))*1,0),"")</f>
        <v/>
      </c>
      <c r="DR46" s="453" t="str">
        <f t="shared" ca="1" si="470"/>
        <v/>
      </c>
      <c r="DS46" s="453" t="str">
        <f ca="1">IF(DP46&lt;&gt;"",IF(ABS($F46-$G46)&gt;=PrSettings!$M$7,(ABS($F46-$G46-DM46+DN46)&lt;=1)*1,IF(AND(DP46,$F46=$G46,$F46&gt;=PrSettings!$M$6),(ABS(DM46-$F46)&lt;=1)*1,IF(AND(DP46,$F46+$G46&gt;=PrSettings!$M$8),(ABS(DM46-$F46)+ABS(DN46-$G46)&lt;=1)*1,""))),"")</f>
        <v/>
      </c>
      <c r="DT46" s="490"/>
      <c r="DV46" s="451">
        <f t="shared" ca="1" si="374"/>
        <v>38</v>
      </c>
      <c r="DW46" s="452" t="str">
        <f ca="1">GrpF!$B$9</f>
        <v>Kanada</v>
      </c>
      <c r="DX46" s="453">
        <f t="shared" ca="1" si="471"/>
        <v>24</v>
      </c>
      <c r="DY46" s="452" t="str">
        <f ca="1">GrpF!$D$9</f>
        <v>Marokko</v>
      </c>
      <c r="DZ46" s="492"/>
      <c r="EA46" s="492"/>
      <c r="EB46" s="487"/>
      <c r="EC46" s="453" t="str">
        <f t="shared" ca="1" si="472"/>
        <v/>
      </c>
      <c r="ED46" s="453" t="str">
        <f ca="1">IF((EC46&lt;&gt;""),IF(OR($F46&lt;&gt;$G46,PrSettings!$M$4="●"),(($F46-$G46)=(DZ46-EA46))*1,0),"")</f>
        <v/>
      </c>
      <c r="EE46" s="453" t="str">
        <f t="shared" ca="1" si="473"/>
        <v/>
      </c>
      <c r="EF46" s="453" t="str">
        <f ca="1">IF(EC46&lt;&gt;"",IF(ABS($F46-$G46)&gt;=PrSettings!$M$7,(ABS($F46-$G46-DZ46+EA46)&lt;=1)*1,IF(AND(EC46,$F46=$G46,$F46&gt;=PrSettings!$M$6),(ABS(DZ46-$F46)&lt;=1)*1,IF(AND(EC46,$F46+$G46&gt;=PrSettings!$M$8),(ABS(DZ46-$F46)+ABS(EA46-$G46)&lt;=1)*1,""))),"")</f>
        <v/>
      </c>
      <c r="EG46" s="490"/>
      <c r="EI46" s="451">
        <f t="shared" ca="1" si="378"/>
        <v>38</v>
      </c>
      <c r="EJ46" s="452" t="str">
        <f ca="1">GrpF!$B$9</f>
        <v>Kanada</v>
      </c>
      <c r="EK46" s="453">
        <f t="shared" ca="1" si="474"/>
        <v>24</v>
      </c>
      <c r="EL46" s="452" t="str">
        <f ca="1">GrpF!$D$9</f>
        <v>Marokko</v>
      </c>
      <c r="EM46" s="492"/>
      <c r="EN46" s="492"/>
      <c r="EO46" s="487"/>
      <c r="EP46" s="453" t="str">
        <f t="shared" ca="1" si="475"/>
        <v/>
      </c>
      <c r="EQ46" s="453" t="str">
        <f ca="1">IF((EP46&lt;&gt;""),IF(OR($F46&lt;&gt;$G46,PrSettings!$M$4="●"),(($F46-$G46)=(EM46-EN46))*1,0),"")</f>
        <v/>
      </c>
      <c r="ER46" s="453" t="str">
        <f t="shared" ca="1" si="476"/>
        <v/>
      </c>
      <c r="ES46" s="453" t="str">
        <f ca="1">IF(EP46&lt;&gt;"",IF(ABS($F46-$G46)&gt;=PrSettings!$M$7,(ABS($F46-$G46-EM46+EN46)&lt;=1)*1,IF(AND(EP46,$F46=$G46,$F46&gt;=PrSettings!$M$6),(ABS(EM46-$F46)&lt;=1)*1,IF(AND(EP46,$F46+$G46&gt;=PrSettings!$M$8),(ABS(EM46-$F46)+ABS(EN46-$G46)&lt;=1)*1,""))),"")</f>
        <v/>
      </c>
      <c r="ET46" s="490"/>
      <c r="EV46" s="451">
        <f t="shared" ca="1" si="382"/>
        <v>38</v>
      </c>
      <c r="EW46" s="452" t="str">
        <f ca="1">GrpF!$B$9</f>
        <v>Kanada</v>
      </c>
      <c r="EX46" s="453">
        <f t="shared" ca="1" si="477"/>
        <v>24</v>
      </c>
      <c r="EY46" s="452" t="str">
        <f ca="1">GrpF!$D$9</f>
        <v>Marokko</v>
      </c>
      <c r="EZ46" s="492"/>
      <c r="FA46" s="492"/>
      <c r="FB46" s="487"/>
      <c r="FC46" s="453" t="str">
        <f t="shared" ca="1" si="478"/>
        <v/>
      </c>
      <c r="FD46" s="453" t="str">
        <f ca="1">IF((FC46&lt;&gt;""),IF(OR($F46&lt;&gt;$G46,PrSettings!$M$4="●"),(($F46-$G46)=(EZ46-FA46))*1,0),"")</f>
        <v/>
      </c>
      <c r="FE46" s="453" t="str">
        <f t="shared" ca="1" si="479"/>
        <v/>
      </c>
      <c r="FF46" s="453" t="str">
        <f ca="1">IF(FC46&lt;&gt;"",IF(ABS($F46-$G46)&gt;=PrSettings!$M$7,(ABS($F46-$G46-EZ46+FA46)&lt;=1)*1,IF(AND(FC46,$F46=$G46,$F46&gt;=PrSettings!$M$6),(ABS(EZ46-$F46)&lt;=1)*1,IF(AND(FC46,$F46+$G46&gt;=PrSettings!$M$8),(ABS(EZ46-$F46)+ABS(FA46-$G46)&lt;=1)*1,""))),"")</f>
        <v/>
      </c>
      <c r="FG46" s="490"/>
      <c r="FI46" s="451">
        <f t="shared" ca="1" si="386"/>
        <v>38</v>
      </c>
      <c r="FJ46" s="452" t="str">
        <f ca="1">GrpF!$B$9</f>
        <v>Kanada</v>
      </c>
      <c r="FK46" s="453">
        <f t="shared" ca="1" si="480"/>
        <v>24</v>
      </c>
      <c r="FL46" s="452" t="str">
        <f ca="1">GrpF!$D$9</f>
        <v>Marokko</v>
      </c>
      <c r="FM46" s="492"/>
      <c r="FN46" s="492"/>
      <c r="FO46" s="487"/>
      <c r="FP46" s="453" t="str">
        <f t="shared" ca="1" si="481"/>
        <v/>
      </c>
      <c r="FQ46" s="453" t="str">
        <f ca="1">IF((FP46&lt;&gt;""),IF(OR($F46&lt;&gt;$G46,PrSettings!$M$4="●"),(($F46-$G46)=(FM46-FN46))*1,0),"")</f>
        <v/>
      </c>
      <c r="FR46" s="453" t="str">
        <f t="shared" ca="1" si="482"/>
        <v/>
      </c>
      <c r="FS46" s="453" t="str">
        <f ca="1">IF(FP46&lt;&gt;"",IF(ABS($F46-$G46)&gt;=PrSettings!$M$7,(ABS($F46-$G46-FM46+FN46)&lt;=1)*1,IF(AND(FP46,$F46=$G46,$F46&gt;=PrSettings!$M$6),(ABS(FM46-$F46)&lt;=1)*1,IF(AND(FP46,$F46+$G46&gt;=PrSettings!$M$8),(ABS(FM46-$F46)+ABS(FN46-$G46)&lt;=1)*1,""))),"")</f>
        <v/>
      </c>
      <c r="FT46" s="490"/>
      <c r="FV46" s="451">
        <f t="shared" ca="1" si="390"/>
        <v>38</v>
      </c>
      <c r="FW46" s="452" t="str">
        <f ca="1">GrpF!$B$9</f>
        <v>Kanada</v>
      </c>
      <c r="FX46" s="453">
        <f t="shared" ca="1" si="483"/>
        <v>24</v>
      </c>
      <c r="FY46" s="452" t="str">
        <f ca="1">GrpF!$D$9</f>
        <v>Marokko</v>
      </c>
      <c r="FZ46" s="492"/>
      <c r="GA46" s="492"/>
      <c r="GB46" s="487"/>
      <c r="GC46" s="453" t="str">
        <f t="shared" ca="1" si="484"/>
        <v/>
      </c>
      <c r="GD46" s="453" t="str">
        <f ca="1">IF((GC46&lt;&gt;""),IF(OR($F46&lt;&gt;$G46,PrSettings!$M$4="●"),(($F46-$G46)=(FZ46-GA46))*1,0),"")</f>
        <v/>
      </c>
      <c r="GE46" s="453" t="str">
        <f t="shared" ca="1" si="485"/>
        <v/>
      </c>
      <c r="GF46" s="453" t="str">
        <f ca="1">IF(GC46&lt;&gt;"",IF(ABS($F46-$G46)&gt;=PrSettings!$M$7,(ABS($F46-$G46-FZ46+GA46)&lt;=1)*1,IF(AND(GC46,$F46=$G46,$F46&gt;=PrSettings!$M$6),(ABS(FZ46-$F46)&lt;=1)*1,IF(AND(GC46,$F46+$G46&gt;=PrSettings!$M$8),(ABS(FZ46-$F46)+ABS(GA46-$G46)&lt;=1)*1,""))),"")</f>
        <v/>
      </c>
      <c r="GG46" s="490"/>
      <c r="GI46" s="451">
        <f t="shared" ca="1" si="394"/>
        <v>38</v>
      </c>
      <c r="GJ46" s="452" t="str">
        <f ca="1">GrpF!$B$9</f>
        <v>Kanada</v>
      </c>
      <c r="GK46" s="453">
        <f t="shared" ca="1" si="486"/>
        <v>24</v>
      </c>
      <c r="GL46" s="452" t="str">
        <f ca="1">GrpF!$D$9</f>
        <v>Marokko</v>
      </c>
      <c r="GM46" s="492"/>
      <c r="GN46" s="492"/>
      <c r="GO46" s="487"/>
      <c r="GP46" s="453" t="str">
        <f t="shared" ca="1" si="487"/>
        <v/>
      </c>
      <c r="GQ46" s="453" t="str">
        <f ca="1">IF((GP46&lt;&gt;""),IF(OR($F46&lt;&gt;$G46,PrSettings!$M$4="●"),(($F46-$G46)=(GM46-GN46))*1,0),"")</f>
        <v/>
      </c>
      <c r="GR46" s="453" t="str">
        <f t="shared" ca="1" si="488"/>
        <v/>
      </c>
      <c r="GS46" s="453" t="str">
        <f ca="1">IF(GP46&lt;&gt;"",IF(ABS($F46-$G46)&gt;=PrSettings!$M$7,(ABS($F46-$G46-GM46+GN46)&lt;=1)*1,IF(AND(GP46,$F46=$G46,$F46&gt;=PrSettings!$M$6),(ABS(GM46-$F46)&lt;=1)*1,IF(AND(GP46,$F46+$G46&gt;=PrSettings!$M$8),(ABS(GM46-$F46)+ABS(GN46-$G46)&lt;=1)*1,""))),"")</f>
        <v/>
      </c>
      <c r="GT46" s="490"/>
      <c r="GV46" s="451">
        <f t="shared" ca="1" si="398"/>
        <v>38</v>
      </c>
      <c r="GW46" s="452" t="str">
        <f ca="1">GrpF!$B$9</f>
        <v>Kanada</v>
      </c>
      <c r="GX46" s="453">
        <f t="shared" ca="1" si="489"/>
        <v>24</v>
      </c>
      <c r="GY46" s="452" t="str">
        <f ca="1">GrpF!$D$9</f>
        <v>Marokko</v>
      </c>
      <c r="GZ46" s="492"/>
      <c r="HA46" s="492"/>
      <c r="HB46" s="487"/>
      <c r="HC46" s="453" t="str">
        <f t="shared" ca="1" si="490"/>
        <v/>
      </c>
      <c r="HD46" s="453" t="str">
        <f ca="1">IF((HC46&lt;&gt;""),IF(OR($F46&lt;&gt;$G46,PrSettings!$M$4="●"),(($F46-$G46)=(GZ46-HA46))*1,0),"")</f>
        <v/>
      </c>
      <c r="HE46" s="453" t="str">
        <f t="shared" ca="1" si="491"/>
        <v/>
      </c>
      <c r="HF46" s="453" t="str">
        <f ca="1">IF(HC46&lt;&gt;"",IF(ABS($F46-$G46)&gt;=PrSettings!$M$7,(ABS($F46-$G46-GZ46+HA46)&lt;=1)*1,IF(AND(HC46,$F46=$G46,$F46&gt;=PrSettings!$M$6),(ABS(GZ46-$F46)&lt;=1)*1,IF(AND(HC46,$F46+$G46&gt;=PrSettings!$M$8),(ABS(GZ46-$F46)+ABS(HA46-$G46)&lt;=1)*1,""))),"")</f>
        <v/>
      </c>
      <c r="HG46" s="490"/>
      <c r="HI46" s="451">
        <f t="shared" ca="1" si="402"/>
        <v>38</v>
      </c>
      <c r="HJ46" s="452" t="str">
        <f ca="1">GrpF!$B$9</f>
        <v>Kanada</v>
      </c>
      <c r="HK46" s="453">
        <f t="shared" ca="1" si="492"/>
        <v>24</v>
      </c>
      <c r="HL46" s="452" t="str">
        <f ca="1">GrpF!$D$9</f>
        <v>Marokko</v>
      </c>
      <c r="HM46" s="492"/>
      <c r="HN46" s="492"/>
      <c r="HO46" s="487"/>
      <c r="HP46" s="453" t="str">
        <f t="shared" ca="1" si="493"/>
        <v/>
      </c>
      <c r="HQ46" s="453" t="str">
        <f ca="1">IF((HP46&lt;&gt;""),IF(OR($F46&lt;&gt;$G46,PrSettings!$M$4="●"),(($F46-$G46)=(HM46-HN46))*1,0),"")</f>
        <v/>
      </c>
      <c r="HR46" s="453" t="str">
        <f t="shared" ca="1" si="494"/>
        <v/>
      </c>
      <c r="HS46" s="453" t="str">
        <f ca="1">IF(HP46&lt;&gt;"",IF(ABS($F46-$G46)&gt;=PrSettings!$M$7,(ABS($F46-$G46-HM46+HN46)&lt;=1)*1,IF(AND(HP46,$F46=$G46,$F46&gt;=PrSettings!$M$6),(ABS(HM46-$F46)&lt;=1)*1,IF(AND(HP46,$F46+$G46&gt;=PrSettings!$M$8),(ABS(HM46-$F46)+ABS(HN46-$G46)&lt;=1)*1,""))),"")</f>
        <v/>
      </c>
      <c r="HT46" s="490"/>
      <c r="HV46" s="451">
        <f t="shared" ca="1" si="406"/>
        <v>38</v>
      </c>
      <c r="HW46" s="452" t="str">
        <f ca="1">GrpF!$B$9</f>
        <v>Kanada</v>
      </c>
      <c r="HX46" s="453">
        <f t="shared" ca="1" si="495"/>
        <v>24</v>
      </c>
      <c r="HY46" s="452" t="str">
        <f ca="1">GrpF!$D$9</f>
        <v>Marokko</v>
      </c>
      <c r="HZ46" s="492"/>
      <c r="IA46" s="492"/>
      <c r="IB46" s="487"/>
      <c r="IC46" s="453" t="str">
        <f t="shared" ca="1" si="496"/>
        <v/>
      </c>
      <c r="ID46" s="453" t="str">
        <f ca="1">IF((IC46&lt;&gt;""),IF(OR($F46&lt;&gt;$G46,PrSettings!$M$4="●"),(($F46-$G46)=(HZ46-IA46))*1,0),"")</f>
        <v/>
      </c>
      <c r="IE46" s="453" t="str">
        <f t="shared" ca="1" si="497"/>
        <v/>
      </c>
      <c r="IF46" s="453" t="str">
        <f ca="1">IF(IC46&lt;&gt;"",IF(ABS($F46-$G46)&gt;=PrSettings!$M$7,(ABS($F46-$G46-HZ46+IA46)&lt;=1)*1,IF(AND(IC46,$F46=$G46,$F46&gt;=PrSettings!$M$6),(ABS(HZ46-$F46)&lt;=1)*1,IF(AND(IC46,$F46+$G46&gt;=PrSettings!$M$8),(ABS(HZ46-$F46)+ABS(IA46-$G46)&lt;=1)*1,""))),"")</f>
        <v/>
      </c>
      <c r="IG46" s="490"/>
      <c r="II46" s="451">
        <f t="shared" ca="1" si="410"/>
        <v>38</v>
      </c>
      <c r="IJ46" s="452" t="str">
        <f ca="1">GrpF!$B$9</f>
        <v>Kanada</v>
      </c>
      <c r="IK46" s="453">
        <f t="shared" ca="1" si="498"/>
        <v>24</v>
      </c>
      <c r="IL46" s="452" t="str">
        <f ca="1">GrpF!$D$9</f>
        <v>Marokko</v>
      </c>
      <c r="IM46" s="492"/>
      <c r="IN46" s="492"/>
      <c r="IO46" s="487"/>
      <c r="IP46" s="453" t="str">
        <f t="shared" ca="1" si="499"/>
        <v/>
      </c>
      <c r="IQ46" s="453" t="str">
        <f ca="1">IF((IP46&lt;&gt;""),IF(OR($F46&lt;&gt;$G46,PrSettings!$M$4="●"),(($F46-$G46)=(IM46-IN46))*1,0),"")</f>
        <v/>
      </c>
      <c r="IR46" s="453" t="str">
        <f t="shared" ca="1" si="500"/>
        <v/>
      </c>
      <c r="IS46" s="453" t="str">
        <f ca="1">IF(IP46&lt;&gt;"",IF(ABS($F46-$G46)&gt;=PrSettings!$M$7,(ABS($F46-$G46-IM46+IN46)&lt;=1)*1,IF(AND(IP46,$F46=$G46,$F46&gt;=PrSettings!$M$6),(ABS(IM46-$F46)&lt;=1)*1,IF(AND(IP46,$F46+$G46&gt;=PrSettings!$M$8),(ABS(IM46-$F46)+ABS(IN46-$G46)&lt;=1)*1,""))),"")</f>
        <v/>
      </c>
      <c r="IT46" s="490"/>
      <c r="IV46" s="451">
        <f t="shared" ca="1" si="414"/>
        <v>38</v>
      </c>
      <c r="IW46" s="452" t="str">
        <f ca="1">GrpF!$B$9</f>
        <v>Kanada</v>
      </c>
      <c r="IX46" s="453">
        <f t="shared" ca="1" si="501"/>
        <v>24</v>
      </c>
      <c r="IY46" s="452" t="str">
        <f ca="1">GrpF!$D$9</f>
        <v>Marokko</v>
      </c>
      <c r="IZ46" s="492"/>
      <c r="JA46" s="492"/>
      <c r="JB46" s="487"/>
      <c r="JC46" s="453" t="str">
        <f t="shared" ca="1" si="502"/>
        <v/>
      </c>
      <c r="JD46" s="453" t="str">
        <f ca="1">IF((JC46&lt;&gt;""),IF(OR($F46&lt;&gt;$G46,PrSettings!$M$4="●"),(($F46-$G46)=(IZ46-JA46))*1,0),"")</f>
        <v/>
      </c>
      <c r="JE46" s="453" t="str">
        <f t="shared" ca="1" si="503"/>
        <v/>
      </c>
      <c r="JF46" s="453" t="str">
        <f ca="1">IF(JC46&lt;&gt;"",IF(ABS($F46-$G46)&gt;=PrSettings!$M$7,(ABS($F46-$G46-IZ46+JA46)&lt;=1)*1,IF(AND(JC46,$F46=$G46,$F46&gt;=PrSettings!$M$6),(ABS(IZ46-$F46)&lt;=1)*1,IF(AND(JC46,$F46+$G46&gt;=PrSettings!$M$8),(ABS(IZ46-$F46)+ABS(JA46-$G46)&lt;=1)*1,""))),"")</f>
        <v/>
      </c>
      <c r="JG46" s="490"/>
      <c r="JI46" s="451">
        <f t="shared" ca="1" si="418"/>
        <v>38</v>
      </c>
      <c r="JJ46" s="452" t="str">
        <f ca="1">GrpF!$B$9</f>
        <v>Kanada</v>
      </c>
      <c r="JK46" s="453">
        <f t="shared" ca="1" si="504"/>
        <v>24</v>
      </c>
      <c r="JL46" s="452" t="str">
        <f ca="1">GrpF!$D$9</f>
        <v>Marokko</v>
      </c>
      <c r="JM46" s="492"/>
      <c r="JN46" s="492"/>
      <c r="JO46" s="487"/>
      <c r="JP46" s="453" t="str">
        <f t="shared" ca="1" si="505"/>
        <v/>
      </c>
      <c r="JQ46" s="453" t="str">
        <f ca="1">IF((JP46&lt;&gt;""),IF(OR($F46&lt;&gt;$G46,PrSettings!$M$4="●"),(($F46-$G46)=(JM46-JN46))*1,0),"")</f>
        <v/>
      </c>
      <c r="JR46" s="453" t="str">
        <f t="shared" ca="1" si="506"/>
        <v/>
      </c>
      <c r="JS46" s="453" t="str">
        <f ca="1">IF(JP46&lt;&gt;"",IF(ABS($F46-$G46)&gt;=PrSettings!$M$7,(ABS($F46-$G46-JM46+JN46)&lt;=1)*1,IF(AND(JP46,$F46=$G46,$F46&gt;=PrSettings!$M$6),(ABS(JM46-$F46)&lt;=1)*1,IF(AND(JP46,$F46+$G46&gt;=PrSettings!$M$8),(ABS(JM46-$F46)+ABS(JN46-$G46)&lt;=1)*1,""))),"")</f>
        <v/>
      </c>
      <c r="JT46" s="490"/>
      <c r="JV46" s="451">
        <f t="shared" ca="1" si="422"/>
        <v>38</v>
      </c>
      <c r="JW46" s="452" t="str">
        <f ca="1">GrpF!$B$9</f>
        <v>Kanada</v>
      </c>
      <c r="JX46" s="453">
        <f t="shared" ca="1" si="507"/>
        <v>24</v>
      </c>
      <c r="JY46" s="452" t="str">
        <f ca="1">GrpF!$D$9</f>
        <v>Marokko</v>
      </c>
      <c r="JZ46" s="492"/>
      <c r="KA46" s="492"/>
      <c r="KB46" s="487"/>
      <c r="KC46" s="453" t="str">
        <f t="shared" ca="1" si="508"/>
        <v/>
      </c>
      <c r="KD46" s="453" t="str">
        <f ca="1">IF((KC46&lt;&gt;""),IF(OR($F46&lt;&gt;$G46,PrSettings!$M$4="●"),(($F46-$G46)=(JZ46-KA46))*1,0),"")</f>
        <v/>
      </c>
      <c r="KE46" s="453" t="str">
        <f t="shared" ca="1" si="509"/>
        <v/>
      </c>
      <c r="KF46" s="453" t="str">
        <f ca="1">IF(KC46&lt;&gt;"",IF(ABS($F46-$G46)&gt;=PrSettings!$M$7,(ABS($F46-$G46-JZ46+KA46)&lt;=1)*1,IF(AND(KC46,$F46=$G46,$F46&gt;=PrSettings!$M$6),(ABS(JZ46-$F46)&lt;=1)*1,IF(AND(KC46,$F46+$G46&gt;=PrSettings!$M$8),(ABS(JZ46-$F46)+ABS(KA46-$G46)&lt;=1)*1,""))),"")</f>
        <v/>
      </c>
      <c r="KG46" s="490"/>
      <c r="KI46" s="451">
        <f t="shared" ca="1" si="426"/>
        <v>38</v>
      </c>
      <c r="KJ46" s="452" t="str">
        <f ca="1">GrpF!$B$9</f>
        <v>Kanada</v>
      </c>
      <c r="KK46" s="453">
        <f t="shared" ca="1" si="510"/>
        <v>24</v>
      </c>
      <c r="KL46" s="452" t="str">
        <f ca="1">GrpF!$D$9</f>
        <v>Marokko</v>
      </c>
      <c r="KM46" s="492"/>
      <c r="KN46" s="492"/>
      <c r="KO46" s="487"/>
      <c r="KP46" s="453" t="str">
        <f t="shared" ca="1" si="511"/>
        <v/>
      </c>
      <c r="KQ46" s="453" t="str">
        <f ca="1">IF((KP46&lt;&gt;""),IF(OR($F46&lt;&gt;$G46,PrSettings!$M$4="●"),(($F46-$G46)=(KM46-KN46))*1,0),"")</f>
        <v/>
      </c>
      <c r="KR46" s="453" t="str">
        <f t="shared" ca="1" si="512"/>
        <v/>
      </c>
      <c r="KS46" s="453" t="str">
        <f ca="1">IF(KP46&lt;&gt;"",IF(ABS($F46-$G46)&gt;=PrSettings!$M$7,(ABS($F46-$G46-KM46+KN46)&lt;=1)*1,IF(AND(KP46,$F46=$G46,$F46&gt;=PrSettings!$M$6),(ABS(KM46-$F46)&lt;=1)*1,IF(AND(KP46,$F46+$G46&gt;=PrSettings!$M$8),(ABS(KM46-$F46)+ABS(KN46-$G46)&lt;=1)*1,""))),"")</f>
        <v/>
      </c>
      <c r="KT46" s="490"/>
      <c r="KV46" s="451">
        <f t="shared" ca="1" si="430"/>
        <v>38</v>
      </c>
      <c r="KW46" s="452" t="str">
        <f ca="1">GrpF!$B$9</f>
        <v>Kanada</v>
      </c>
      <c r="KX46" s="453">
        <f t="shared" ca="1" si="513"/>
        <v>24</v>
      </c>
      <c r="KY46" s="452" t="str">
        <f ca="1">GrpF!$D$9</f>
        <v>Marokko</v>
      </c>
      <c r="KZ46" s="492"/>
      <c r="LA46" s="492"/>
      <c r="LB46" s="487"/>
      <c r="LC46" s="453" t="str">
        <f t="shared" ca="1" si="514"/>
        <v/>
      </c>
      <c r="LD46" s="453" t="str">
        <f ca="1">IF((LC46&lt;&gt;""),IF(OR($F46&lt;&gt;$G46,PrSettings!$M$4="●"),(($F46-$G46)=(KZ46-LA46))*1,0),"")</f>
        <v/>
      </c>
      <c r="LE46" s="453" t="str">
        <f t="shared" ca="1" si="515"/>
        <v/>
      </c>
      <c r="LF46" s="453" t="str">
        <f ca="1">IF(LC46&lt;&gt;"",IF(ABS($F46-$G46)&gt;=PrSettings!$M$7,(ABS($F46-$G46-KZ46+LA46)&lt;=1)*1,IF(AND(LC46,$F46=$G46,$F46&gt;=PrSettings!$M$6),(ABS(KZ46-$F46)&lt;=1)*1,IF(AND(LC46,$F46+$G46&gt;=PrSettings!$M$8),(ABS(KZ46-$F46)+ABS(LA46-$G46)&lt;=1)*1,""))),"")</f>
        <v/>
      </c>
      <c r="LG46" s="490"/>
      <c r="LI46" s="451">
        <f t="shared" ca="1" si="434"/>
        <v>38</v>
      </c>
      <c r="LJ46" s="452" t="str">
        <f ca="1">GrpF!$B$9</f>
        <v>Kanada</v>
      </c>
      <c r="LK46" s="453">
        <f t="shared" ca="1" si="516"/>
        <v>24</v>
      </c>
      <c r="LL46" s="452" t="str">
        <f ca="1">GrpF!$D$9</f>
        <v>Marokko</v>
      </c>
      <c r="LM46" s="492"/>
      <c r="LN46" s="492"/>
      <c r="LO46" s="487"/>
      <c r="LP46" s="453" t="str">
        <f t="shared" ca="1" si="517"/>
        <v/>
      </c>
      <c r="LQ46" s="453" t="str">
        <f ca="1">IF((LP46&lt;&gt;""),IF(OR($F46&lt;&gt;$G46,PrSettings!$M$4="●"),(($F46-$G46)=(LM46-LN46))*1,0),"")</f>
        <v/>
      </c>
      <c r="LR46" s="453" t="str">
        <f t="shared" ca="1" si="518"/>
        <v/>
      </c>
      <c r="LS46" s="453" t="str">
        <f ca="1">IF(LP46&lt;&gt;"",IF(ABS($F46-$G46)&gt;=PrSettings!$M$7,(ABS($F46-$G46-LM46+LN46)&lt;=1)*1,IF(AND(LP46,$F46=$G46,$F46&gt;=PrSettings!$M$6),(ABS(LM46-$F46)&lt;=1)*1,IF(AND(LP46,$F46+$G46&gt;=PrSettings!$M$8),(ABS(LM46-$F46)+ABS(LN46-$G46)&lt;=1)*1,""))),"")</f>
        <v/>
      </c>
      <c r="LT46" s="490"/>
      <c r="LV46" s="451">
        <f t="shared" ca="1" si="438"/>
        <v>38</v>
      </c>
      <c r="LW46" s="452" t="str">
        <f ca="1">GrpF!$B$9</f>
        <v>Kanada</v>
      </c>
      <c r="LX46" s="453">
        <f t="shared" ca="1" si="519"/>
        <v>24</v>
      </c>
      <c r="LY46" s="452" t="str">
        <f ca="1">GrpF!$D$9</f>
        <v>Marokko</v>
      </c>
      <c r="LZ46" s="492"/>
      <c r="MA46" s="492"/>
      <c r="MB46" s="487"/>
      <c r="MC46" s="453" t="str">
        <f t="shared" ca="1" si="520"/>
        <v/>
      </c>
      <c r="MD46" s="453" t="str">
        <f ca="1">IF((MC46&lt;&gt;""),IF(OR($F46&lt;&gt;$G46,PrSettings!$M$4="●"),(($F46-$G46)=(LZ46-MA46))*1,0),"")</f>
        <v/>
      </c>
      <c r="ME46" s="453" t="str">
        <f t="shared" ca="1" si="521"/>
        <v/>
      </c>
      <c r="MF46" s="453" t="str">
        <f ca="1">IF(MC46&lt;&gt;"",IF(ABS($F46-$G46)&gt;=PrSettings!$M$7,(ABS($F46-$G46-LZ46+MA46)&lt;=1)*1,IF(AND(MC46,$F46=$G46,$F46&gt;=PrSettings!$M$6),(ABS(LZ46-$F46)&lt;=1)*1,IF(AND(MC46,$F46+$G46&gt;=PrSettings!$M$8),(ABS(LZ46-$F46)+ABS(MA46-$G46)&lt;=1)*1,""))),"")</f>
        <v/>
      </c>
      <c r="MG46" s="490"/>
    </row>
    <row r="47" spans="2:345" ht="24" customHeight="1" x14ac:dyDescent="0.25">
      <c r="B47" s="462" t="str">
        <f>Language!$E$124&amp;" G"</f>
        <v>Gruppe G</v>
      </c>
      <c r="C47" s="463"/>
      <c r="D47" s="468"/>
      <c r="E47" s="465"/>
      <c r="F47" s="469"/>
      <c r="G47" s="470"/>
      <c r="I47" s="462" t="str">
        <f t="shared" si="442"/>
        <v>Gruppe G</v>
      </c>
      <c r="J47" s="468"/>
      <c r="K47" s="468"/>
      <c r="L47" s="465"/>
      <c r="M47" s="496"/>
      <c r="N47" s="497"/>
      <c r="O47" s="466"/>
      <c r="P47" s="478"/>
      <c r="Q47" s="465"/>
      <c r="R47" s="465"/>
      <c r="S47" s="465"/>
      <c r="T47" s="479"/>
      <c r="V47" s="462" t="str">
        <f t="shared" si="342"/>
        <v>Gruppe G</v>
      </c>
      <c r="W47" s="468"/>
      <c r="X47" s="468"/>
      <c r="Y47" s="465"/>
      <c r="Z47" s="496"/>
      <c r="AA47" s="497"/>
      <c r="AB47" s="466"/>
      <c r="AC47" s="478"/>
      <c r="AD47" s="465"/>
      <c r="AE47" s="465"/>
      <c r="AF47" s="465"/>
      <c r="AG47" s="479"/>
      <c r="AI47" s="462" t="str">
        <f t="shared" si="346"/>
        <v>Gruppe G</v>
      </c>
      <c r="AJ47" s="468"/>
      <c r="AK47" s="468"/>
      <c r="AL47" s="465"/>
      <c r="AM47" s="496"/>
      <c r="AN47" s="497"/>
      <c r="AO47" s="466"/>
      <c r="AP47" s="478"/>
      <c r="AQ47" s="465"/>
      <c r="AR47" s="465"/>
      <c r="AS47" s="465"/>
      <c r="AT47" s="479"/>
      <c r="AV47" s="462" t="str">
        <f t="shared" si="350"/>
        <v>Gruppe G</v>
      </c>
      <c r="AW47" s="468"/>
      <c r="AX47" s="468"/>
      <c r="AY47" s="465"/>
      <c r="AZ47" s="496"/>
      <c r="BA47" s="497"/>
      <c r="BB47" s="466"/>
      <c r="BC47" s="478"/>
      <c r="BD47" s="465"/>
      <c r="BE47" s="465"/>
      <c r="BF47" s="465"/>
      <c r="BG47" s="479"/>
      <c r="BI47" s="462" t="str">
        <f t="shared" si="354"/>
        <v>Gruppe G</v>
      </c>
      <c r="BJ47" s="468"/>
      <c r="BK47" s="468"/>
      <c r="BL47" s="465"/>
      <c r="BM47" s="496"/>
      <c r="BN47" s="497"/>
      <c r="BO47" s="466"/>
      <c r="BP47" s="478"/>
      <c r="BQ47" s="465"/>
      <c r="BR47" s="465"/>
      <c r="BS47" s="465"/>
      <c r="BT47" s="479"/>
      <c r="BV47" s="462" t="str">
        <f t="shared" si="358"/>
        <v>Gruppe G</v>
      </c>
      <c r="BW47" s="468"/>
      <c r="BX47" s="468"/>
      <c r="BY47" s="465"/>
      <c r="BZ47" s="496"/>
      <c r="CA47" s="497"/>
      <c r="CB47" s="466"/>
      <c r="CC47" s="478"/>
      <c r="CD47" s="465"/>
      <c r="CE47" s="465"/>
      <c r="CF47" s="465"/>
      <c r="CG47" s="479"/>
      <c r="CI47" s="462" t="str">
        <f t="shared" si="362"/>
        <v>Gruppe G</v>
      </c>
      <c r="CJ47" s="468"/>
      <c r="CK47" s="468"/>
      <c r="CL47" s="465"/>
      <c r="CM47" s="496"/>
      <c r="CN47" s="497"/>
      <c r="CO47" s="466"/>
      <c r="CP47" s="478"/>
      <c r="CQ47" s="465"/>
      <c r="CR47" s="465"/>
      <c r="CS47" s="465"/>
      <c r="CT47" s="479"/>
      <c r="CV47" s="462" t="str">
        <f t="shared" si="366"/>
        <v>Gruppe G</v>
      </c>
      <c r="CW47" s="468"/>
      <c r="CX47" s="468"/>
      <c r="CY47" s="465"/>
      <c r="CZ47" s="496"/>
      <c r="DA47" s="497"/>
      <c r="DB47" s="466"/>
      <c r="DC47" s="478"/>
      <c r="DD47" s="465"/>
      <c r="DE47" s="465"/>
      <c r="DF47" s="465"/>
      <c r="DG47" s="479"/>
      <c r="DI47" s="462" t="str">
        <f t="shared" si="370"/>
        <v>Gruppe G</v>
      </c>
      <c r="DJ47" s="468"/>
      <c r="DK47" s="468"/>
      <c r="DL47" s="465"/>
      <c r="DM47" s="496"/>
      <c r="DN47" s="497"/>
      <c r="DO47" s="466"/>
      <c r="DP47" s="478"/>
      <c r="DQ47" s="465"/>
      <c r="DR47" s="465"/>
      <c r="DS47" s="465"/>
      <c r="DT47" s="479"/>
      <c r="DV47" s="462" t="str">
        <f t="shared" si="374"/>
        <v>Gruppe G</v>
      </c>
      <c r="DW47" s="468"/>
      <c r="DX47" s="468"/>
      <c r="DY47" s="465"/>
      <c r="DZ47" s="496"/>
      <c r="EA47" s="497"/>
      <c r="EB47" s="466"/>
      <c r="EC47" s="478"/>
      <c r="ED47" s="465"/>
      <c r="EE47" s="465"/>
      <c r="EF47" s="465"/>
      <c r="EG47" s="479"/>
      <c r="EI47" s="462" t="str">
        <f t="shared" si="378"/>
        <v>Gruppe G</v>
      </c>
      <c r="EJ47" s="468"/>
      <c r="EK47" s="468"/>
      <c r="EL47" s="465"/>
      <c r="EM47" s="496"/>
      <c r="EN47" s="497"/>
      <c r="EO47" s="466"/>
      <c r="EP47" s="478"/>
      <c r="EQ47" s="465"/>
      <c r="ER47" s="465"/>
      <c r="ES47" s="465"/>
      <c r="ET47" s="479"/>
      <c r="EV47" s="462" t="str">
        <f t="shared" si="382"/>
        <v>Gruppe G</v>
      </c>
      <c r="EW47" s="468"/>
      <c r="EX47" s="468"/>
      <c r="EY47" s="465"/>
      <c r="EZ47" s="496"/>
      <c r="FA47" s="497"/>
      <c r="FB47" s="466"/>
      <c r="FC47" s="478"/>
      <c r="FD47" s="465"/>
      <c r="FE47" s="465"/>
      <c r="FF47" s="465"/>
      <c r="FG47" s="479"/>
      <c r="FI47" s="462" t="str">
        <f t="shared" si="386"/>
        <v>Gruppe G</v>
      </c>
      <c r="FJ47" s="468"/>
      <c r="FK47" s="468"/>
      <c r="FL47" s="465"/>
      <c r="FM47" s="496"/>
      <c r="FN47" s="497"/>
      <c r="FO47" s="466"/>
      <c r="FP47" s="478"/>
      <c r="FQ47" s="465"/>
      <c r="FR47" s="465"/>
      <c r="FS47" s="465"/>
      <c r="FT47" s="479"/>
      <c r="FV47" s="462" t="str">
        <f t="shared" si="390"/>
        <v>Gruppe G</v>
      </c>
      <c r="FW47" s="468"/>
      <c r="FX47" s="468"/>
      <c r="FY47" s="465"/>
      <c r="FZ47" s="496"/>
      <c r="GA47" s="497"/>
      <c r="GB47" s="466"/>
      <c r="GC47" s="478"/>
      <c r="GD47" s="465"/>
      <c r="GE47" s="465"/>
      <c r="GF47" s="465"/>
      <c r="GG47" s="479"/>
      <c r="GI47" s="462" t="str">
        <f t="shared" si="394"/>
        <v>Gruppe G</v>
      </c>
      <c r="GJ47" s="468"/>
      <c r="GK47" s="468"/>
      <c r="GL47" s="465"/>
      <c r="GM47" s="496"/>
      <c r="GN47" s="497"/>
      <c r="GO47" s="466"/>
      <c r="GP47" s="478"/>
      <c r="GQ47" s="465"/>
      <c r="GR47" s="465"/>
      <c r="GS47" s="465"/>
      <c r="GT47" s="479"/>
      <c r="GV47" s="462" t="str">
        <f t="shared" si="398"/>
        <v>Gruppe G</v>
      </c>
      <c r="GW47" s="468"/>
      <c r="GX47" s="468"/>
      <c r="GY47" s="465"/>
      <c r="GZ47" s="496"/>
      <c r="HA47" s="497"/>
      <c r="HB47" s="466"/>
      <c r="HC47" s="478"/>
      <c r="HD47" s="465"/>
      <c r="HE47" s="465"/>
      <c r="HF47" s="465"/>
      <c r="HG47" s="479"/>
      <c r="HI47" s="462" t="str">
        <f t="shared" si="402"/>
        <v>Gruppe G</v>
      </c>
      <c r="HJ47" s="468"/>
      <c r="HK47" s="468"/>
      <c r="HL47" s="465"/>
      <c r="HM47" s="496"/>
      <c r="HN47" s="497"/>
      <c r="HO47" s="466"/>
      <c r="HP47" s="478"/>
      <c r="HQ47" s="465"/>
      <c r="HR47" s="465"/>
      <c r="HS47" s="465"/>
      <c r="HT47" s="479"/>
      <c r="HV47" s="462" t="str">
        <f t="shared" si="406"/>
        <v>Gruppe G</v>
      </c>
      <c r="HW47" s="468"/>
      <c r="HX47" s="468"/>
      <c r="HY47" s="465"/>
      <c r="HZ47" s="496"/>
      <c r="IA47" s="497"/>
      <c r="IB47" s="466"/>
      <c r="IC47" s="478"/>
      <c r="ID47" s="465"/>
      <c r="IE47" s="465"/>
      <c r="IF47" s="465"/>
      <c r="IG47" s="479"/>
      <c r="II47" s="462" t="str">
        <f t="shared" si="410"/>
        <v>Gruppe G</v>
      </c>
      <c r="IJ47" s="468"/>
      <c r="IK47" s="468"/>
      <c r="IL47" s="465"/>
      <c r="IM47" s="496"/>
      <c r="IN47" s="497"/>
      <c r="IO47" s="466"/>
      <c r="IP47" s="478"/>
      <c r="IQ47" s="465"/>
      <c r="IR47" s="465"/>
      <c r="IS47" s="465"/>
      <c r="IT47" s="479"/>
      <c r="IV47" s="462" t="str">
        <f t="shared" si="414"/>
        <v>Gruppe G</v>
      </c>
      <c r="IW47" s="468"/>
      <c r="IX47" s="468"/>
      <c r="IY47" s="465"/>
      <c r="IZ47" s="496"/>
      <c r="JA47" s="497"/>
      <c r="JB47" s="466"/>
      <c r="JC47" s="478"/>
      <c r="JD47" s="465"/>
      <c r="JE47" s="465"/>
      <c r="JF47" s="465"/>
      <c r="JG47" s="479"/>
      <c r="JI47" s="462" t="str">
        <f t="shared" si="418"/>
        <v>Gruppe G</v>
      </c>
      <c r="JJ47" s="468"/>
      <c r="JK47" s="468"/>
      <c r="JL47" s="465"/>
      <c r="JM47" s="496"/>
      <c r="JN47" s="497"/>
      <c r="JO47" s="466"/>
      <c r="JP47" s="478"/>
      <c r="JQ47" s="465"/>
      <c r="JR47" s="465"/>
      <c r="JS47" s="465"/>
      <c r="JT47" s="479"/>
      <c r="JV47" s="462" t="str">
        <f t="shared" si="422"/>
        <v>Gruppe G</v>
      </c>
      <c r="JW47" s="468"/>
      <c r="JX47" s="468"/>
      <c r="JY47" s="465"/>
      <c r="JZ47" s="496"/>
      <c r="KA47" s="497"/>
      <c r="KB47" s="466"/>
      <c r="KC47" s="478"/>
      <c r="KD47" s="465"/>
      <c r="KE47" s="465"/>
      <c r="KF47" s="465"/>
      <c r="KG47" s="479"/>
      <c r="KI47" s="462" t="str">
        <f t="shared" si="426"/>
        <v>Gruppe G</v>
      </c>
      <c r="KJ47" s="468"/>
      <c r="KK47" s="468"/>
      <c r="KL47" s="465"/>
      <c r="KM47" s="496"/>
      <c r="KN47" s="497"/>
      <c r="KO47" s="466"/>
      <c r="KP47" s="478"/>
      <c r="KQ47" s="465"/>
      <c r="KR47" s="465"/>
      <c r="KS47" s="465"/>
      <c r="KT47" s="479"/>
      <c r="KV47" s="462" t="str">
        <f t="shared" si="430"/>
        <v>Gruppe G</v>
      </c>
      <c r="KW47" s="468"/>
      <c r="KX47" s="468"/>
      <c r="KY47" s="465"/>
      <c r="KZ47" s="496"/>
      <c r="LA47" s="497"/>
      <c r="LB47" s="466"/>
      <c r="LC47" s="478"/>
      <c r="LD47" s="465"/>
      <c r="LE47" s="465"/>
      <c r="LF47" s="465"/>
      <c r="LG47" s="479"/>
      <c r="LI47" s="462" t="str">
        <f t="shared" si="434"/>
        <v>Gruppe G</v>
      </c>
      <c r="LJ47" s="468"/>
      <c r="LK47" s="468"/>
      <c r="LL47" s="465"/>
      <c r="LM47" s="496"/>
      <c r="LN47" s="497"/>
      <c r="LO47" s="466"/>
      <c r="LP47" s="478"/>
      <c r="LQ47" s="465"/>
      <c r="LR47" s="465"/>
      <c r="LS47" s="465"/>
      <c r="LT47" s="479"/>
      <c r="LV47" s="462" t="str">
        <f t="shared" si="438"/>
        <v>Gruppe G</v>
      </c>
      <c r="LW47" s="468"/>
      <c r="LX47" s="468"/>
      <c r="LY47" s="465"/>
      <c r="LZ47" s="496"/>
      <c r="MA47" s="497"/>
      <c r="MB47" s="466"/>
      <c r="MC47" s="478"/>
      <c r="MD47" s="465"/>
      <c r="ME47" s="465"/>
      <c r="MF47" s="465"/>
      <c r="MG47" s="479"/>
    </row>
    <row r="48" spans="2:345" x14ac:dyDescent="0.25">
      <c r="B48" s="451">
        <f ca="1">INDEX(Groups!$C$7:$C$45,MATCH(C48,Groups!$D$7:$D$45,0))</f>
        <v>14</v>
      </c>
      <c r="C48" s="452" t="str">
        <f ca="1">GrpG!$B$4</f>
        <v>Schweiz</v>
      </c>
      <c r="D48" s="453">
        <f ca="1">INDEX(Groups!$C$7:$C$45,MATCH(E48,Groups!$D$7:$D$45,0))</f>
        <v>37</v>
      </c>
      <c r="E48" s="452" t="str">
        <f ca="1">GrpG!$D$4</f>
        <v>Kamerun</v>
      </c>
      <c r="F48" s="454">
        <f ca="1">GrpG!$E$4</f>
        <v>1</v>
      </c>
      <c r="G48" s="455">
        <f ca="1">GrpG!$G$4</f>
        <v>0</v>
      </c>
      <c r="I48" s="451">
        <f t="shared" ref="I48:I53" ca="1" si="522">$B48</f>
        <v>14</v>
      </c>
      <c r="J48" s="452" t="str">
        <f ca="1">GrpG!$B$4</f>
        <v>Schweiz</v>
      </c>
      <c r="K48" s="453">
        <f t="shared" ref="K48:K53" ca="1" si="523">$D48</f>
        <v>37</v>
      </c>
      <c r="L48" s="452" t="str">
        <f ca="1">GrpG!$D$4</f>
        <v>Kamerun</v>
      </c>
      <c r="M48" s="492"/>
      <c r="N48" s="492"/>
      <c r="O48" s="485"/>
      <c r="P48" s="453" t="str">
        <f t="shared" ref="P48:P53" ca="1" si="524">IF(($F48&lt;&gt;"")*($G48&lt;&gt;"")*(M48&lt;&gt;"")*(N48&lt;&gt;""),($F48&gt;$G48)*(M48&gt;N48)+($F48=$G48)*(M48=N48)+($F48&lt;$G48)*(M48&lt;N48),"")</f>
        <v/>
      </c>
      <c r="Q48" s="453" t="str">
        <f ca="1">IF((P48&lt;&gt;""),IF(OR($F48&lt;&gt;$G48,PrSettings!$M$4="●"),(($F48-$G48)=(M48-N48))*1,0),"")</f>
        <v/>
      </c>
      <c r="R48" s="453" t="str">
        <f t="shared" ref="R48:R53" ca="1" si="525">IF((P48&lt;&gt;""),($F48=M48)*($G48=N48),"")</f>
        <v/>
      </c>
      <c r="S48" s="453" t="str">
        <f ca="1">IF(P48&lt;&gt;"",IF(ABS($F48-$G48)&gt;=PrSettings!$M$7,(ABS($F48-$G48-M48+N48)&lt;=1)*1,IF(AND(P48,$F48=$G48,$F48&gt;=PrSettings!$M$6),(ABS(M48-$F48)&lt;=1)*1,IF(AND(P48,$F48+$G48&gt;=PrSettings!$M$8),(ABS(M48-$F48)+ABS(N48-$G48)&lt;=1)*1,""))),"")</f>
        <v/>
      </c>
      <c r="T48" s="488"/>
      <c r="V48" s="451">
        <f t="shared" ca="1" si="342"/>
        <v>14</v>
      </c>
      <c r="W48" s="452" t="str">
        <f ca="1">GrpG!$B$4</f>
        <v>Schweiz</v>
      </c>
      <c r="X48" s="453">
        <f t="shared" ref="X48:X53" ca="1" si="526">$D48</f>
        <v>37</v>
      </c>
      <c r="Y48" s="452" t="str">
        <f ca="1">GrpG!$D$4</f>
        <v>Kamerun</v>
      </c>
      <c r="Z48" s="492"/>
      <c r="AA48" s="492"/>
      <c r="AB48" s="485"/>
      <c r="AC48" s="453" t="str">
        <f t="shared" ref="AC48:AC53" ca="1" si="527">IF(($F48&lt;&gt;"")*($G48&lt;&gt;"")*(Z48&lt;&gt;"")*(AA48&lt;&gt;""),($F48&gt;$G48)*(Z48&gt;AA48)+($F48=$G48)*(Z48=AA48)+($F48&lt;$G48)*(Z48&lt;AA48),"")</f>
        <v/>
      </c>
      <c r="AD48" s="453" t="str">
        <f ca="1">IF((AC48&lt;&gt;""),IF(OR($F48&lt;&gt;$G48,PrSettings!$M$4="●"),(($F48-$G48)=(Z48-AA48))*1,0),"")</f>
        <v/>
      </c>
      <c r="AE48" s="453" t="str">
        <f t="shared" ref="AE48:AE53" ca="1" si="528">IF((AC48&lt;&gt;""),($F48=Z48)*($G48=AA48),"")</f>
        <v/>
      </c>
      <c r="AF48" s="453" t="str">
        <f ca="1">IF(AC48&lt;&gt;"",IF(ABS($F48-$G48)&gt;=PrSettings!$M$7,(ABS($F48-$G48-Z48+AA48)&lt;=1)*1,IF(AND(AC48,$F48=$G48,$F48&gt;=PrSettings!$M$6),(ABS(Z48-$F48)&lt;=1)*1,IF(AND(AC48,$F48+$G48&gt;=PrSettings!$M$8),(ABS(Z48-$F48)+ABS(AA48-$G48)&lt;=1)*1,""))),"")</f>
        <v/>
      </c>
      <c r="AG48" s="488"/>
      <c r="AI48" s="451">
        <f t="shared" ca="1" si="346"/>
        <v>14</v>
      </c>
      <c r="AJ48" s="452" t="str">
        <f ca="1">GrpG!$B$4</f>
        <v>Schweiz</v>
      </c>
      <c r="AK48" s="453">
        <f t="shared" ref="AK48:AK53" ca="1" si="529">$D48</f>
        <v>37</v>
      </c>
      <c r="AL48" s="452" t="str">
        <f ca="1">GrpG!$D$4</f>
        <v>Kamerun</v>
      </c>
      <c r="AM48" s="492"/>
      <c r="AN48" s="492"/>
      <c r="AO48" s="485"/>
      <c r="AP48" s="453" t="str">
        <f t="shared" ref="AP48:AP53" ca="1" si="530">IF(($F48&lt;&gt;"")*($G48&lt;&gt;"")*(AM48&lt;&gt;"")*(AN48&lt;&gt;""),($F48&gt;$G48)*(AM48&gt;AN48)+($F48=$G48)*(AM48=AN48)+($F48&lt;$G48)*(AM48&lt;AN48),"")</f>
        <v/>
      </c>
      <c r="AQ48" s="453" t="str">
        <f ca="1">IF((AP48&lt;&gt;""),IF(OR($F48&lt;&gt;$G48,PrSettings!$M$4="●"),(($F48-$G48)=(AM48-AN48))*1,0),"")</f>
        <v/>
      </c>
      <c r="AR48" s="453" t="str">
        <f t="shared" ref="AR48:AR53" ca="1" si="531">IF((AP48&lt;&gt;""),($F48=AM48)*($G48=AN48),"")</f>
        <v/>
      </c>
      <c r="AS48" s="453" t="str">
        <f ca="1">IF(AP48&lt;&gt;"",IF(ABS($F48-$G48)&gt;=PrSettings!$M$7,(ABS($F48-$G48-AM48+AN48)&lt;=1)*1,IF(AND(AP48,$F48=$G48,$F48&gt;=PrSettings!$M$6),(ABS(AM48-$F48)&lt;=1)*1,IF(AND(AP48,$F48+$G48&gt;=PrSettings!$M$8),(ABS(AM48-$F48)+ABS(AN48-$G48)&lt;=1)*1,""))),"")</f>
        <v/>
      </c>
      <c r="AT48" s="488"/>
      <c r="AV48" s="451">
        <f t="shared" ca="1" si="350"/>
        <v>14</v>
      </c>
      <c r="AW48" s="452" t="str">
        <f ca="1">GrpG!$B$4</f>
        <v>Schweiz</v>
      </c>
      <c r="AX48" s="453">
        <f t="shared" ref="AX48:AX53" ca="1" si="532">$D48</f>
        <v>37</v>
      </c>
      <c r="AY48" s="452" t="str">
        <f ca="1">GrpG!$D$4</f>
        <v>Kamerun</v>
      </c>
      <c r="AZ48" s="492"/>
      <c r="BA48" s="492"/>
      <c r="BB48" s="485"/>
      <c r="BC48" s="453" t="str">
        <f t="shared" ref="BC48:BC53" ca="1" si="533">IF(($F48&lt;&gt;"")*($G48&lt;&gt;"")*(AZ48&lt;&gt;"")*(BA48&lt;&gt;""),($F48&gt;$G48)*(AZ48&gt;BA48)+($F48=$G48)*(AZ48=BA48)+($F48&lt;$G48)*(AZ48&lt;BA48),"")</f>
        <v/>
      </c>
      <c r="BD48" s="453" t="str">
        <f ca="1">IF((BC48&lt;&gt;""),IF(OR($F48&lt;&gt;$G48,PrSettings!$M$4="●"),(($F48-$G48)=(AZ48-BA48))*1,0),"")</f>
        <v/>
      </c>
      <c r="BE48" s="453" t="str">
        <f t="shared" ref="BE48:BE53" ca="1" si="534">IF((BC48&lt;&gt;""),($F48=AZ48)*($G48=BA48),"")</f>
        <v/>
      </c>
      <c r="BF48" s="453" t="str">
        <f ca="1">IF(BC48&lt;&gt;"",IF(ABS($F48-$G48)&gt;=PrSettings!$M$7,(ABS($F48-$G48-AZ48+BA48)&lt;=1)*1,IF(AND(BC48,$F48=$G48,$F48&gt;=PrSettings!$M$6),(ABS(AZ48-$F48)&lt;=1)*1,IF(AND(BC48,$F48+$G48&gt;=PrSettings!$M$8),(ABS(AZ48-$F48)+ABS(BA48-$G48)&lt;=1)*1,""))),"")</f>
        <v/>
      </c>
      <c r="BG48" s="488"/>
      <c r="BI48" s="451">
        <f t="shared" ca="1" si="354"/>
        <v>14</v>
      </c>
      <c r="BJ48" s="452" t="str">
        <f ca="1">GrpG!$B$4</f>
        <v>Schweiz</v>
      </c>
      <c r="BK48" s="453">
        <f t="shared" ref="BK48:BK53" ca="1" si="535">$D48</f>
        <v>37</v>
      </c>
      <c r="BL48" s="452" t="str">
        <f ca="1">GrpG!$D$4</f>
        <v>Kamerun</v>
      </c>
      <c r="BM48" s="492"/>
      <c r="BN48" s="492"/>
      <c r="BO48" s="485"/>
      <c r="BP48" s="453" t="str">
        <f t="shared" ref="BP48:BP53" ca="1" si="536">IF(($F48&lt;&gt;"")*($G48&lt;&gt;"")*(BM48&lt;&gt;"")*(BN48&lt;&gt;""),($F48&gt;$G48)*(BM48&gt;BN48)+($F48=$G48)*(BM48=BN48)+($F48&lt;$G48)*(BM48&lt;BN48),"")</f>
        <v/>
      </c>
      <c r="BQ48" s="453" t="str">
        <f ca="1">IF((BP48&lt;&gt;""),IF(OR($F48&lt;&gt;$G48,PrSettings!$M$4="●"),(($F48-$G48)=(BM48-BN48))*1,0),"")</f>
        <v/>
      </c>
      <c r="BR48" s="453" t="str">
        <f t="shared" ref="BR48:BR53" ca="1" si="537">IF((BP48&lt;&gt;""),($F48=BM48)*($G48=BN48),"")</f>
        <v/>
      </c>
      <c r="BS48" s="453" t="str">
        <f ca="1">IF(BP48&lt;&gt;"",IF(ABS($F48-$G48)&gt;=PrSettings!$M$7,(ABS($F48-$G48-BM48+BN48)&lt;=1)*1,IF(AND(BP48,$F48=$G48,$F48&gt;=PrSettings!$M$6),(ABS(BM48-$F48)&lt;=1)*1,IF(AND(BP48,$F48+$G48&gt;=PrSettings!$M$8),(ABS(BM48-$F48)+ABS(BN48-$G48)&lt;=1)*1,""))),"")</f>
        <v/>
      </c>
      <c r="BT48" s="488"/>
      <c r="BV48" s="451">
        <f t="shared" ca="1" si="358"/>
        <v>14</v>
      </c>
      <c r="BW48" s="452" t="str">
        <f ca="1">GrpG!$B$4</f>
        <v>Schweiz</v>
      </c>
      <c r="BX48" s="453">
        <f t="shared" ref="BX48:BX53" ca="1" si="538">$D48</f>
        <v>37</v>
      </c>
      <c r="BY48" s="452" t="str">
        <f ca="1">GrpG!$D$4</f>
        <v>Kamerun</v>
      </c>
      <c r="BZ48" s="492"/>
      <c r="CA48" s="492"/>
      <c r="CB48" s="485"/>
      <c r="CC48" s="453" t="str">
        <f t="shared" ref="CC48:CC53" ca="1" si="539">IF(($F48&lt;&gt;"")*($G48&lt;&gt;"")*(BZ48&lt;&gt;"")*(CA48&lt;&gt;""),($F48&gt;$G48)*(BZ48&gt;CA48)+($F48=$G48)*(BZ48=CA48)+($F48&lt;$G48)*(BZ48&lt;CA48),"")</f>
        <v/>
      </c>
      <c r="CD48" s="453" t="str">
        <f ca="1">IF((CC48&lt;&gt;""),IF(OR($F48&lt;&gt;$G48,PrSettings!$M$4="●"),(($F48-$G48)=(BZ48-CA48))*1,0),"")</f>
        <v/>
      </c>
      <c r="CE48" s="453" t="str">
        <f t="shared" ref="CE48:CE53" ca="1" si="540">IF((CC48&lt;&gt;""),($F48=BZ48)*($G48=CA48),"")</f>
        <v/>
      </c>
      <c r="CF48" s="453" t="str">
        <f ca="1">IF(CC48&lt;&gt;"",IF(ABS($F48-$G48)&gt;=PrSettings!$M$7,(ABS($F48-$G48-BZ48+CA48)&lt;=1)*1,IF(AND(CC48,$F48=$G48,$F48&gt;=PrSettings!$M$6),(ABS(BZ48-$F48)&lt;=1)*1,IF(AND(CC48,$F48+$G48&gt;=PrSettings!$M$8),(ABS(BZ48-$F48)+ABS(CA48-$G48)&lt;=1)*1,""))),"")</f>
        <v/>
      </c>
      <c r="CG48" s="488"/>
      <c r="CI48" s="451">
        <f t="shared" ca="1" si="362"/>
        <v>14</v>
      </c>
      <c r="CJ48" s="452" t="str">
        <f ca="1">GrpG!$B$4</f>
        <v>Schweiz</v>
      </c>
      <c r="CK48" s="453">
        <f t="shared" ref="CK48:CK53" ca="1" si="541">$D48</f>
        <v>37</v>
      </c>
      <c r="CL48" s="452" t="str">
        <f ca="1">GrpG!$D$4</f>
        <v>Kamerun</v>
      </c>
      <c r="CM48" s="492"/>
      <c r="CN48" s="492"/>
      <c r="CO48" s="485"/>
      <c r="CP48" s="453" t="str">
        <f t="shared" ref="CP48:CP53" ca="1" si="542">IF(($F48&lt;&gt;"")*($G48&lt;&gt;"")*(CM48&lt;&gt;"")*(CN48&lt;&gt;""),($F48&gt;$G48)*(CM48&gt;CN48)+($F48=$G48)*(CM48=CN48)+($F48&lt;$G48)*(CM48&lt;CN48),"")</f>
        <v/>
      </c>
      <c r="CQ48" s="453" t="str">
        <f ca="1">IF((CP48&lt;&gt;""),IF(OR($F48&lt;&gt;$G48,PrSettings!$M$4="●"),(($F48-$G48)=(CM48-CN48))*1,0),"")</f>
        <v/>
      </c>
      <c r="CR48" s="453" t="str">
        <f t="shared" ref="CR48:CR53" ca="1" si="543">IF((CP48&lt;&gt;""),($F48=CM48)*($G48=CN48),"")</f>
        <v/>
      </c>
      <c r="CS48" s="453" t="str">
        <f ca="1">IF(CP48&lt;&gt;"",IF(ABS($F48-$G48)&gt;=PrSettings!$M$7,(ABS($F48-$G48-CM48+CN48)&lt;=1)*1,IF(AND(CP48,$F48=$G48,$F48&gt;=PrSettings!$M$6),(ABS(CM48-$F48)&lt;=1)*1,IF(AND(CP48,$F48+$G48&gt;=PrSettings!$M$8),(ABS(CM48-$F48)+ABS(CN48-$G48)&lt;=1)*1,""))),"")</f>
        <v/>
      </c>
      <c r="CT48" s="488"/>
      <c r="CV48" s="451">
        <f t="shared" ca="1" si="366"/>
        <v>14</v>
      </c>
      <c r="CW48" s="452" t="str">
        <f ca="1">GrpG!$B$4</f>
        <v>Schweiz</v>
      </c>
      <c r="CX48" s="453">
        <f t="shared" ref="CX48:CX53" ca="1" si="544">$D48</f>
        <v>37</v>
      </c>
      <c r="CY48" s="452" t="str">
        <f ca="1">GrpG!$D$4</f>
        <v>Kamerun</v>
      </c>
      <c r="CZ48" s="492"/>
      <c r="DA48" s="492"/>
      <c r="DB48" s="485"/>
      <c r="DC48" s="453" t="str">
        <f t="shared" ref="DC48:DC53" ca="1" si="545">IF(($F48&lt;&gt;"")*($G48&lt;&gt;"")*(CZ48&lt;&gt;"")*(DA48&lt;&gt;""),($F48&gt;$G48)*(CZ48&gt;DA48)+($F48=$G48)*(CZ48=DA48)+($F48&lt;$G48)*(CZ48&lt;DA48),"")</f>
        <v/>
      </c>
      <c r="DD48" s="453" t="str">
        <f ca="1">IF((DC48&lt;&gt;""),IF(OR($F48&lt;&gt;$G48,PrSettings!$M$4="●"),(($F48-$G48)=(CZ48-DA48))*1,0),"")</f>
        <v/>
      </c>
      <c r="DE48" s="453" t="str">
        <f t="shared" ref="DE48:DE53" ca="1" si="546">IF((DC48&lt;&gt;""),($F48=CZ48)*($G48=DA48),"")</f>
        <v/>
      </c>
      <c r="DF48" s="453" t="str">
        <f ca="1">IF(DC48&lt;&gt;"",IF(ABS($F48-$G48)&gt;=PrSettings!$M$7,(ABS($F48-$G48-CZ48+DA48)&lt;=1)*1,IF(AND(DC48,$F48=$G48,$F48&gt;=PrSettings!$M$6),(ABS(CZ48-$F48)&lt;=1)*1,IF(AND(DC48,$F48+$G48&gt;=PrSettings!$M$8),(ABS(CZ48-$F48)+ABS(DA48-$G48)&lt;=1)*1,""))),"")</f>
        <v/>
      </c>
      <c r="DG48" s="488"/>
      <c r="DI48" s="451">
        <f t="shared" ca="1" si="370"/>
        <v>14</v>
      </c>
      <c r="DJ48" s="452" t="str">
        <f ca="1">GrpG!$B$4</f>
        <v>Schweiz</v>
      </c>
      <c r="DK48" s="453">
        <f t="shared" ref="DK48:DK53" ca="1" si="547">$D48</f>
        <v>37</v>
      </c>
      <c r="DL48" s="452" t="str">
        <f ca="1">GrpG!$D$4</f>
        <v>Kamerun</v>
      </c>
      <c r="DM48" s="492"/>
      <c r="DN48" s="492"/>
      <c r="DO48" s="485"/>
      <c r="DP48" s="453" t="str">
        <f t="shared" ref="DP48:DP53" ca="1" si="548">IF(($F48&lt;&gt;"")*($G48&lt;&gt;"")*(DM48&lt;&gt;"")*(DN48&lt;&gt;""),($F48&gt;$G48)*(DM48&gt;DN48)+($F48=$G48)*(DM48=DN48)+($F48&lt;$G48)*(DM48&lt;DN48),"")</f>
        <v/>
      </c>
      <c r="DQ48" s="453" t="str">
        <f ca="1">IF((DP48&lt;&gt;""),IF(OR($F48&lt;&gt;$G48,PrSettings!$M$4="●"),(($F48-$G48)=(DM48-DN48))*1,0),"")</f>
        <v/>
      </c>
      <c r="DR48" s="453" t="str">
        <f t="shared" ref="DR48:DR53" ca="1" si="549">IF((DP48&lt;&gt;""),($F48=DM48)*($G48=DN48),"")</f>
        <v/>
      </c>
      <c r="DS48" s="453" t="str">
        <f ca="1">IF(DP48&lt;&gt;"",IF(ABS($F48-$G48)&gt;=PrSettings!$M$7,(ABS($F48-$G48-DM48+DN48)&lt;=1)*1,IF(AND(DP48,$F48=$G48,$F48&gt;=PrSettings!$M$6),(ABS(DM48-$F48)&lt;=1)*1,IF(AND(DP48,$F48+$G48&gt;=PrSettings!$M$8),(ABS(DM48-$F48)+ABS(DN48-$G48)&lt;=1)*1,""))),"")</f>
        <v/>
      </c>
      <c r="DT48" s="488"/>
      <c r="DV48" s="451">
        <f t="shared" ca="1" si="374"/>
        <v>14</v>
      </c>
      <c r="DW48" s="452" t="str">
        <f ca="1">GrpG!$B$4</f>
        <v>Schweiz</v>
      </c>
      <c r="DX48" s="453">
        <f t="shared" ref="DX48:DX53" ca="1" si="550">$D48</f>
        <v>37</v>
      </c>
      <c r="DY48" s="452" t="str">
        <f ca="1">GrpG!$D$4</f>
        <v>Kamerun</v>
      </c>
      <c r="DZ48" s="492"/>
      <c r="EA48" s="492"/>
      <c r="EB48" s="485"/>
      <c r="EC48" s="453" t="str">
        <f t="shared" ref="EC48:EC53" ca="1" si="551">IF(($F48&lt;&gt;"")*($G48&lt;&gt;"")*(DZ48&lt;&gt;"")*(EA48&lt;&gt;""),($F48&gt;$G48)*(DZ48&gt;EA48)+($F48=$G48)*(DZ48=EA48)+($F48&lt;$G48)*(DZ48&lt;EA48),"")</f>
        <v/>
      </c>
      <c r="ED48" s="453" t="str">
        <f ca="1">IF((EC48&lt;&gt;""),IF(OR($F48&lt;&gt;$G48,PrSettings!$M$4="●"),(($F48-$G48)=(DZ48-EA48))*1,0),"")</f>
        <v/>
      </c>
      <c r="EE48" s="453" t="str">
        <f t="shared" ref="EE48:EE53" ca="1" si="552">IF((EC48&lt;&gt;""),($F48=DZ48)*($G48=EA48),"")</f>
        <v/>
      </c>
      <c r="EF48" s="453" t="str">
        <f ca="1">IF(EC48&lt;&gt;"",IF(ABS($F48-$G48)&gt;=PrSettings!$M$7,(ABS($F48-$G48-DZ48+EA48)&lt;=1)*1,IF(AND(EC48,$F48=$G48,$F48&gt;=PrSettings!$M$6),(ABS(DZ48-$F48)&lt;=1)*1,IF(AND(EC48,$F48+$G48&gt;=PrSettings!$M$8),(ABS(DZ48-$F48)+ABS(EA48-$G48)&lt;=1)*1,""))),"")</f>
        <v/>
      </c>
      <c r="EG48" s="488"/>
      <c r="EI48" s="451">
        <f t="shared" ca="1" si="378"/>
        <v>14</v>
      </c>
      <c r="EJ48" s="452" t="str">
        <f ca="1">GrpG!$B$4</f>
        <v>Schweiz</v>
      </c>
      <c r="EK48" s="453">
        <f t="shared" ref="EK48:EK53" ca="1" si="553">$D48</f>
        <v>37</v>
      </c>
      <c r="EL48" s="452" t="str">
        <f ca="1">GrpG!$D$4</f>
        <v>Kamerun</v>
      </c>
      <c r="EM48" s="492"/>
      <c r="EN48" s="492"/>
      <c r="EO48" s="485"/>
      <c r="EP48" s="453" t="str">
        <f t="shared" ref="EP48:EP53" ca="1" si="554">IF(($F48&lt;&gt;"")*($G48&lt;&gt;"")*(EM48&lt;&gt;"")*(EN48&lt;&gt;""),($F48&gt;$G48)*(EM48&gt;EN48)+($F48=$G48)*(EM48=EN48)+($F48&lt;$G48)*(EM48&lt;EN48),"")</f>
        <v/>
      </c>
      <c r="EQ48" s="453" t="str">
        <f ca="1">IF((EP48&lt;&gt;""),IF(OR($F48&lt;&gt;$G48,PrSettings!$M$4="●"),(($F48-$G48)=(EM48-EN48))*1,0),"")</f>
        <v/>
      </c>
      <c r="ER48" s="453" t="str">
        <f t="shared" ref="ER48:ER53" ca="1" si="555">IF((EP48&lt;&gt;""),($F48=EM48)*($G48=EN48),"")</f>
        <v/>
      </c>
      <c r="ES48" s="453" t="str">
        <f ca="1">IF(EP48&lt;&gt;"",IF(ABS($F48-$G48)&gt;=PrSettings!$M$7,(ABS($F48-$G48-EM48+EN48)&lt;=1)*1,IF(AND(EP48,$F48=$G48,$F48&gt;=PrSettings!$M$6),(ABS(EM48-$F48)&lt;=1)*1,IF(AND(EP48,$F48+$G48&gt;=PrSettings!$M$8),(ABS(EM48-$F48)+ABS(EN48-$G48)&lt;=1)*1,""))),"")</f>
        <v/>
      </c>
      <c r="ET48" s="488"/>
      <c r="EV48" s="451">
        <f t="shared" ca="1" si="382"/>
        <v>14</v>
      </c>
      <c r="EW48" s="452" t="str">
        <f ca="1">GrpG!$B$4</f>
        <v>Schweiz</v>
      </c>
      <c r="EX48" s="453">
        <f t="shared" ref="EX48:EX53" ca="1" si="556">$D48</f>
        <v>37</v>
      </c>
      <c r="EY48" s="452" t="str">
        <f ca="1">GrpG!$D$4</f>
        <v>Kamerun</v>
      </c>
      <c r="EZ48" s="492"/>
      <c r="FA48" s="492"/>
      <c r="FB48" s="485"/>
      <c r="FC48" s="453" t="str">
        <f t="shared" ref="FC48:FC53" ca="1" si="557">IF(($F48&lt;&gt;"")*($G48&lt;&gt;"")*(EZ48&lt;&gt;"")*(FA48&lt;&gt;""),($F48&gt;$G48)*(EZ48&gt;FA48)+($F48=$G48)*(EZ48=FA48)+($F48&lt;$G48)*(EZ48&lt;FA48),"")</f>
        <v/>
      </c>
      <c r="FD48" s="453" t="str">
        <f ca="1">IF((FC48&lt;&gt;""),IF(OR($F48&lt;&gt;$G48,PrSettings!$M$4="●"),(($F48-$G48)=(EZ48-FA48))*1,0),"")</f>
        <v/>
      </c>
      <c r="FE48" s="453" t="str">
        <f t="shared" ref="FE48:FE53" ca="1" si="558">IF((FC48&lt;&gt;""),($F48=EZ48)*($G48=FA48),"")</f>
        <v/>
      </c>
      <c r="FF48" s="453" t="str">
        <f ca="1">IF(FC48&lt;&gt;"",IF(ABS($F48-$G48)&gt;=PrSettings!$M$7,(ABS($F48-$G48-EZ48+FA48)&lt;=1)*1,IF(AND(FC48,$F48=$G48,$F48&gt;=PrSettings!$M$6),(ABS(EZ48-$F48)&lt;=1)*1,IF(AND(FC48,$F48+$G48&gt;=PrSettings!$M$8),(ABS(EZ48-$F48)+ABS(FA48-$G48)&lt;=1)*1,""))),"")</f>
        <v/>
      </c>
      <c r="FG48" s="488"/>
      <c r="FI48" s="451">
        <f t="shared" ca="1" si="386"/>
        <v>14</v>
      </c>
      <c r="FJ48" s="452" t="str">
        <f ca="1">GrpG!$B$4</f>
        <v>Schweiz</v>
      </c>
      <c r="FK48" s="453">
        <f t="shared" ref="FK48:FK53" ca="1" si="559">$D48</f>
        <v>37</v>
      </c>
      <c r="FL48" s="452" t="str">
        <f ca="1">GrpG!$D$4</f>
        <v>Kamerun</v>
      </c>
      <c r="FM48" s="492"/>
      <c r="FN48" s="492"/>
      <c r="FO48" s="485"/>
      <c r="FP48" s="453" t="str">
        <f t="shared" ref="FP48:FP53" ca="1" si="560">IF(($F48&lt;&gt;"")*($G48&lt;&gt;"")*(FM48&lt;&gt;"")*(FN48&lt;&gt;""),($F48&gt;$G48)*(FM48&gt;FN48)+($F48=$G48)*(FM48=FN48)+($F48&lt;$G48)*(FM48&lt;FN48),"")</f>
        <v/>
      </c>
      <c r="FQ48" s="453" t="str">
        <f ca="1">IF((FP48&lt;&gt;""),IF(OR($F48&lt;&gt;$G48,PrSettings!$M$4="●"),(($F48-$G48)=(FM48-FN48))*1,0),"")</f>
        <v/>
      </c>
      <c r="FR48" s="453" t="str">
        <f t="shared" ref="FR48:FR53" ca="1" si="561">IF((FP48&lt;&gt;""),($F48=FM48)*($G48=FN48),"")</f>
        <v/>
      </c>
      <c r="FS48" s="453" t="str">
        <f ca="1">IF(FP48&lt;&gt;"",IF(ABS($F48-$G48)&gt;=PrSettings!$M$7,(ABS($F48-$G48-FM48+FN48)&lt;=1)*1,IF(AND(FP48,$F48=$G48,$F48&gt;=PrSettings!$M$6),(ABS(FM48-$F48)&lt;=1)*1,IF(AND(FP48,$F48+$G48&gt;=PrSettings!$M$8),(ABS(FM48-$F48)+ABS(FN48-$G48)&lt;=1)*1,""))),"")</f>
        <v/>
      </c>
      <c r="FT48" s="488"/>
      <c r="FV48" s="451">
        <f t="shared" ca="1" si="390"/>
        <v>14</v>
      </c>
      <c r="FW48" s="452" t="str">
        <f ca="1">GrpG!$B$4</f>
        <v>Schweiz</v>
      </c>
      <c r="FX48" s="453">
        <f t="shared" ref="FX48:FX53" ca="1" si="562">$D48</f>
        <v>37</v>
      </c>
      <c r="FY48" s="452" t="str">
        <f ca="1">GrpG!$D$4</f>
        <v>Kamerun</v>
      </c>
      <c r="FZ48" s="492"/>
      <c r="GA48" s="492"/>
      <c r="GB48" s="485"/>
      <c r="GC48" s="453" t="str">
        <f t="shared" ref="GC48:GC53" ca="1" si="563">IF(($F48&lt;&gt;"")*($G48&lt;&gt;"")*(FZ48&lt;&gt;"")*(GA48&lt;&gt;""),($F48&gt;$G48)*(FZ48&gt;GA48)+($F48=$G48)*(FZ48=GA48)+($F48&lt;$G48)*(FZ48&lt;GA48),"")</f>
        <v/>
      </c>
      <c r="GD48" s="453" t="str">
        <f ca="1">IF((GC48&lt;&gt;""),IF(OR($F48&lt;&gt;$G48,PrSettings!$M$4="●"),(($F48-$G48)=(FZ48-GA48))*1,0),"")</f>
        <v/>
      </c>
      <c r="GE48" s="453" t="str">
        <f t="shared" ref="GE48:GE53" ca="1" si="564">IF((GC48&lt;&gt;""),($F48=FZ48)*($G48=GA48),"")</f>
        <v/>
      </c>
      <c r="GF48" s="453" t="str">
        <f ca="1">IF(GC48&lt;&gt;"",IF(ABS($F48-$G48)&gt;=PrSettings!$M$7,(ABS($F48-$G48-FZ48+GA48)&lt;=1)*1,IF(AND(GC48,$F48=$G48,$F48&gt;=PrSettings!$M$6),(ABS(FZ48-$F48)&lt;=1)*1,IF(AND(GC48,$F48+$G48&gt;=PrSettings!$M$8),(ABS(FZ48-$F48)+ABS(GA48-$G48)&lt;=1)*1,""))),"")</f>
        <v/>
      </c>
      <c r="GG48" s="488"/>
      <c r="GI48" s="451">
        <f t="shared" ca="1" si="394"/>
        <v>14</v>
      </c>
      <c r="GJ48" s="452" t="str">
        <f ca="1">GrpG!$B$4</f>
        <v>Schweiz</v>
      </c>
      <c r="GK48" s="453">
        <f t="shared" ref="GK48:GK53" ca="1" si="565">$D48</f>
        <v>37</v>
      </c>
      <c r="GL48" s="452" t="str">
        <f ca="1">GrpG!$D$4</f>
        <v>Kamerun</v>
      </c>
      <c r="GM48" s="492"/>
      <c r="GN48" s="492"/>
      <c r="GO48" s="485"/>
      <c r="GP48" s="453" t="str">
        <f t="shared" ref="GP48:GP53" ca="1" si="566">IF(($F48&lt;&gt;"")*($G48&lt;&gt;"")*(GM48&lt;&gt;"")*(GN48&lt;&gt;""),($F48&gt;$G48)*(GM48&gt;GN48)+($F48=$G48)*(GM48=GN48)+($F48&lt;$G48)*(GM48&lt;GN48),"")</f>
        <v/>
      </c>
      <c r="GQ48" s="453" t="str">
        <f ca="1">IF((GP48&lt;&gt;""),IF(OR($F48&lt;&gt;$G48,PrSettings!$M$4="●"),(($F48-$G48)=(GM48-GN48))*1,0),"")</f>
        <v/>
      </c>
      <c r="GR48" s="453" t="str">
        <f t="shared" ref="GR48:GR53" ca="1" si="567">IF((GP48&lt;&gt;""),($F48=GM48)*($G48=GN48),"")</f>
        <v/>
      </c>
      <c r="GS48" s="453" t="str">
        <f ca="1">IF(GP48&lt;&gt;"",IF(ABS($F48-$G48)&gt;=PrSettings!$M$7,(ABS($F48-$G48-GM48+GN48)&lt;=1)*1,IF(AND(GP48,$F48=$G48,$F48&gt;=PrSettings!$M$6),(ABS(GM48-$F48)&lt;=1)*1,IF(AND(GP48,$F48+$G48&gt;=PrSettings!$M$8),(ABS(GM48-$F48)+ABS(GN48-$G48)&lt;=1)*1,""))),"")</f>
        <v/>
      </c>
      <c r="GT48" s="488"/>
      <c r="GV48" s="451">
        <f t="shared" ca="1" si="398"/>
        <v>14</v>
      </c>
      <c r="GW48" s="452" t="str">
        <f ca="1">GrpG!$B$4</f>
        <v>Schweiz</v>
      </c>
      <c r="GX48" s="453">
        <f t="shared" ref="GX48:GX53" ca="1" si="568">$D48</f>
        <v>37</v>
      </c>
      <c r="GY48" s="452" t="str">
        <f ca="1">GrpG!$D$4</f>
        <v>Kamerun</v>
      </c>
      <c r="GZ48" s="492"/>
      <c r="HA48" s="492"/>
      <c r="HB48" s="485"/>
      <c r="HC48" s="453" t="str">
        <f t="shared" ref="HC48:HC53" ca="1" si="569">IF(($F48&lt;&gt;"")*($G48&lt;&gt;"")*(GZ48&lt;&gt;"")*(HA48&lt;&gt;""),($F48&gt;$G48)*(GZ48&gt;HA48)+($F48=$G48)*(GZ48=HA48)+($F48&lt;$G48)*(GZ48&lt;HA48),"")</f>
        <v/>
      </c>
      <c r="HD48" s="453" t="str">
        <f ca="1">IF((HC48&lt;&gt;""),IF(OR($F48&lt;&gt;$G48,PrSettings!$M$4="●"),(($F48-$G48)=(GZ48-HA48))*1,0),"")</f>
        <v/>
      </c>
      <c r="HE48" s="453" t="str">
        <f t="shared" ref="HE48:HE53" ca="1" si="570">IF((HC48&lt;&gt;""),($F48=GZ48)*($G48=HA48),"")</f>
        <v/>
      </c>
      <c r="HF48" s="453" t="str">
        <f ca="1">IF(HC48&lt;&gt;"",IF(ABS($F48-$G48)&gt;=PrSettings!$M$7,(ABS($F48-$G48-GZ48+HA48)&lt;=1)*1,IF(AND(HC48,$F48=$G48,$F48&gt;=PrSettings!$M$6),(ABS(GZ48-$F48)&lt;=1)*1,IF(AND(HC48,$F48+$G48&gt;=PrSettings!$M$8),(ABS(GZ48-$F48)+ABS(HA48-$G48)&lt;=1)*1,""))),"")</f>
        <v/>
      </c>
      <c r="HG48" s="488"/>
      <c r="HI48" s="451">
        <f t="shared" ca="1" si="402"/>
        <v>14</v>
      </c>
      <c r="HJ48" s="452" t="str">
        <f ca="1">GrpG!$B$4</f>
        <v>Schweiz</v>
      </c>
      <c r="HK48" s="453">
        <f t="shared" ref="HK48:HK53" ca="1" si="571">$D48</f>
        <v>37</v>
      </c>
      <c r="HL48" s="452" t="str">
        <f ca="1">GrpG!$D$4</f>
        <v>Kamerun</v>
      </c>
      <c r="HM48" s="492"/>
      <c r="HN48" s="492"/>
      <c r="HO48" s="485"/>
      <c r="HP48" s="453" t="str">
        <f t="shared" ref="HP48:HP53" ca="1" si="572">IF(($F48&lt;&gt;"")*($G48&lt;&gt;"")*(HM48&lt;&gt;"")*(HN48&lt;&gt;""),($F48&gt;$G48)*(HM48&gt;HN48)+($F48=$G48)*(HM48=HN48)+($F48&lt;$G48)*(HM48&lt;HN48),"")</f>
        <v/>
      </c>
      <c r="HQ48" s="453" t="str">
        <f ca="1">IF((HP48&lt;&gt;""),IF(OR($F48&lt;&gt;$G48,PrSettings!$M$4="●"),(($F48-$G48)=(HM48-HN48))*1,0),"")</f>
        <v/>
      </c>
      <c r="HR48" s="453" t="str">
        <f t="shared" ref="HR48:HR53" ca="1" si="573">IF((HP48&lt;&gt;""),($F48=HM48)*($G48=HN48),"")</f>
        <v/>
      </c>
      <c r="HS48" s="453" t="str">
        <f ca="1">IF(HP48&lt;&gt;"",IF(ABS($F48-$G48)&gt;=PrSettings!$M$7,(ABS($F48-$G48-HM48+HN48)&lt;=1)*1,IF(AND(HP48,$F48=$G48,$F48&gt;=PrSettings!$M$6),(ABS(HM48-$F48)&lt;=1)*1,IF(AND(HP48,$F48+$G48&gt;=PrSettings!$M$8),(ABS(HM48-$F48)+ABS(HN48-$G48)&lt;=1)*1,""))),"")</f>
        <v/>
      </c>
      <c r="HT48" s="488"/>
      <c r="HV48" s="451">
        <f t="shared" ca="1" si="406"/>
        <v>14</v>
      </c>
      <c r="HW48" s="452" t="str">
        <f ca="1">GrpG!$B$4</f>
        <v>Schweiz</v>
      </c>
      <c r="HX48" s="453">
        <f t="shared" ref="HX48:HX53" ca="1" si="574">$D48</f>
        <v>37</v>
      </c>
      <c r="HY48" s="452" t="str">
        <f ca="1">GrpG!$D$4</f>
        <v>Kamerun</v>
      </c>
      <c r="HZ48" s="492"/>
      <c r="IA48" s="492"/>
      <c r="IB48" s="485"/>
      <c r="IC48" s="453" t="str">
        <f t="shared" ref="IC48:IC53" ca="1" si="575">IF(($F48&lt;&gt;"")*($G48&lt;&gt;"")*(HZ48&lt;&gt;"")*(IA48&lt;&gt;""),($F48&gt;$G48)*(HZ48&gt;IA48)+($F48=$G48)*(HZ48=IA48)+($F48&lt;$G48)*(HZ48&lt;IA48),"")</f>
        <v/>
      </c>
      <c r="ID48" s="453" t="str">
        <f ca="1">IF((IC48&lt;&gt;""),IF(OR($F48&lt;&gt;$G48,PrSettings!$M$4="●"),(($F48-$G48)=(HZ48-IA48))*1,0),"")</f>
        <v/>
      </c>
      <c r="IE48" s="453" t="str">
        <f t="shared" ref="IE48:IE53" ca="1" si="576">IF((IC48&lt;&gt;""),($F48=HZ48)*($G48=IA48),"")</f>
        <v/>
      </c>
      <c r="IF48" s="453" t="str">
        <f ca="1">IF(IC48&lt;&gt;"",IF(ABS($F48-$G48)&gt;=PrSettings!$M$7,(ABS($F48-$G48-HZ48+IA48)&lt;=1)*1,IF(AND(IC48,$F48=$G48,$F48&gt;=PrSettings!$M$6),(ABS(HZ48-$F48)&lt;=1)*1,IF(AND(IC48,$F48+$G48&gt;=PrSettings!$M$8),(ABS(HZ48-$F48)+ABS(IA48-$G48)&lt;=1)*1,""))),"")</f>
        <v/>
      </c>
      <c r="IG48" s="488"/>
      <c r="II48" s="451">
        <f t="shared" ca="1" si="410"/>
        <v>14</v>
      </c>
      <c r="IJ48" s="452" t="str">
        <f ca="1">GrpG!$B$4</f>
        <v>Schweiz</v>
      </c>
      <c r="IK48" s="453">
        <f t="shared" ref="IK48:IK53" ca="1" si="577">$D48</f>
        <v>37</v>
      </c>
      <c r="IL48" s="452" t="str">
        <f ca="1">GrpG!$D$4</f>
        <v>Kamerun</v>
      </c>
      <c r="IM48" s="492"/>
      <c r="IN48" s="492"/>
      <c r="IO48" s="485"/>
      <c r="IP48" s="453" t="str">
        <f t="shared" ref="IP48:IP53" ca="1" si="578">IF(($F48&lt;&gt;"")*($G48&lt;&gt;"")*(IM48&lt;&gt;"")*(IN48&lt;&gt;""),($F48&gt;$G48)*(IM48&gt;IN48)+($F48=$G48)*(IM48=IN48)+($F48&lt;$G48)*(IM48&lt;IN48),"")</f>
        <v/>
      </c>
      <c r="IQ48" s="453" t="str">
        <f ca="1">IF((IP48&lt;&gt;""),IF(OR($F48&lt;&gt;$G48,PrSettings!$M$4="●"),(($F48-$G48)=(IM48-IN48))*1,0),"")</f>
        <v/>
      </c>
      <c r="IR48" s="453" t="str">
        <f t="shared" ref="IR48:IR53" ca="1" si="579">IF((IP48&lt;&gt;""),($F48=IM48)*($G48=IN48),"")</f>
        <v/>
      </c>
      <c r="IS48" s="453" t="str">
        <f ca="1">IF(IP48&lt;&gt;"",IF(ABS($F48-$G48)&gt;=PrSettings!$M$7,(ABS($F48-$G48-IM48+IN48)&lt;=1)*1,IF(AND(IP48,$F48=$G48,$F48&gt;=PrSettings!$M$6),(ABS(IM48-$F48)&lt;=1)*1,IF(AND(IP48,$F48+$G48&gt;=PrSettings!$M$8),(ABS(IM48-$F48)+ABS(IN48-$G48)&lt;=1)*1,""))),"")</f>
        <v/>
      </c>
      <c r="IT48" s="488"/>
      <c r="IV48" s="451">
        <f t="shared" ca="1" si="414"/>
        <v>14</v>
      </c>
      <c r="IW48" s="452" t="str">
        <f ca="1">GrpG!$B$4</f>
        <v>Schweiz</v>
      </c>
      <c r="IX48" s="453">
        <f t="shared" ref="IX48:IX53" ca="1" si="580">$D48</f>
        <v>37</v>
      </c>
      <c r="IY48" s="452" t="str">
        <f ca="1">GrpG!$D$4</f>
        <v>Kamerun</v>
      </c>
      <c r="IZ48" s="492"/>
      <c r="JA48" s="492"/>
      <c r="JB48" s="485"/>
      <c r="JC48" s="453" t="str">
        <f t="shared" ref="JC48:JC53" ca="1" si="581">IF(($F48&lt;&gt;"")*($G48&lt;&gt;"")*(IZ48&lt;&gt;"")*(JA48&lt;&gt;""),($F48&gt;$G48)*(IZ48&gt;JA48)+($F48=$G48)*(IZ48=JA48)+($F48&lt;$G48)*(IZ48&lt;JA48),"")</f>
        <v/>
      </c>
      <c r="JD48" s="453" t="str">
        <f ca="1">IF((JC48&lt;&gt;""),IF(OR($F48&lt;&gt;$G48,PrSettings!$M$4="●"),(($F48-$G48)=(IZ48-JA48))*1,0),"")</f>
        <v/>
      </c>
      <c r="JE48" s="453" t="str">
        <f t="shared" ref="JE48:JE53" ca="1" si="582">IF((JC48&lt;&gt;""),($F48=IZ48)*($G48=JA48),"")</f>
        <v/>
      </c>
      <c r="JF48" s="453" t="str">
        <f ca="1">IF(JC48&lt;&gt;"",IF(ABS($F48-$G48)&gt;=PrSettings!$M$7,(ABS($F48-$G48-IZ48+JA48)&lt;=1)*1,IF(AND(JC48,$F48=$G48,$F48&gt;=PrSettings!$M$6),(ABS(IZ48-$F48)&lt;=1)*1,IF(AND(JC48,$F48+$G48&gt;=PrSettings!$M$8),(ABS(IZ48-$F48)+ABS(JA48-$G48)&lt;=1)*1,""))),"")</f>
        <v/>
      </c>
      <c r="JG48" s="488"/>
      <c r="JI48" s="451">
        <f t="shared" ca="1" si="418"/>
        <v>14</v>
      </c>
      <c r="JJ48" s="452" t="str">
        <f ca="1">GrpG!$B$4</f>
        <v>Schweiz</v>
      </c>
      <c r="JK48" s="453">
        <f t="shared" ref="JK48:JK53" ca="1" si="583">$D48</f>
        <v>37</v>
      </c>
      <c r="JL48" s="452" t="str">
        <f ca="1">GrpG!$D$4</f>
        <v>Kamerun</v>
      </c>
      <c r="JM48" s="492"/>
      <c r="JN48" s="492"/>
      <c r="JO48" s="485"/>
      <c r="JP48" s="453" t="str">
        <f t="shared" ref="JP48:JP53" ca="1" si="584">IF(($F48&lt;&gt;"")*($G48&lt;&gt;"")*(JM48&lt;&gt;"")*(JN48&lt;&gt;""),($F48&gt;$G48)*(JM48&gt;JN48)+($F48=$G48)*(JM48=JN48)+($F48&lt;$G48)*(JM48&lt;JN48),"")</f>
        <v/>
      </c>
      <c r="JQ48" s="453" t="str">
        <f ca="1">IF((JP48&lt;&gt;""),IF(OR($F48&lt;&gt;$G48,PrSettings!$M$4="●"),(($F48-$G48)=(JM48-JN48))*1,0),"")</f>
        <v/>
      </c>
      <c r="JR48" s="453" t="str">
        <f t="shared" ref="JR48:JR53" ca="1" si="585">IF((JP48&lt;&gt;""),($F48=JM48)*($G48=JN48),"")</f>
        <v/>
      </c>
      <c r="JS48" s="453" t="str">
        <f ca="1">IF(JP48&lt;&gt;"",IF(ABS($F48-$G48)&gt;=PrSettings!$M$7,(ABS($F48-$G48-JM48+JN48)&lt;=1)*1,IF(AND(JP48,$F48=$G48,$F48&gt;=PrSettings!$M$6),(ABS(JM48-$F48)&lt;=1)*1,IF(AND(JP48,$F48+$G48&gt;=PrSettings!$M$8),(ABS(JM48-$F48)+ABS(JN48-$G48)&lt;=1)*1,""))),"")</f>
        <v/>
      </c>
      <c r="JT48" s="488"/>
      <c r="JV48" s="451">
        <f t="shared" ca="1" si="422"/>
        <v>14</v>
      </c>
      <c r="JW48" s="452" t="str">
        <f ca="1">GrpG!$B$4</f>
        <v>Schweiz</v>
      </c>
      <c r="JX48" s="453">
        <f t="shared" ref="JX48:JX53" ca="1" si="586">$D48</f>
        <v>37</v>
      </c>
      <c r="JY48" s="452" t="str">
        <f ca="1">GrpG!$D$4</f>
        <v>Kamerun</v>
      </c>
      <c r="JZ48" s="492"/>
      <c r="KA48" s="492"/>
      <c r="KB48" s="485"/>
      <c r="KC48" s="453" t="str">
        <f t="shared" ref="KC48:KC53" ca="1" si="587">IF(($F48&lt;&gt;"")*($G48&lt;&gt;"")*(JZ48&lt;&gt;"")*(KA48&lt;&gt;""),($F48&gt;$G48)*(JZ48&gt;KA48)+($F48=$G48)*(JZ48=KA48)+($F48&lt;$G48)*(JZ48&lt;KA48),"")</f>
        <v/>
      </c>
      <c r="KD48" s="453" t="str">
        <f ca="1">IF((KC48&lt;&gt;""),IF(OR($F48&lt;&gt;$G48,PrSettings!$M$4="●"),(($F48-$G48)=(JZ48-KA48))*1,0),"")</f>
        <v/>
      </c>
      <c r="KE48" s="453" t="str">
        <f t="shared" ref="KE48:KE53" ca="1" si="588">IF((KC48&lt;&gt;""),($F48=JZ48)*($G48=KA48),"")</f>
        <v/>
      </c>
      <c r="KF48" s="453" t="str">
        <f ca="1">IF(KC48&lt;&gt;"",IF(ABS($F48-$G48)&gt;=PrSettings!$M$7,(ABS($F48-$G48-JZ48+KA48)&lt;=1)*1,IF(AND(KC48,$F48=$G48,$F48&gt;=PrSettings!$M$6),(ABS(JZ48-$F48)&lt;=1)*1,IF(AND(KC48,$F48+$G48&gt;=PrSettings!$M$8),(ABS(JZ48-$F48)+ABS(KA48-$G48)&lt;=1)*1,""))),"")</f>
        <v/>
      </c>
      <c r="KG48" s="488"/>
      <c r="KI48" s="451">
        <f t="shared" ca="1" si="426"/>
        <v>14</v>
      </c>
      <c r="KJ48" s="452" t="str">
        <f ca="1">GrpG!$B$4</f>
        <v>Schweiz</v>
      </c>
      <c r="KK48" s="453">
        <f t="shared" ref="KK48:KK53" ca="1" si="589">$D48</f>
        <v>37</v>
      </c>
      <c r="KL48" s="452" t="str">
        <f ca="1">GrpG!$D$4</f>
        <v>Kamerun</v>
      </c>
      <c r="KM48" s="492"/>
      <c r="KN48" s="492"/>
      <c r="KO48" s="485"/>
      <c r="KP48" s="453" t="str">
        <f t="shared" ref="KP48:KP53" ca="1" si="590">IF(($F48&lt;&gt;"")*($G48&lt;&gt;"")*(KM48&lt;&gt;"")*(KN48&lt;&gt;""),($F48&gt;$G48)*(KM48&gt;KN48)+($F48=$G48)*(KM48=KN48)+($F48&lt;$G48)*(KM48&lt;KN48),"")</f>
        <v/>
      </c>
      <c r="KQ48" s="453" t="str">
        <f ca="1">IF((KP48&lt;&gt;""),IF(OR($F48&lt;&gt;$G48,PrSettings!$M$4="●"),(($F48-$G48)=(KM48-KN48))*1,0),"")</f>
        <v/>
      </c>
      <c r="KR48" s="453" t="str">
        <f t="shared" ref="KR48:KR53" ca="1" si="591">IF((KP48&lt;&gt;""),($F48=KM48)*($G48=KN48),"")</f>
        <v/>
      </c>
      <c r="KS48" s="453" t="str">
        <f ca="1">IF(KP48&lt;&gt;"",IF(ABS($F48-$G48)&gt;=PrSettings!$M$7,(ABS($F48-$G48-KM48+KN48)&lt;=1)*1,IF(AND(KP48,$F48=$G48,$F48&gt;=PrSettings!$M$6),(ABS(KM48-$F48)&lt;=1)*1,IF(AND(KP48,$F48+$G48&gt;=PrSettings!$M$8),(ABS(KM48-$F48)+ABS(KN48-$G48)&lt;=1)*1,""))),"")</f>
        <v/>
      </c>
      <c r="KT48" s="488"/>
      <c r="KV48" s="451">
        <f t="shared" ca="1" si="430"/>
        <v>14</v>
      </c>
      <c r="KW48" s="452" t="str">
        <f ca="1">GrpG!$B$4</f>
        <v>Schweiz</v>
      </c>
      <c r="KX48" s="453">
        <f t="shared" ref="KX48:KX53" ca="1" si="592">$D48</f>
        <v>37</v>
      </c>
      <c r="KY48" s="452" t="str">
        <f ca="1">GrpG!$D$4</f>
        <v>Kamerun</v>
      </c>
      <c r="KZ48" s="492"/>
      <c r="LA48" s="492"/>
      <c r="LB48" s="485"/>
      <c r="LC48" s="453" t="str">
        <f t="shared" ref="LC48:LC53" ca="1" si="593">IF(($F48&lt;&gt;"")*($G48&lt;&gt;"")*(KZ48&lt;&gt;"")*(LA48&lt;&gt;""),($F48&gt;$G48)*(KZ48&gt;LA48)+($F48=$G48)*(KZ48=LA48)+($F48&lt;$G48)*(KZ48&lt;LA48),"")</f>
        <v/>
      </c>
      <c r="LD48" s="453" t="str">
        <f ca="1">IF((LC48&lt;&gt;""),IF(OR($F48&lt;&gt;$G48,PrSettings!$M$4="●"),(($F48-$G48)=(KZ48-LA48))*1,0),"")</f>
        <v/>
      </c>
      <c r="LE48" s="453" t="str">
        <f t="shared" ref="LE48:LE53" ca="1" si="594">IF((LC48&lt;&gt;""),($F48=KZ48)*($G48=LA48),"")</f>
        <v/>
      </c>
      <c r="LF48" s="453" t="str">
        <f ca="1">IF(LC48&lt;&gt;"",IF(ABS($F48-$G48)&gt;=PrSettings!$M$7,(ABS($F48-$G48-KZ48+LA48)&lt;=1)*1,IF(AND(LC48,$F48=$G48,$F48&gt;=PrSettings!$M$6),(ABS(KZ48-$F48)&lt;=1)*1,IF(AND(LC48,$F48+$G48&gt;=PrSettings!$M$8),(ABS(KZ48-$F48)+ABS(LA48-$G48)&lt;=1)*1,""))),"")</f>
        <v/>
      </c>
      <c r="LG48" s="488"/>
      <c r="LI48" s="451">
        <f t="shared" ca="1" si="434"/>
        <v>14</v>
      </c>
      <c r="LJ48" s="452" t="str">
        <f ca="1">GrpG!$B$4</f>
        <v>Schweiz</v>
      </c>
      <c r="LK48" s="453">
        <f t="shared" ref="LK48:LK53" ca="1" si="595">$D48</f>
        <v>37</v>
      </c>
      <c r="LL48" s="452" t="str">
        <f ca="1">GrpG!$D$4</f>
        <v>Kamerun</v>
      </c>
      <c r="LM48" s="492"/>
      <c r="LN48" s="492"/>
      <c r="LO48" s="485"/>
      <c r="LP48" s="453" t="str">
        <f t="shared" ref="LP48:LP53" ca="1" si="596">IF(($F48&lt;&gt;"")*($G48&lt;&gt;"")*(LM48&lt;&gt;"")*(LN48&lt;&gt;""),($F48&gt;$G48)*(LM48&gt;LN48)+($F48=$G48)*(LM48=LN48)+($F48&lt;$G48)*(LM48&lt;LN48),"")</f>
        <v/>
      </c>
      <c r="LQ48" s="453" t="str">
        <f ca="1">IF((LP48&lt;&gt;""),IF(OR($F48&lt;&gt;$G48,PrSettings!$M$4="●"),(($F48-$G48)=(LM48-LN48))*1,0),"")</f>
        <v/>
      </c>
      <c r="LR48" s="453" t="str">
        <f t="shared" ref="LR48:LR53" ca="1" si="597">IF((LP48&lt;&gt;""),($F48=LM48)*($G48=LN48),"")</f>
        <v/>
      </c>
      <c r="LS48" s="453" t="str">
        <f ca="1">IF(LP48&lt;&gt;"",IF(ABS($F48-$G48)&gt;=PrSettings!$M$7,(ABS($F48-$G48-LM48+LN48)&lt;=1)*1,IF(AND(LP48,$F48=$G48,$F48&gt;=PrSettings!$M$6),(ABS(LM48-$F48)&lt;=1)*1,IF(AND(LP48,$F48+$G48&gt;=PrSettings!$M$8),(ABS(LM48-$F48)+ABS(LN48-$G48)&lt;=1)*1,""))),"")</f>
        <v/>
      </c>
      <c r="LT48" s="488"/>
      <c r="LV48" s="451">
        <f t="shared" ca="1" si="438"/>
        <v>14</v>
      </c>
      <c r="LW48" s="452" t="str">
        <f ca="1">GrpG!$B$4</f>
        <v>Schweiz</v>
      </c>
      <c r="LX48" s="453">
        <f t="shared" ref="LX48:LX53" ca="1" si="598">$D48</f>
        <v>37</v>
      </c>
      <c r="LY48" s="452" t="str">
        <f ca="1">GrpG!$D$4</f>
        <v>Kamerun</v>
      </c>
      <c r="LZ48" s="492"/>
      <c r="MA48" s="492"/>
      <c r="MB48" s="485"/>
      <c r="MC48" s="453" t="str">
        <f t="shared" ref="MC48:MC53" ca="1" si="599">IF(($F48&lt;&gt;"")*($G48&lt;&gt;"")*(LZ48&lt;&gt;"")*(MA48&lt;&gt;""),($F48&gt;$G48)*(LZ48&gt;MA48)+($F48=$G48)*(LZ48=MA48)+($F48&lt;$G48)*(LZ48&lt;MA48),"")</f>
        <v/>
      </c>
      <c r="MD48" s="453" t="str">
        <f ca="1">IF((MC48&lt;&gt;""),IF(OR($F48&lt;&gt;$G48,PrSettings!$M$4="●"),(($F48-$G48)=(LZ48-MA48))*1,0),"")</f>
        <v/>
      </c>
      <c r="ME48" s="453" t="str">
        <f t="shared" ref="ME48:ME53" ca="1" si="600">IF((MC48&lt;&gt;""),($F48=LZ48)*($G48=MA48),"")</f>
        <v/>
      </c>
      <c r="MF48" s="453" t="str">
        <f ca="1">IF(MC48&lt;&gt;"",IF(ABS($F48-$G48)&gt;=PrSettings!$M$7,(ABS($F48-$G48-LZ48+MA48)&lt;=1)*1,IF(AND(MC48,$F48=$G48,$F48&gt;=PrSettings!$M$6),(ABS(LZ48-$F48)&lt;=1)*1,IF(AND(MC48,$F48+$G48&gt;=PrSettings!$M$8),(ABS(LZ48-$F48)+ABS(MA48-$G48)&lt;=1)*1,""))),"")</f>
        <v/>
      </c>
      <c r="MG48" s="488"/>
    </row>
    <row r="49" spans="1:345" x14ac:dyDescent="0.25">
      <c r="B49" s="451">
        <f ca="1">INDEX(Groups!$C$7:$C$45,MATCH(C49,Groups!$D$7:$D$45,0))</f>
        <v>1</v>
      </c>
      <c r="C49" s="452" t="str">
        <f ca="1">GrpG!$B$5</f>
        <v>Brasilien</v>
      </c>
      <c r="D49" s="453">
        <f ca="1">INDEX(Groups!$C$7:$C$45,MATCH(E49,Groups!$D$7:$D$45,0))</f>
        <v>25</v>
      </c>
      <c r="E49" s="452" t="str">
        <f ca="1">GrpG!$D$5</f>
        <v>Serbien</v>
      </c>
      <c r="F49" s="454">
        <f ca="1">GrpG!$E$5</f>
        <v>2</v>
      </c>
      <c r="G49" s="455">
        <f ca="1">GrpG!$G$5</f>
        <v>0</v>
      </c>
      <c r="I49" s="451">
        <f t="shared" ca="1" si="522"/>
        <v>1</v>
      </c>
      <c r="J49" s="452" t="str">
        <f ca="1">GrpG!$B$5</f>
        <v>Brasilien</v>
      </c>
      <c r="K49" s="453">
        <f t="shared" ca="1" si="523"/>
        <v>25</v>
      </c>
      <c r="L49" s="452" t="str">
        <f ca="1">GrpG!$D$5</f>
        <v>Serbien</v>
      </c>
      <c r="M49" s="492"/>
      <c r="N49" s="492"/>
      <c r="O49" s="486"/>
      <c r="P49" s="453" t="str">
        <f t="shared" ca="1" si="524"/>
        <v/>
      </c>
      <c r="Q49" s="453" t="str">
        <f ca="1">IF((P49&lt;&gt;""),IF(OR($F49&lt;&gt;$G49,PrSettings!$M$4="●"),(($F49-$G49)=(M49-N49))*1,0),"")</f>
        <v/>
      </c>
      <c r="R49" s="453" t="str">
        <f t="shared" ca="1" si="525"/>
        <v/>
      </c>
      <c r="S49" s="453" t="str">
        <f ca="1">IF(P49&lt;&gt;"",IF(ABS($F49-$G49)&gt;=PrSettings!$M$7,(ABS($F49-$G49-M49+N49)&lt;=1)*1,IF(AND(P49,$F49=$G49,$F49&gt;=PrSettings!$M$6),(ABS(M49-$F49)&lt;=1)*1,IF(AND(P49,$F49+$G49&gt;=PrSettings!$M$8),(ABS(M49-$F49)+ABS(N49-$G49)&lt;=1)*1,""))),"")</f>
        <v/>
      </c>
      <c r="T49" s="489"/>
      <c r="V49" s="451">
        <f t="shared" ca="1" si="342"/>
        <v>1</v>
      </c>
      <c r="W49" s="452" t="str">
        <f ca="1">GrpG!$B$5</f>
        <v>Brasilien</v>
      </c>
      <c r="X49" s="453">
        <f t="shared" ca="1" si="526"/>
        <v>25</v>
      </c>
      <c r="Y49" s="452" t="str">
        <f ca="1">GrpG!$D$5</f>
        <v>Serbien</v>
      </c>
      <c r="Z49" s="492"/>
      <c r="AA49" s="492"/>
      <c r="AB49" s="486"/>
      <c r="AC49" s="453" t="str">
        <f t="shared" ca="1" si="527"/>
        <v/>
      </c>
      <c r="AD49" s="453" t="str">
        <f ca="1">IF((AC49&lt;&gt;""),IF(OR($F49&lt;&gt;$G49,PrSettings!$M$4="●"),(($F49-$G49)=(Z49-AA49))*1,0),"")</f>
        <v/>
      </c>
      <c r="AE49" s="453" t="str">
        <f t="shared" ca="1" si="528"/>
        <v/>
      </c>
      <c r="AF49" s="453" t="str">
        <f ca="1">IF(AC49&lt;&gt;"",IF(ABS($F49-$G49)&gt;=PrSettings!$M$7,(ABS($F49-$G49-Z49+AA49)&lt;=1)*1,IF(AND(AC49,$F49=$G49,$F49&gt;=PrSettings!$M$6),(ABS(Z49-$F49)&lt;=1)*1,IF(AND(AC49,$F49+$G49&gt;=PrSettings!$M$8),(ABS(Z49-$F49)+ABS(AA49-$G49)&lt;=1)*1,""))),"")</f>
        <v/>
      </c>
      <c r="AG49" s="489"/>
      <c r="AI49" s="451">
        <f t="shared" ca="1" si="346"/>
        <v>1</v>
      </c>
      <c r="AJ49" s="452" t="str">
        <f ca="1">GrpG!$B$5</f>
        <v>Brasilien</v>
      </c>
      <c r="AK49" s="453">
        <f t="shared" ca="1" si="529"/>
        <v>25</v>
      </c>
      <c r="AL49" s="452" t="str">
        <f ca="1">GrpG!$D$5</f>
        <v>Serbien</v>
      </c>
      <c r="AM49" s="492"/>
      <c r="AN49" s="492"/>
      <c r="AO49" s="486"/>
      <c r="AP49" s="453" t="str">
        <f t="shared" ca="1" si="530"/>
        <v/>
      </c>
      <c r="AQ49" s="453" t="str">
        <f ca="1">IF((AP49&lt;&gt;""),IF(OR($F49&lt;&gt;$G49,PrSettings!$M$4="●"),(($F49-$G49)=(AM49-AN49))*1,0),"")</f>
        <v/>
      </c>
      <c r="AR49" s="453" t="str">
        <f t="shared" ca="1" si="531"/>
        <v/>
      </c>
      <c r="AS49" s="453" t="str">
        <f ca="1">IF(AP49&lt;&gt;"",IF(ABS($F49-$G49)&gt;=PrSettings!$M$7,(ABS($F49-$G49-AM49+AN49)&lt;=1)*1,IF(AND(AP49,$F49=$G49,$F49&gt;=PrSettings!$M$6),(ABS(AM49-$F49)&lt;=1)*1,IF(AND(AP49,$F49+$G49&gt;=PrSettings!$M$8),(ABS(AM49-$F49)+ABS(AN49-$G49)&lt;=1)*1,""))),"")</f>
        <v/>
      </c>
      <c r="AT49" s="489"/>
      <c r="AV49" s="451">
        <f t="shared" ca="1" si="350"/>
        <v>1</v>
      </c>
      <c r="AW49" s="452" t="str">
        <f ca="1">GrpG!$B$5</f>
        <v>Brasilien</v>
      </c>
      <c r="AX49" s="453">
        <f t="shared" ca="1" si="532"/>
        <v>25</v>
      </c>
      <c r="AY49" s="452" t="str">
        <f ca="1">GrpG!$D$5</f>
        <v>Serbien</v>
      </c>
      <c r="AZ49" s="492"/>
      <c r="BA49" s="492"/>
      <c r="BB49" s="486"/>
      <c r="BC49" s="453" t="str">
        <f t="shared" ca="1" si="533"/>
        <v/>
      </c>
      <c r="BD49" s="453" t="str">
        <f ca="1">IF((BC49&lt;&gt;""),IF(OR($F49&lt;&gt;$G49,PrSettings!$M$4="●"),(($F49-$G49)=(AZ49-BA49))*1,0),"")</f>
        <v/>
      </c>
      <c r="BE49" s="453" t="str">
        <f t="shared" ca="1" si="534"/>
        <v/>
      </c>
      <c r="BF49" s="453" t="str">
        <f ca="1">IF(BC49&lt;&gt;"",IF(ABS($F49-$G49)&gt;=PrSettings!$M$7,(ABS($F49-$G49-AZ49+BA49)&lt;=1)*1,IF(AND(BC49,$F49=$G49,$F49&gt;=PrSettings!$M$6),(ABS(AZ49-$F49)&lt;=1)*1,IF(AND(BC49,$F49+$G49&gt;=PrSettings!$M$8),(ABS(AZ49-$F49)+ABS(BA49-$G49)&lt;=1)*1,""))),"")</f>
        <v/>
      </c>
      <c r="BG49" s="489"/>
      <c r="BI49" s="451">
        <f t="shared" ca="1" si="354"/>
        <v>1</v>
      </c>
      <c r="BJ49" s="452" t="str">
        <f ca="1">GrpG!$B$5</f>
        <v>Brasilien</v>
      </c>
      <c r="BK49" s="453">
        <f t="shared" ca="1" si="535"/>
        <v>25</v>
      </c>
      <c r="BL49" s="452" t="str">
        <f ca="1">GrpG!$D$5</f>
        <v>Serbien</v>
      </c>
      <c r="BM49" s="492"/>
      <c r="BN49" s="492"/>
      <c r="BO49" s="486"/>
      <c r="BP49" s="453" t="str">
        <f t="shared" ca="1" si="536"/>
        <v/>
      </c>
      <c r="BQ49" s="453" t="str">
        <f ca="1">IF((BP49&lt;&gt;""),IF(OR($F49&lt;&gt;$G49,PrSettings!$M$4="●"),(($F49-$G49)=(BM49-BN49))*1,0),"")</f>
        <v/>
      </c>
      <c r="BR49" s="453" t="str">
        <f t="shared" ca="1" si="537"/>
        <v/>
      </c>
      <c r="BS49" s="453" t="str">
        <f ca="1">IF(BP49&lt;&gt;"",IF(ABS($F49-$G49)&gt;=PrSettings!$M$7,(ABS($F49-$G49-BM49+BN49)&lt;=1)*1,IF(AND(BP49,$F49=$G49,$F49&gt;=PrSettings!$M$6),(ABS(BM49-$F49)&lt;=1)*1,IF(AND(BP49,$F49+$G49&gt;=PrSettings!$M$8),(ABS(BM49-$F49)+ABS(BN49-$G49)&lt;=1)*1,""))),"")</f>
        <v/>
      </c>
      <c r="BT49" s="489"/>
      <c r="BV49" s="451">
        <f t="shared" ca="1" si="358"/>
        <v>1</v>
      </c>
      <c r="BW49" s="452" t="str">
        <f ca="1">GrpG!$B$5</f>
        <v>Brasilien</v>
      </c>
      <c r="BX49" s="453">
        <f t="shared" ca="1" si="538"/>
        <v>25</v>
      </c>
      <c r="BY49" s="452" t="str">
        <f ca="1">GrpG!$D$5</f>
        <v>Serbien</v>
      </c>
      <c r="BZ49" s="492"/>
      <c r="CA49" s="492"/>
      <c r="CB49" s="486"/>
      <c r="CC49" s="453" t="str">
        <f t="shared" ca="1" si="539"/>
        <v/>
      </c>
      <c r="CD49" s="453" t="str">
        <f ca="1">IF((CC49&lt;&gt;""),IF(OR($F49&lt;&gt;$G49,PrSettings!$M$4="●"),(($F49-$G49)=(BZ49-CA49))*1,0),"")</f>
        <v/>
      </c>
      <c r="CE49" s="453" t="str">
        <f t="shared" ca="1" si="540"/>
        <v/>
      </c>
      <c r="CF49" s="453" t="str">
        <f ca="1">IF(CC49&lt;&gt;"",IF(ABS($F49-$G49)&gt;=PrSettings!$M$7,(ABS($F49-$G49-BZ49+CA49)&lt;=1)*1,IF(AND(CC49,$F49=$G49,$F49&gt;=PrSettings!$M$6),(ABS(BZ49-$F49)&lt;=1)*1,IF(AND(CC49,$F49+$G49&gt;=PrSettings!$M$8),(ABS(BZ49-$F49)+ABS(CA49-$G49)&lt;=1)*1,""))),"")</f>
        <v/>
      </c>
      <c r="CG49" s="489"/>
      <c r="CI49" s="451">
        <f t="shared" ca="1" si="362"/>
        <v>1</v>
      </c>
      <c r="CJ49" s="452" t="str">
        <f ca="1">GrpG!$B$5</f>
        <v>Brasilien</v>
      </c>
      <c r="CK49" s="453">
        <f t="shared" ca="1" si="541"/>
        <v>25</v>
      </c>
      <c r="CL49" s="452" t="str">
        <f ca="1">GrpG!$D$5</f>
        <v>Serbien</v>
      </c>
      <c r="CM49" s="492"/>
      <c r="CN49" s="492"/>
      <c r="CO49" s="486"/>
      <c r="CP49" s="453" t="str">
        <f t="shared" ca="1" si="542"/>
        <v/>
      </c>
      <c r="CQ49" s="453" t="str">
        <f ca="1">IF((CP49&lt;&gt;""),IF(OR($F49&lt;&gt;$G49,PrSettings!$M$4="●"),(($F49-$G49)=(CM49-CN49))*1,0),"")</f>
        <v/>
      </c>
      <c r="CR49" s="453" t="str">
        <f t="shared" ca="1" si="543"/>
        <v/>
      </c>
      <c r="CS49" s="453" t="str">
        <f ca="1">IF(CP49&lt;&gt;"",IF(ABS($F49-$G49)&gt;=PrSettings!$M$7,(ABS($F49-$G49-CM49+CN49)&lt;=1)*1,IF(AND(CP49,$F49=$G49,$F49&gt;=PrSettings!$M$6),(ABS(CM49-$F49)&lt;=1)*1,IF(AND(CP49,$F49+$G49&gt;=PrSettings!$M$8),(ABS(CM49-$F49)+ABS(CN49-$G49)&lt;=1)*1,""))),"")</f>
        <v/>
      </c>
      <c r="CT49" s="489"/>
      <c r="CV49" s="451">
        <f t="shared" ca="1" si="366"/>
        <v>1</v>
      </c>
      <c r="CW49" s="452" t="str">
        <f ca="1">GrpG!$B$5</f>
        <v>Brasilien</v>
      </c>
      <c r="CX49" s="453">
        <f t="shared" ca="1" si="544"/>
        <v>25</v>
      </c>
      <c r="CY49" s="452" t="str">
        <f ca="1">GrpG!$D$5</f>
        <v>Serbien</v>
      </c>
      <c r="CZ49" s="492"/>
      <c r="DA49" s="492"/>
      <c r="DB49" s="486"/>
      <c r="DC49" s="453" t="str">
        <f t="shared" ca="1" si="545"/>
        <v/>
      </c>
      <c r="DD49" s="453" t="str">
        <f ca="1">IF((DC49&lt;&gt;""),IF(OR($F49&lt;&gt;$G49,PrSettings!$M$4="●"),(($F49-$G49)=(CZ49-DA49))*1,0),"")</f>
        <v/>
      </c>
      <c r="DE49" s="453" t="str">
        <f t="shared" ca="1" si="546"/>
        <v/>
      </c>
      <c r="DF49" s="453" t="str">
        <f ca="1">IF(DC49&lt;&gt;"",IF(ABS($F49-$G49)&gt;=PrSettings!$M$7,(ABS($F49-$G49-CZ49+DA49)&lt;=1)*1,IF(AND(DC49,$F49=$G49,$F49&gt;=PrSettings!$M$6),(ABS(CZ49-$F49)&lt;=1)*1,IF(AND(DC49,$F49+$G49&gt;=PrSettings!$M$8),(ABS(CZ49-$F49)+ABS(DA49-$G49)&lt;=1)*1,""))),"")</f>
        <v/>
      </c>
      <c r="DG49" s="489"/>
      <c r="DI49" s="451">
        <f t="shared" ca="1" si="370"/>
        <v>1</v>
      </c>
      <c r="DJ49" s="452" t="str">
        <f ca="1">GrpG!$B$5</f>
        <v>Brasilien</v>
      </c>
      <c r="DK49" s="453">
        <f t="shared" ca="1" si="547"/>
        <v>25</v>
      </c>
      <c r="DL49" s="452" t="str">
        <f ca="1">GrpG!$D$5</f>
        <v>Serbien</v>
      </c>
      <c r="DM49" s="492"/>
      <c r="DN49" s="492"/>
      <c r="DO49" s="486"/>
      <c r="DP49" s="453" t="str">
        <f t="shared" ca="1" si="548"/>
        <v/>
      </c>
      <c r="DQ49" s="453" t="str">
        <f ca="1">IF((DP49&lt;&gt;""),IF(OR($F49&lt;&gt;$G49,PrSettings!$M$4="●"),(($F49-$G49)=(DM49-DN49))*1,0),"")</f>
        <v/>
      </c>
      <c r="DR49" s="453" t="str">
        <f t="shared" ca="1" si="549"/>
        <v/>
      </c>
      <c r="DS49" s="453" t="str">
        <f ca="1">IF(DP49&lt;&gt;"",IF(ABS($F49-$G49)&gt;=PrSettings!$M$7,(ABS($F49-$G49-DM49+DN49)&lt;=1)*1,IF(AND(DP49,$F49=$G49,$F49&gt;=PrSettings!$M$6),(ABS(DM49-$F49)&lt;=1)*1,IF(AND(DP49,$F49+$G49&gt;=PrSettings!$M$8),(ABS(DM49-$F49)+ABS(DN49-$G49)&lt;=1)*1,""))),"")</f>
        <v/>
      </c>
      <c r="DT49" s="489"/>
      <c r="DV49" s="451">
        <f t="shared" ca="1" si="374"/>
        <v>1</v>
      </c>
      <c r="DW49" s="452" t="str">
        <f ca="1">GrpG!$B$5</f>
        <v>Brasilien</v>
      </c>
      <c r="DX49" s="453">
        <f t="shared" ca="1" si="550"/>
        <v>25</v>
      </c>
      <c r="DY49" s="452" t="str">
        <f ca="1">GrpG!$D$5</f>
        <v>Serbien</v>
      </c>
      <c r="DZ49" s="492"/>
      <c r="EA49" s="492"/>
      <c r="EB49" s="486"/>
      <c r="EC49" s="453" t="str">
        <f t="shared" ca="1" si="551"/>
        <v/>
      </c>
      <c r="ED49" s="453" t="str">
        <f ca="1">IF((EC49&lt;&gt;""),IF(OR($F49&lt;&gt;$G49,PrSettings!$M$4="●"),(($F49-$G49)=(DZ49-EA49))*1,0),"")</f>
        <v/>
      </c>
      <c r="EE49" s="453" t="str">
        <f t="shared" ca="1" si="552"/>
        <v/>
      </c>
      <c r="EF49" s="453" t="str">
        <f ca="1">IF(EC49&lt;&gt;"",IF(ABS($F49-$G49)&gt;=PrSettings!$M$7,(ABS($F49-$G49-DZ49+EA49)&lt;=1)*1,IF(AND(EC49,$F49=$G49,$F49&gt;=PrSettings!$M$6),(ABS(DZ49-$F49)&lt;=1)*1,IF(AND(EC49,$F49+$G49&gt;=PrSettings!$M$8),(ABS(DZ49-$F49)+ABS(EA49-$G49)&lt;=1)*1,""))),"")</f>
        <v/>
      </c>
      <c r="EG49" s="489"/>
      <c r="EI49" s="451">
        <f t="shared" ca="1" si="378"/>
        <v>1</v>
      </c>
      <c r="EJ49" s="452" t="str">
        <f ca="1">GrpG!$B$5</f>
        <v>Brasilien</v>
      </c>
      <c r="EK49" s="453">
        <f t="shared" ca="1" si="553"/>
        <v>25</v>
      </c>
      <c r="EL49" s="452" t="str">
        <f ca="1">GrpG!$D$5</f>
        <v>Serbien</v>
      </c>
      <c r="EM49" s="492"/>
      <c r="EN49" s="492"/>
      <c r="EO49" s="486"/>
      <c r="EP49" s="453" t="str">
        <f t="shared" ca="1" si="554"/>
        <v/>
      </c>
      <c r="EQ49" s="453" t="str">
        <f ca="1">IF((EP49&lt;&gt;""),IF(OR($F49&lt;&gt;$G49,PrSettings!$M$4="●"),(($F49-$G49)=(EM49-EN49))*1,0),"")</f>
        <v/>
      </c>
      <c r="ER49" s="453" t="str">
        <f t="shared" ca="1" si="555"/>
        <v/>
      </c>
      <c r="ES49" s="453" t="str">
        <f ca="1">IF(EP49&lt;&gt;"",IF(ABS($F49-$G49)&gt;=PrSettings!$M$7,(ABS($F49-$G49-EM49+EN49)&lt;=1)*1,IF(AND(EP49,$F49=$G49,$F49&gt;=PrSettings!$M$6),(ABS(EM49-$F49)&lt;=1)*1,IF(AND(EP49,$F49+$G49&gt;=PrSettings!$M$8),(ABS(EM49-$F49)+ABS(EN49-$G49)&lt;=1)*1,""))),"")</f>
        <v/>
      </c>
      <c r="ET49" s="489"/>
      <c r="EV49" s="451">
        <f t="shared" ca="1" si="382"/>
        <v>1</v>
      </c>
      <c r="EW49" s="452" t="str">
        <f ca="1">GrpG!$B$5</f>
        <v>Brasilien</v>
      </c>
      <c r="EX49" s="453">
        <f t="shared" ca="1" si="556"/>
        <v>25</v>
      </c>
      <c r="EY49" s="452" t="str">
        <f ca="1">GrpG!$D$5</f>
        <v>Serbien</v>
      </c>
      <c r="EZ49" s="492"/>
      <c r="FA49" s="492"/>
      <c r="FB49" s="486"/>
      <c r="FC49" s="453" t="str">
        <f t="shared" ca="1" si="557"/>
        <v/>
      </c>
      <c r="FD49" s="453" t="str">
        <f ca="1">IF((FC49&lt;&gt;""),IF(OR($F49&lt;&gt;$G49,PrSettings!$M$4="●"),(($F49-$G49)=(EZ49-FA49))*1,0),"")</f>
        <v/>
      </c>
      <c r="FE49" s="453" t="str">
        <f t="shared" ca="1" si="558"/>
        <v/>
      </c>
      <c r="FF49" s="453" t="str">
        <f ca="1">IF(FC49&lt;&gt;"",IF(ABS($F49-$G49)&gt;=PrSettings!$M$7,(ABS($F49-$G49-EZ49+FA49)&lt;=1)*1,IF(AND(FC49,$F49=$G49,$F49&gt;=PrSettings!$M$6),(ABS(EZ49-$F49)&lt;=1)*1,IF(AND(FC49,$F49+$G49&gt;=PrSettings!$M$8),(ABS(EZ49-$F49)+ABS(FA49-$G49)&lt;=1)*1,""))),"")</f>
        <v/>
      </c>
      <c r="FG49" s="489"/>
      <c r="FI49" s="451">
        <f t="shared" ca="1" si="386"/>
        <v>1</v>
      </c>
      <c r="FJ49" s="452" t="str">
        <f ca="1">GrpG!$B$5</f>
        <v>Brasilien</v>
      </c>
      <c r="FK49" s="453">
        <f t="shared" ca="1" si="559"/>
        <v>25</v>
      </c>
      <c r="FL49" s="452" t="str">
        <f ca="1">GrpG!$D$5</f>
        <v>Serbien</v>
      </c>
      <c r="FM49" s="492"/>
      <c r="FN49" s="492"/>
      <c r="FO49" s="486"/>
      <c r="FP49" s="453" t="str">
        <f t="shared" ca="1" si="560"/>
        <v/>
      </c>
      <c r="FQ49" s="453" t="str">
        <f ca="1">IF((FP49&lt;&gt;""),IF(OR($F49&lt;&gt;$G49,PrSettings!$M$4="●"),(($F49-$G49)=(FM49-FN49))*1,0),"")</f>
        <v/>
      </c>
      <c r="FR49" s="453" t="str">
        <f t="shared" ca="1" si="561"/>
        <v/>
      </c>
      <c r="FS49" s="453" t="str">
        <f ca="1">IF(FP49&lt;&gt;"",IF(ABS($F49-$G49)&gt;=PrSettings!$M$7,(ABS($F49-$G49-FM49+FN49)&lt;=1)*1,IF(AND(FP49,$F49=$G49,$F49&gt;=PrSettings!$M$6),(ABS(FM49-$F49)&lt;=1)*1,IF(AND(FP49,$F49+$G49&gt;=PrSettings!$M$8),(ABS(FM49-$F49)+ABS(FN49-$G49)&lt;=1)*1,""))),"")</f>
        <v/>
      </c>
      <c r="FT49" s="489"/>
      <c r="FV49" s="451">
        <f t="shared" ca="1" si="390"/>
        <v>1</v>
      </c>
      <c r="FW49" s="452" t="str">
        <f ca="1">GrpG!$B$5</f>
        <v>Brasilien</v>
      </c>
      <c r="FX49" s="453">
        <f t="shared" ca="1" si="562"/>
        <v>25</v>
      </c>
      <c r="FY49" s="452" t="str">
        <f ca="1">GrpG!$D$5</f>
        <v>Serbien</v>
      </c>
      <c r="FZ49" s="492"/>
      <c r="GA49" s="492"/>
      <c r="GB49" s="486"/>
      <c r="GC49" s="453" t="str">
        <f t="shared" ca="1" si="563"/>
        <v/>
      </c>
      <c r="GD49" s="453" t="str">
        <f ca="1">IF((GC49&lt;&gt;""),IF(OR($F49&lt;&gt;$G49,PrSettings!$M$4="●"),(($F49-$G49)=(FZ49-GA49))*1,0),"")</f>
        <v/>
      </c>
      <c r="GE49" s="453" t="str">
        <f t="shared" ca="1" si="564"/>
        <v/>
      </c>
      <c r="GF49" s="453" t="str">
        <f ca="1">IF(GC49&lt;&gt;"",IF(ABS($F49-$G49)&gt;=PrSettings!$M$7,(ABS($F49-$G49-FZ49+GA49)&lt;=1)*1,IF(AND(GC49,$F49=$G49,$F49&gt;=PrSettings!$M$6),(ABS(FZ49-$F49)&lt;=1)*1,IF(AND(GC49,$F49+$G49&gt;=PrSettings!$M$8),(ABS(FZ49-$F49)+ABS(GA49-$G49)&lt;=1)*1,""))),"")</f>
        <v/>
      </c>
      <c r="GG49" s="489"/>
      <c r="GI49" s="451">
        <f t="shared" ca="1" si="394"/>
        <v>1</v>
      </c>
      <c r="GJ49" s="452" t="str">
        <f ca="1">GrpG!$B$5</f>
        <v>Brasilien</v>
      </c>
      <c r="GK49" s="453">
        <f t="shared" ca="1" si="565"/>
        <v>25</v>
      </c>
      <c r="GL49" s="452" t="str">
        <f ca="1">GrpG!$D$5</f>
        <v>Serbien</v>
      </c>
      <c r="GM49" s="492"/>
      <c r="GN49" s="492"/>
      <c r="GO49" s="486"/>
      <c r="GP49" s="453" t="str">
        <f t="shared" ca="1" si="566"/>
        <v/>
      </c>
      <c r="GQ49" s="453" t="str">
        <f ca="1">IF((GP49&lt;&gt;""),IF(OR($F49&lt;&gt;$G49,PrSettings!$M$4="●"),(($F49-$G49)=(GM49-GN49))*1,0),"")</f>
        <v/>
      </c>
      <c r="GR49" s="453" t="str">
        <f t="shared" ca="1" si="567"/>
        <v/>
      </c>
      <c r="GS49" s="453" t="str">
        <f ca="1">IF(GP49&lt;&gt;"",IF(ABS($F49-$G49)&gt;=PrSettings!$M$7,(ABS($F49-$G49-GM49+GN49)&lt;=1)*1,IF(AND(GP49,$F49=$G49,$F49&gt;=PrSettings!$M$6),(ABS(GM49-$F49)&lt;=1)*1,IF(AND(GP49,$F49+$G49&gt;=PrSettings!$M$8),(ABS(GM49-$F49)+ABS(GN49-$G49)&lt;=1)*1,""))),"")</f>
        <v/>
      </c>
      <c r="GT49" s="489"/>
      <c r="GV49" s="451">
        <f t="shared" ca="1" si="398"/>
        <v>1</v>
      </c>
      <c r="GW49" s="452" t="str">
        <f ca="1">GrpG!$B$5</f>
        <v>Brasilien</v>
      </c>
      <c r="GX49" s="453">
        <f t="shared" ca="1" si="568"/>
        <v>25</v>
      </c>
      <c r="GY49" s="452" t="str">
        <f ca="1">GrpG!$D$5</f>
        <v>Serbien</v>
      </c>
      <c r="GZ49" s="492"/>
      <c r="HA49" s="492"/>
      <c r="HB49" s="486"/>
      <c r="HC49" s="453" t="str">
        <f t="shared" ca="1" si="569"/>
        <v/>
      </c>
      <c r="HD49" s="453" t="str">
        <f ca="1">IF((HC49&lt;&gt;""),IF(OR($F49&lt;&gt;$G49,PrSettings!$M$4="●"),(($F49-$G49)=(GZ49-HA49))*1,0),"")</f>
        <v/>
      </c>
      <c r="HE49" s="453" t="str">
        <f t="shared" ca="1" si="570"/>
        <v/>
      </c>
      <c r="HF49" s="453" t="str">
        <f ca="1">IF(HC49&lt;&gt;"",IF(ABS($F49-$G49)&gt;=PrSettings!$M$7,(ABS($F49-$G49-GZ49+HA49)&lt;=1)*1,IF(AND(HC49,$F49=$G49,$F49&gt;=PrSettings!$M$6),(ABS(GZ49-$F49)&lt;=1)*1,IF(AND(HC49,$F49+$G49&gt;=PrSettings!$M$8),(ABS(GZ49-$F49)+ABS(HA49-$G49)&lt;=1)*1,""))),"")</f>
        <v/>
      </c>
      <c r="HG49" s="489"/>
      <c r="HI49" s="451">
        <f t="shared" ca="1" si="402"/>
        <v>1</v>
      </c>
      <c r="HJ49" s="452" t="str">
        <f ca="1">GrpG!$B$5</f>
        <v>Brasilien</v>
      </c>
      <c r="HK49" s="453">
        <f t="shared" ca="1" si="571"/>
        <v>25</v>
      </c>
      <c r="HL49" s="452" t="str">
        <f ca="1">GrpG!$D$5</f>
        <v>Serbien</v>
      </c>
      <c r="HM49" s="492"/>
      <c r="HN49" s="492"/>
      <c r="HO49" s="486"/>
      <c r="HP49" s="453" t="str">
        <f t="shared" ca="1" si="572"/>
        <v/>
      </c>
      <c r="HQ49" s="453" t="str">
        <f ca="1">IF((HP49&lt;&gt;""),IF(OR($F49&lt;&gt;$G49,PrSettings!$M$4="●"),(($F49-$G49)=(HM49-HN49))*1,0),"")</f>
        <v/>
      </c>
      <c r="HR49" s="453" t="str">
        <f t="shared" ca="1" si="573"/>
        <v/>
      </c>
      <c r="HS49" s="453" t="str">
        <f ca="1">IF(HP49&lt;&gt;"",IF(ABS($F49-$G49)&gt;=PrSettings!$M$7,(ABS($F49-$G49-HM49+HN49)&lt;=1)*1,IF(AND(HP49,$F49=$G49,$F49&gt;=PrSettings!$M$6),(ABS(HM49-$F49)&lt;=1)*1,IF(AND(HP49,$F49+$G49&gt;=PrSettings!$M$8),(ABS(HM49-$F49)+ABS(HN49-$G49)&lt;=1)*1,""))),"")</f>
        <v/>
      </c>
      <c r="HT49" s="489"/>
      <c r="HV49" s="451">
        <f t="shared" ca="1" si="406"/>
        <v>1</v>
      </c>
      <c r="HW49" s="452" t="str">
        <f ca="1">GrpG!$B$5</f>
        <v>Brasilien</v>
      </c>
      <c r="HX49" s="453">
        <f t="shared" ca="1" si="574"/>
        <v>25</v>
      </c>
      <c r="HY49" s="452" t="str">
        <f ca="1">GrpG!$D$5</f>
        <v>Serbien</v>
      </c>
      <c r="HZ49" s="492"/>
      <c r="IA49" s="492"/>
      <c r="IB49" s="486"/>
      <c r="IC49" s="453" t="str">
        <f t="shared" ca="1" si="575"/>
        <v/>
      </c>
      <c r="ID49" s="453" t="str">
        <f ca="1">IF((IC49&lt;&gt;""),IF(OR($F49&lt;&gt;$G49,PrSettings!$M$4="●"),(($F49-$G49)=(HZ49-IA49))*1,0),"")</f>
        <v/>
      </c>
      <c r="IE49" s="453" t="str">
        <f t="shared" ca="1" si="576"/>
        <v/>
      </c>
      <c r="IF49" s="453" t="str">
        <f ca="1">IF(IC49&lt;&gt;"",IF(ABS($F49-$G49)&gt;=PrSettings!$M$7,(ABS($F49-$G49-HZ49+IA49)&lt;=1)*1,IF(AND(IC49,$F49=$G49,$F49&gt;=PrSettings!$M$6),(ABS(HZ49-$F49)&lt;=1)*1,IF(AND(IC49,$F49+$G49&gt;=PrSettings!$M$8),(ABS(HZ49-$F49)+ABS(IA49-$G49)&lt;=1)*1,""))),"")</f>
        <v/>
      </c>
      <c r="IG49" s="489"/>
      <c r="II49" s="451">
        <f t="shared" ca="1" si="410"/>
        <v>1</v>
      </c>
      <c r="IJ49" s="452" t="str">
        <f ca="1">GrpG!$B$5</f>
        <v>Brasilien</v>
      </c>
      <c r="IK49" s="453">
        <f t="shared" ca="1" si="577"/>
        <v>25</v>
      </c>
      <c r="IL49" s="452" t="str">
        <f ca="1">GrpG!$D$5</f>
        <v>Serbien</v>
      </c>
      <c r="IM49" s="492"/>
      <c r="IN49" s="492"/>
      <c r="IO49" s="486"/>
      <c r="IP49" s="453" t="str">
        <f t="shared" ca="1" si="578"/>
        <v/>
      </c>
      <c r="IQ49" s="453" t="str">
        <f ca="1">IF((IP49&lt;&gt;""),IF(OR($F49&lt;&gt;$G49,PrSettings!$M$4="●"),(($F49-$G49)=(IM49-IN49))*1,0),"")</f>
        <v/>
      </c>
      <c r="IR49" s="453" t="str">
        <f t="shared" ca="1" si="579"/>
        <v/>
      </c>
      <c r="IS49" s="453" t="str">
        <f ca="1">IF(IP49&lt;&gt;"",IF(ABS($F49-$G49)&gt;=PrSettings!$M$7,(ABS($F49-$G49-IM49+IN49)&lt;=1)*1,IF(AND(IP49,$F49=$G49,$F49&gt;=PrSettings!$M$6),(ABS(IM49-$F49)&lt;=1)*1,IF(AND(IP49,$F49+$G49&gt;=PrSettings!$M$8),(ABS(IM49-$F49)+ABS(IN49-$G49)&lt;=1)*1,""))),"")</f>
        <v/>
      </c>
      <c r="IT49" s="489"/>
      <c r="IV49" s="451">
        <f t="shared" ca="1" si="414"/>
        <v>1</v>
      </c>
      <c r="IW49" s="452" t="str">
        <f ca="1">GrpG!$B$5</f>
        <v>Brasilien</v>
      </c>
      <c r="IX49" s="453">
        <f t="shared" ca="1" si="580"/>
        <v>25</v>
      </c>
      <c r="IY49" s="452" t="str">
        <f ca="1">GrpG!$D$5</f>
        <v>Serbien</v>
      </c>
      <c r="IZ49" s="492"/>
      <c r="JA49" s="492"/>
      <c r="JB49" s="486"/>
      <c r="JC49" s="453" t="str">
        <f t="shared" ca="1" si="581"/>
        <v/>
      </c>
      <c r="JD49" s="453" t="str">
        <f ca="1">IF((JC49&lt;&gt;""),IF(OR($F49&lt;&gt;$G49,PrSettings!$M$4="●"),(($F49-$G49)=(IZ49-JA49))*1,0),"")</f>
        <v/>
      </c>
      <c r="JE49" s="453" t="str">
        <f t="shared" ca="1" si="582"/>
        <v/>
      </c>
      <c r="JF49" s="453" t="str">
        <f ca="1">IF(JC49&lt;&gt;"",IF(ABS($F49-$G49)&gt;=PrSettings!$M$7,(ABS($F49-$G49-IZ49+JA49)&lt;=1)*1,IF(AND(JC49,$F49=$G49,$F49&gt;=PrSettings!$M$6),(ABS(IZ49-$F49)&lt;=1)*1,IF(AND(JC49,$F49+$G49&gt;=PrSettings!$M$8),(ABS(IZ49-$F49)+ABS(JA49-$G49)&lt;=1)*1,""))),"")</f>
        <v/>
      </c>
      <c r="JG49" s="489"/>
      <c r="JI49" s="451">
        <f t="shared" ca="1" si="418"/>
        <v>1</v>
      </c>
      <c r="JJ49" s="452" t="str">
        <f ca="1">GrpG!$B$5</f>
        <v>Brasilien</v>
      </c>
      <c r="JK49" s="453">
        <f t="shared" ca="1" si="583"/>
        <v>25</v>
      </c>
      <c r="JL49" s="452" t="str">
        <f ca="1">GrpG!$D$5</f>
        <v>Serbien</v>
      </c>
      <c r="JM49" s="492"/>
      <c r="JN49" s="492"/>
      <c r="JO49" s="486"/>
      <c r="JP49" s="453" t="str">
        <f t="shared" ca="1" si="584"/>
        <v/>
      </c>
      <c r="JQ49" s="453" t="str">
        <f ca="1">IF((JP49&lt;&gt;""),IF(OR($F49&lt;&gt;$G49,PrSettings!$M$4="●"),(($F49-$G49)=(JM49-JN49))*1,0),"")</f>
        <v/>
      </c>
      <c r="JR49" s="453" t="str">
        <f t="shared" ca="1" si="585"/>
        <v/>
      </c>
      <c r="JS49" s="453" t="str">
        <f ca="1">IF(JP49&lt;&gt;"",IF(ABS($F49-$G49)&gt;=PrSettings!$M$7,(ABS($F49-$G49-JM49+JN49)&lt;=1)*1,IF(AND(JP49,$F49=$G49,$F49&gt;=PrSettings!$M$6),(ABS(JM49-$F49)&lt;=1)*1,IF(AND(JP49,$F49+$G49&gt;=PrSettings!$M$8),(ABS(JM49-$F49)+ABS(JN49-$G49)&lt;=1)*1,""))),"")</f>
        <v/>
      </c>
      <c r="JT49" s="489"/>
      <c r="JV49" s="451">
        <f t="shared" ca="1" si="422"/>
        <v>1</v>
      </c>
      <c r="JW49" s="452" t="str">
        <f ca="1">GrpG!$B$5</f>
        <v>Brasilien</v>
      </c>
      <c r="JX49" s="453">
        <f t="shared" ca="1" si="586"/>
        <v>25</v>
      </c>
      <c r="JY49" s="452" t="str">
        <f ca="1">GrpG!$D$5</f>
        <v>Serbien</v>
      </c>
      <c r="JZ49" s="492"/>
      <c r="KA49" s="492"/>
      <c r="KB49" s="486"/>
      <c r="KC49" s="453" t="str">
        <f t="shared" ca="1" si="587"/>
        <v/>
      </c>
      <c r="KD49" s="453" t="str">
        <f ca="1">IF((KC49&lt;&gt;""),IF(OR($F49&lt;&gt;$G49,PrSettings!$M$4="●"),(($F49-$G49)=(JZ49-KA49))*1,0),"")</f>
        <v/>
      </c>
      <c r="KE49" s="453" t="str">
        <f t="shared" ca="1" si="588"/>
        <v/>
      </c>
      <c r="KF49" s="453" t="str">
        <f ca="1">IF(KC49&lt;&gt;"",IF(ABS($F49-$G49)&gt;=PrSettings!$M$7,(ABS($F49-$G49-JZ49+KA49)&lt;=1)*1,IF(AND(KC49,$F49=$G49,$F49&gt;=PrSettings!$M$6),(ABS(JZ49-$F49)&lt;=1)*1,IF(AND(KC49,$F49+$G49&gt;=PrSettings!$M$8),(ABS(JZ49-$F49)+ABS(KA49-$G49)&lt;=1)*1,""))),"")</f>
        <v/>
      </c>
      <c r="KG49" s="489"/>
      <c r="KI49" s="451">
        <f t="shared" ca="1" si="426"/>
        <v>1</v>
      </c>
      <c r="KJ49" s="452" t="str">
        <f ca="1">GrpG!$B$5</f>
        <v>Brasilien</v>
      </c>
      <c r="KK49" s="453">
        <f t="shared" ca="1" si="589"/>
        <v>25</v>
      </c>
      <c r="KL49" s="452" t="str">
        <f ca="1">GrpG!$D$5</f>
        <v>Serbien</v>
      </c>
      <c r="KM49" s="492"/>
      <c r="KN49" s="492"/>
      <c r="KO49" s="486"/>
      <c r="KP49" s="453" t="str">
        <f t="shared" ca="1" si="590"/>
        <v/>
      </c>
      <c r="KQ49" s="453" t="str">
        <f ca="1">IF((KP49&lt;&gt;""),IF(OR($F49&lt;&gt;$G49,PrSettings!$M$4="●"),(($F49-$G49)=(KM49-KN49))*1,0),"")</f>
        <v/>
      </c>
      <c r="KR49" s="453" t="str">
        <f t="shared" ca="1" si="591"/>
        <v/>
      </c>
      <c r="KS49" s="453" t="str">
        <f ca="1">IF(KP49&lt;&gt;"",IF(ABS($F49-$G49)&gt;=PrSettings!$M$7,(ABS($F49-$G49-KM49+KN49)&lt;=1)*1,IF(AND(KP49,$F49=$G49,$F49&gt;=PrSettings!$M$6),(ABS(KM49-$F49)&lt;=1)*1,IF(AND(KP49,$F49+$G49&gt;=PrSettings!$M$8),(ABS(KM49-$F49)+ABS(KN49-$G49)&lt;=1)*1,""))),"")</f>
        <v/>
      </c>
      <c r="KT49" s="489"/>
      <c r="KV49" s="451">
        <f t="shared" ca="1" si="430"/>
        <v>1</v>
      </c>
      <c r="KW49" s="452" t="str">
        <f ca="1">GrpG!$B$5</f>
        <v>Brasilien</v>
      </c>
      <c r="KX49" s="453">
        <f t="shared" ca="1" si="592"/>
        <v>25</v>
      </c>
      <c r="KY49" s="452" t="str">
        <f ca="1">GrpG!$D$5</f>
        <v>Serbien</v>
      </c>
      <c r="KZ49" s="492"/>
      <c r="LA49" s="492"/>
      <c r="LB49" s="486"/>
      <c r="LC49" s="453" t="str">
        <f t="shared" ca="1" si="593"/>
        <v/>
      </c>
      <c r="LD49" s="453" t="str">
        <f ca="1">IF((LC49&lt;&gt;""),IF(OR($F49&lt;&gt;$G49,PrSettings!$M$4="●"),(($F49-$G49)=(KZ49-LA49))*1,0),"")</f>
        <v/>
      </c>
      <c r="LE49" s="453" t="str">
        <f t="shared" ca="1" si="594"/>
        <v/>
      </c>
      <c r="LF49" s="453" t="str">
        <f ca="1">IF(LC49&lt;&gt;"",IF(ABS($F49-$G49)&gt;=PrSettings!$M$7,(ABS($F49-$G49-KZ49+LA49)&lt;=1)*1,IF(AND(LC49,$F49=$G49,$F49&gt;=PrSettings!$M$6),(ABS(KZ49-$F49)&lt;=1)*1,IF(AND(LC49,$F49+$G49&gt;=PrSettings!$M$8),(ABS(KZ49-$F49)+ABS(LA49-$G49)&lt;=1)*1,""))),"")</f>
        <v/>
      </c>
      <c r="LG49" s="489"/>
      <c r="LI49" s="451">
        <f t="shared" ca="1" si="434"/>
        <v>1</v>
      </c>
      <c r="LJ49" s="452" t="str">
        <f ca="1">GrpG!$B$5</f>
        <v>Brasilien</v>
      </c>
      <c r="LK49" s="453">
        <f t="shared" ca="1" si="595"/>
        <v>25</v>
      </c>
      <c r="LL49" s="452" t="str">
        <f ca="1">GrpG!$D$5</f>
        <v>Serbien</v>
      </c>
      <c r="LM49" s="492"/>
      <c r="LN49" s="492"/>
      <c r="LO49" s="486"/>
      <c r="LP49" s="453" t="str">
        <f t="shared" ca="1" si="596"/>
        <v/>
      </c>
      <c r="LQ49" s="453" t="str">
        <f ca="1">IF((LP49&lt;&gt;""),IF(OR($F49&lt;&gt;$G49,PrSettings!$M$4="●"),(($F49-$G49)=(LM49-LN49))*1,0),"")</f>
        <v/>
      </c>
      <c r="LR49" s="453" t="str">
        <f t="shared" ca="1" si="597"/>
        <v/>
      </c>
      <c r="LS49" s="453" t="str">
        <f ca="1">IF(LP49&lt;&gt;"",IF(ABS($F49-$G49)&gt;=PrSettings!$M$7,(ABS($F49-$G49-LM49+LN49)&lt;=1)*1,IF(AND(LP49,$F49=$G49,$F49&gt;=PrSettings!$M$6),(ABS(LM49-$F49)&lt;=1)*1,IF(AND(LP49,$F49+$G49&gt;=PrSettings!$M$8),(ABS(LM49-$F49)+ABS(LN49-$G49)&lt;=1)*1,""))),"")</f>
        <v/>
      </c>
      <c r="LT49" s="489"/>
      <c r="LV49" s="451">
        <f t="shared" ca="1" si="438"/>
        <v>1</v>
      </c>
      <c r="LW49" s="452" t="str">
        <f ca="1">GrpG!$B$5</f>
        <v>Brasilien</v>
      </c>
      <c r="LX49" s="453">
        <f t="shared" ca="1" si="598"/>
        <v>25</v>
      </c>
      <c r="LY49" s="452" t="str">
        <f ca="1">GrpG!$D$5</f>
        <v>Serbien</v>
      </c>
      <c r="LZ49" s="492"/>
      <c r="MA49" s="492"/>
      <c r="MB49" s="486"/>
      <c r="MC49" s="453" t="str">
        <f t="shared" ca="1" si="599"/>
        <v/>
      </c>
      <c r="MD49" s="453" t="str">
        <f ca="1">IF((MC49&lt;&gt;""),IF(OR($F49&lt;&gt;$G49,PrSettings!$M$4="●"),(($F49-$G49)=(LZ49-MA49))*1,0),"")</f>
        <v/>
      </c>
      <c r="ME49" s="453" t="str">
        <f t="shared" ca="1" si="600"/>
        <v/>
      </c>
      <c r="MF49" s="453" t="str">
        <f ca="1">IF(MC49&lt;&gt;"",IF(ABS($F49-$G49)&gt;=PrSettings!$M$7,(ABS($F49-$G49-LZ49+MA49)&lt;=1)*1,IF(AND(MC49,$F49=$G49,$F49&gt;=PrSettings!$M$6),(ABS(LZ49-$F49)&lt;=1)*1,IF(AND(MC49,$F49+$G49&gt;=PrSettings!$M$8),(ABS(LZ49-$F49)+ABS(MA49-$G49)&lt;=1)*1,""))),"")</f>
        <v/>
      </c>
      <c r="MG49" s="489"/>
    </row>
    <row r="50" spans="1:345" x14ac:dyDescent="0.25">
      <c r="B50" s="451">
        <f ca="1">INDEX(Groups!$C$7:$C$45,MATCH(C50,Groups!$D$7:$D$45,0))</f>
        <v>37</v>
      </c>
      <c r="C50" s="452" t="str">
        <f ca="1">GrpG!$B$6</f>
        <v>Kamerun</v>
      </c>
      <c r="D50" s="453">
        <f ca="1">INDEX(Groups!$C$7:$C$45,MATCH(E50,Groups!$D$7:$D$45,0))</f>
        <v>25</v>
      </c>
      <c r="E50" s="452" t="str">
        <f ca="1">GrpG!$D$6</f>
        <v>Serbien</v>
      </c>
      <c r="F50" s="454">
        <f ca="1">GrpG!$E$6</f>
        <v>3</v>
      </c>
      <c r="G50" s="455">
        <f ca="1">GrpG!$G$6</f>
        <v>3</v>
      </c>
      <c r="I50" s="451">
        <f t="shared" ca="1" si="522"/>
        <v>37</v>
      </c>
      <c r="J50" s="452" t="str">
        <f ca="1">GrpG!$B$6</f>
        <v>Kamerun</v>
      </c>
      <c r="K50" s="453">
        <f t="shared" ca="1" si="523"/>
        <v>25</v>
      </c>
      <c r="L50" s="452" t="str">
        <f ca="1">GrpG!$D$6</f>
        <v>Serbien</v>
      </c>
      <c r="M50" s="492"/>
      <c r="N50" s="492"/>
      <c r="O50" s="486"/>
      <c r="P50" s="453" t="str">
        <f t="shared" ca="1" si="524"/>
        <v/>
      </c>
      <c r="Q50" s="453" t="str">
        <f ca="1">IF((P50&lt;&gt;""),IF(OR($F50&lt;&gt;$G50,PrSettings!$M$4="●"),(($F50-$G50)=(M50-N50))*1,0),"")</f>
        <v/>
      </c>
      <c r="R50" s="453" t="str">
        <f t="shared" ca="1" si="525"/>
        <v/>
      </c>
      <c r="S50" s="453" t="str">
        <f ca="1">IF(P50&lt;&gt;"",IF(ABS($F50-$G50)&gt;=PrSettings!$M$7,(ABS($F50-$G50-M50+N50)&lt;=1)*1,IF(AND(P50,$F50=$G50,$F50&gt;=PrSettings!$M$6),(ABS(M50-$F50)&lt;=1)*1,IF(AND(P50,$F50+$G50&gt;=PrSettings!$M$8),(ABS(M50-$F50)+ABS(N50-$G50)&lt;=1)*1,""))),"")</f>
        <v/>
      </c>
      <c r="T50" s="489"/>
      <c r="V50" s="451">
        <f t="shared" ca="1" si="342"/>
        <v>37</v>
      </c>
      <c r="W50" s="452" t="str">
        <f ca="1">GrpG!$B$6</f>
        <v>Kamerun</v>
      </c>
      <c r="X50" s="453">
        <f t="shared" ca="1" si="526"/>
        <v>25</v>
      </c>
      <c r="Y50" s="452" t="str">
        <f ca="1">GrpG!$D$6</f>
        <v>Serbien</v>
      </c>
      <c r="Z50" s="492"/>
      <c r="AA50" s="492"/>
      <c r="AB50" s="486"/>
      <c r="AC50" s="453" t="str">
        <f t="shared" ca="1" si="527"/>
        <v/>
      </c>
      <c r="AD50" s="453" t="str">
        <f ca="1">IF((AC50&lt;&gt;""),IF(OR($F50&lt;&gt;$G50,PrSettings!$M$4="●"),(($F50-$G50)=(Z50-AA50))*1,0),"")</f>
        <v/>
      </c>
      <c r="AE50" s="453" t="str">
        <f t="shared" ca="1" si="528"/>
        <v/>
      </c>
      <c r="AF50" s="453" t="str">
        <f ca="1">IF(AC50&lt;&gt;"",IF(ABS($F50-$G50)&gt;=PrSettings!$M$7,(ABS($F50-$G50-Z50+AA50)&lt;=1)*1,IF(AND(AC50,$F50=$G50,$F50&gt;=PrSettings!$M$6),(ABS(Z50-$F50)&lt;=1)*1,IF(AND(AC50,$F50+$G50&gt;=PrSettings!$M$8),(ABS(Z50-$F50)+ABS(AA50-$G50)&lt;=1)*1,""))),"")</f>
        <v/>
      </c>
      <c r="AG50" s="489"/>
      <c r="AI50" s="451">
        <f t="shared" ca="1" si="346"/>
        <v>37</v>
      </c>
      <c r="AJ50" s="452" t="str">
        <f ca="1">GrpG!$B$6</f>
        <v>Kamerun</v>
      </c>
      <c r="AK50" s="453">
        <f t="shared" ca="1" si="529"/>
        <v>25</v>
      </c>
      <c r="AL50" s="452" t="str">
        <f ca="1">GrpG!$D$6</f>
        <v>Serbien</v>
      </c>
      <c r="AM50" s="492"/>
      <c r="AN50" s="492"/>
      <c r="AO50" s="486"/>
      <c r="AP50" s="453" t="str">
        <f t="shared" ca="1" si="530"/>
        <v/>
      </c>
      <c r="AQ50" s="453" t="str">
        <f ca="1">IF((AP50&lt;&gt;""),IF(OR($F50&lt;&gt;$G50,PrSettings!$M$4="●"),(($F50-$G50)=(AM50-AN50))*1,0),"")</f>
        <v/>
      </c>
      <c r="AR50" s="453" t="str">
        <f t="shared" ca="1" si="531"/>
        <v/>
      </c>
      <c r="AS50" s="453" t="str">
        <f ca="1">IF(AP50&lt;&gt;"",IF(ABS($F50-$G50)&gt;=PrSettings!$M$7,(ABS($F50-$G50-AM50+AN50)&lt;=1)*1,IF(AND(AP50,$F50=$G50,$F50&gt;=PrSettings!$M$6),(ABS(AM50-$F50)&lt;=1)*1,IF(AND(AP50,$F50+$G50&gt;=PrSettings!$M$8),(ABS(AM50-$F50)+ABS(AN50-$G50)&lt;=1)*1,""))),"")</f>
        <v/>
      </c>
      <c r="AT50" s="489"/>
      <c r="AV50" s="451">
        <f t="shared" ca="1" si="350"/>
        <v>37</v>
      </c>
      <c r="AW50" s="452" t="str">
        <f ca="1">GrpG!$B$6</f>
        <v>Kamerun</v>
      </c>
      <c r="AX50" s="453">
        <f t="shared" ca="1" si="532"/>
        <v>25</v>
      </c>
      <c r="AY50" s="452" t="str">
        <f ca="1">GrpG!$D$6</f>
        <v>Serbien</v>
      </c>
      <c r="AZ50" s="492"/>
      <c r="BA50" s="492"/>
      <c r="BB50" s="486"/>
      <c r="BC50" s="453" t="str">
        <f t="shared" ca="1" si="533"/>
        <v/>
      </c>
      <c r="BD50" s="453" t="str">
        <f ca="1">IF((BC50&lt;&gt;""),IF(OR($F50&lt;&gt;$G50,PrSettings!$M$4="●"),(($F50-$G50)=(AZ50-BA50))*1,0),"")</f>
        <v/>
      </c>
      <c r="BE50" s="453" t="str">
        <f t="shared" ca="1" si="534"/>
        <v/>
      </c>
      <c r="BF50" s="453" t="str">
        <f ca="1">IF(BC50&lt;&gt;"",IF(ABS($F50-$G50)&gt;=PrSettings!$M$7,(ABS($F50-$G50-AZ50+BA50)&lt;=1)*1,IF(AND(BC50,$F50=$G50,$F50&gt;=PrSettings!$M$6),(ABS(AZ50-$F50)&lt;=1)*1,IF(AND(BC50,$F50+$G50&gt;=PrSettings!$M$8),(ABS(AZ50-$F50)+ABS(BA50-$G50)&lt;=1)*1,""))),"")</f>
        <v/>
      </c>
      <c r="BG50" s="489"/>
      <c r="BI50" s="451">
        <f t="shared" ca="1" si="354"/>
        <v>37</v>
      </c>
      <c r="BJ50" s="452" t="str">
        <f ca="1">GrpG!$B$6</f>
        <v>Kamerun</v>
      </c>
      <c r="BK50" s="453">
        <f t="shared" ca="1" si="535"/>
        <v>25</v>
      </c>
      <c r="BL50" s="452" t="str">
        <f ca="1">GrpG!$D$6</f>
        <v>Serbien</v>
      </c>
      <c r="BM50" s="492"/>
      <c r="BN50" s="492"/>
      <c r="BO50" s="486"/>
      <c r="BP50" s="453" t="str">
        <f t="shared" ca="1" si="536"/>
        <v/>
      </c>
      <c r="BQ50" s="453" t="str">
        <f ca="1">IF((BP50&lt;&gt;""),IF(OR($F50&lt;&gt;$G50,PrSettings!$M$4="●"),(($F50-$G50)=(BM50-BN50))*1,0),"")</f>
        <v/>
      </c>
      <c r="BR50" s="453" t="str">
        <f t="shared" ca="1" si="537"/>
        <v/>
      </c>
      <c r="BS50" s="453" t="str">
        <f ca="1">IF(BP50&lt;&gt;"",IF(ABS($F50-$G50)&gt;=PrSettings!$M$7,(ABS($F50-$G50-BM50+BN50)&lt;=1)*1,IF(AND(BP50,$F50=$G50,$F50&gt;=PrSettings!$M$6),(ABS(BM50-$F50)&lt;=1)*1,IF(AND(BP50,$F50+$G50&gt;=PrSettings!$M$8),(ABS(BM50-$F50)+ABS(BN50-$G50)&lt;=1)*1,""))),"")</f>
        <v/>
      </c>
      <c r="BT50" s="489"/>
      <c r="BV50" s="451">
        <f t="shared" ca="1" si="358"/>
        <v>37</v>
      </c>
      <c r="BW50" s="452" t="str">
        <f ca="1">GrpG!$B$6</f>
        <v>Kamerun</v>
      </c>
      <c r="BX50" s="453">
        <f t="shared" ca="1" si="538"/>
        <v>25</v>
      </c>
      <c r="BY50" s="452" t="str">
        <f ca="1">GrpG!$D$6</f>
        <v>Serbien</v>
      </c>
      <c r="BZ50" s="492"/>
      <c r="CA50" s="492"/>
      <c r="CB50" s="486"/>
      <c r="CC50" s="453" t="str">
        <f t="shared" ca="1" si="539"/>
        <v/>
      </c>
      <c r="CD50" s="453" t="str">
        <f ca="1">IF((CC50&lt;&gt;""),IF(OR($F50&lt;&gt;$G50,PrSettings!$M$4="●"),(($F50-$G50)=(BZ50-CA50))*1,0),"")</f>
        <v/>
      </c>
      <c r="CE50" s="453" t="str">
        <f t="shared" ca="1" si="540"/>
        <v/>
      </c>
      <c r="CF50" s="453" t="str">
        <f ca="1">IF(CC50&lt;&gt;"",IF(ABS($F50-$G50)&gt;=PrSettings!$M$7,(ABS($F50-$G50-BZ50+CA50)&lt;=1)*1,IF(AND(CC50,$F50=$G50,$F50&gt;=PrSettings!$M$6),(ABS(BZ50-$F50)&lt;=1)*1,IF(AND(CC50,$F50+$G50&gt;=PrSettings!$M$8),(ABS(BZ50-$F50)+ABS(CA50-$G50)&lt;=1)*1,""))),"")</f>
        <v/>
      </c>
      <c r="CG50" s="489"/>
      <c r="CI50" s="451">
        <f t="shared" ca="1" si="362"/>
        <v>37</v>
      </c>
      <c r="CJ50" s="452" t="str">
        <f ca="1">GrpG!$B$6</f>
        <v>Kamerun</v>
      </c>
      <c r="CK50" s="453">
        <f t="shared" ca="1" si="541"/>
        <v>25</v>
      </c>
      <c r="CL50" s="452" t="str">
        <f ca="1">GrpG!$D$6</f>
        <v>Serbien</v>
      </c>
      <c r="CM50" s="492"/>
      <c r="CN50" s="492"/>
      <c r="CO50" s="486"/>
      <c r="CP50" s="453" t="str">
        <f t="shared" ca="1" si="542"/>
        <v/>
      </c>
      <c r="CQ50" s="453" t="str">
        <f ca="1">IF((CP50&lt;&gt;""),IF(OR($F50&lt;&gt;$G50,PrSettings!$M$4="●"),(($F50-$G50)=(CM50-CN50))*1,0),"")</f>
        <v/>
      </c>
      <c r="CR50" s="453" t="str">
        <f t="shared" ca="1" si="543"/>
        <v/>
      </c>
      <c r="CS50" s="453" t="str">
        <f ca="1">IF(CP50&lt;&gt;"",IF(ABS($F50-$G50)&gt;=PrSettings!$M$7,(ABS($F50-$G50-CM50+CN50)&lt;=1)*1,IF(AND(CP50,$F50=$G50,$F50&gt;=PrSettings!$M$6),(ABS(CM50-$F50)&lt;=1)*1,IF(AND(CP50,$F50+$G50&gt;=PrSettings!$M$8),(ABS(CM50-$F50)+ABS(CN50-$G50)&lt;=1)*1,""))),"")</f>
        <v/>
      </c>
      <c r="CT50" s="489"/>
      <c r="CV50" s="451">
        <f t="shared" ca="1" si="366"/>
        <v>37</v>
      </c>
      <c r="CW50" s="452" t="str">
        <f ca="1">GrpG!$B$6</f>
        <v>Kamerun</v>
      </c>
      <c r="CX50" s="453">
        <f t="shared" ca="1" si="544"/>
        <v>25</v>
      </c>
      <c r="CY50" s="452" t="str">
        <f ca="1">GrpG!$D$6</f>
        <v>Serbien</v>
      </c>
      <c r="CZ50" s="492"/>
      <c r="DA50" s="492"/>
      <c r="DB50" s="486"/>
      <c r="DC50" s="453" t="str">
        <f t="shared" ca="1" si="545"/>
        <v/>
      </c>
      <c r="DD50" s="453" t="str">
        <f ca="1">IF((DC50&lt;&gt;""),IF(OR($F50&lt;&gt;$G50,PrSettings!$M$4="●"),(($F50-$G50)=(CZ50-DA50))*1,0),"")</f>
        <v/>
      </c>
      <c r="DE50" s="453" t="str">
        <f t="shared" ca="1" si="546"/>
        <v/>
      </c>
      <c r="DF50" s="453" t="str">
        <f ca="1">IF(DC50&lt;&gt;"",IF(ABS($F50-$G50)&gt;=PrSettings!$M$7,(ABS($F50-$G50-CZ50+DA50)&lt;=1)*1,IF(AND(DC50,$F50=$G50,$F50&gt;=PrSettings!$M$6),(ABS(CZ50-$F50)&lt;=1)*1,IF(AND(DC50,$F50+$G50&gt;=PrSettings!$M$8),(ABS(CZ50-$F50)+ABS(DA50-$G50)&lt;=1)*1,""))),"")</f>
        <v/>
      </c>
      <c r="DG50" s="489"/>
      <c r="DI50" s="451">
        <f t="shared" ca="1" si="370"/>
        <v>37</v>
      </c>
      <c r="DJ50" s="452" t="str">
        <f ca="1">GrpG!$B$6</f>
        <v>Kamerun</v>
      </c>
      <c r="DK50" s="453">
        <f t="shared" ca="1" si="547"/>
        <v>25</v>
      </c>
      <c r="DL50" s="452" t="str">
        <f ca="1">GrpG!$D$6</f>
        <v>Serbien</v>
      </c>
      <c r="DM50" s="492"/>
      <c r="DN50" s="492"/>
      <c r="DO50" s="486"/>
      <c r="DP50" s="453" t="str">
        <f t="shared" ca="1" si="548"/>
        <v/>
      </c>
      <c r="DQ50" s="453" t="str">
        <f ca="1">IF((DP50&lt;&gt;""),IF(OR($F50&lt;&gt;$G50,PrSettings!$M$4="●"),(($F50-$G50)=(DM50-DN50))*1,0),"")</f>
        <v/>
      </c>
      <c r="DR50" s="453" t="str">
        <f t="shared" ca="1" si="549"/>
        <v/>
      </c>
      <c r="DS50" s="453" t="str">
        <f ca="1">IF(DP50&lt;&gt;"",IF(ABS($F50-$G50)&gt;=PrSettings!$M$7,(ABS($F50-$G50-DM50+DN50)&lt;=1)*1,IF(AND(DP50,$F50=$G50,$F50&gt;=PrSettings!$M$6),(ABS(DM50-$F50)&lt;=1)*1,IF(AND(DP50,$F50+$G50&gt;=PrSettings!$M$8),(ABS(DM50-$F50)+ABS(DN50-$G50)&lt;=1)*1,""))),"")</f>
        <v/>
      </c>
      <c r="DT50" s="489"/>
      <c r="DV50" s="451">
        <f t="shared" ca="1" si="374"/>
        <v>37</v>
      </c>
      <c r="DW50" s="452" t="str">
        <f ca="1">GrpG!$B$6</f>
        <v>Kamerun</v>
      </c>
      <c r="DX50" s="453">
        <f t="shared" ca="1" si="550"/>
        <v>25</v>
      </c>
      <c r="DY50" s="452" t="str">
        <f ca="1">GrpG!$D$6</f>
        <v>Serbien</v>
      </c>
      <c r="DZ50" s="492"/>
      <c r="EA50" s="492"/>
      <c r="EB50" s="486"/>
      <c r="EC50" s="453" t="str">
        <f t="shared" ca="1" si="551"/>
        <v/>
      </c>
      <c r="ED50" s="453" t="str">
        <f ca="1">IF((EC50&lt;&gt;""),IF(OR($F50&lt;&gt;$G50,PrSettings!$M$4="●"),(($F50-$G50)=(DZ50-EA50))*1,0),"")</f>
        <v/>
      </c>
      <c r="EE50" s="453" t="str">
        <f t="shared" ca="1" si="552"/>
        <v/>
      </c>
      <c r="EF50" s="453" t="str">
        <f ca="1">IF(EC50&lt;&gt;"",IF(ABS($F50-$G50)&gt;=PrSettings!$M$7,(ABS($F50-$G50-DZ50+EA50)&lt;=1)*1,IF(AND(EC50,$F50=$G50,$F50&gt;=PrSettings!$M$6),(ABS(DZ50-$F50)&lt;=1)*1,IF(AND(EC50,$F50+$G50&gt;=PrSettings!$M$8),(ABS(DZ50-$F50)+ABS(EA50-$G50)&lt;=1)*1,""))),"")</f>
        <v/>
      </c>
      <c r="EG50" s="489"/>
      <c r="EI50" s="451">
        <f t="shared" ca="1" si="378"/>
        <v>37</v>
      </c>
      <c r="EJ50" s="452" t="str">
        <f ca="1">GrpG!$B$6</f>
        <v>Kamerun</v>
      </c>
      <c r="EK50" s="453">
        <f t="shared" ca="1" si="553"/>
        <v>25</v>
      </c>
      <c r="EL50" s="452" t="str">
        <f ca="1">GrpG!$D$6</f>
        <v>Serbien</v>
      </c>
      <c r="EM50" s="492"/>
      <c r="EN50" s="492"/>
      <c r="EO50" s="486"/>
      <c r="EP50" s="453" t="str">
        <f t="shared" ca="1" si="554"/>
        <v/>
      </c>
      <c r="EQ50" s="453" t="str">
        <f ca="1">IF((EP50&lt;&gt;""),IF(OR($F50&lt;&gt;$G50,PrSettings!$M$4="●"),(($F50-$G50)=(EM50-EN50))*1,0),"")</f>
        <v/>
      </c>
      <c r="ER50" s="453" t="str">
        <f t="shared" ca="1" si="555"/>
        <v/>
      </c>
      <c r="ES50" s="453" t="str">
        <f ca="1">IF(EP50&lt;&gt;"",IF(ABS($F50-$G50)&gt;=PrSettings!$M$7,(ABS($F50-$G50-EM50+EN50)&lt;=1)*1,IF(AND(EP50,$F50=$G50,$F50&gt;=PrSettings!$M$6),(ABS(EM50-$F50)&lt;=1)*1,IF(AND(EP50,$F50+$G50&gt;=PrSettings!$M$8),(ABS(EM50-$F50)+ABS(EN50-$G50)&lt;=1)*1,""))),"")</f>
        <v/>
      </c>
      <c r="ET50" s="489"/>
      <c r="EV50" s="451">
        <f t="shared" ca="1" si="382"/>
        <v>37</v>
      </c>
      <c r="EW50" s="452" t="str">
        <f ca="1">GrpG!$B$6</f>
        <v>Kamerun</v>
      </c>
      <c r="EX50" s="453">
        <f t="shared" ca="1" si="556"/>
        <v>25</v>
      </c>
      <c r="EY50" s="452" t="str">
        <f ca="1">GrpG!$D$6</f>
        <v>Serbien</v>
      </c>
      <c r="EZ50" s="492"/>
      <c r="FA50" s="492"/>
      <c r="FB50" s="486"/>
      <c r="FC50" s="453" t="str">
        <f t="shared" ca="1" si="557"/>
        <v/>
      </c>
      <c r="FD50" s="453" t="str">
        <f ca="1">IF((FC50&lt;&gt;""),IF(OR($F50&lt;&gt;$G50,PrSettings!$M$4="●"),(($F50-$G50)=(EZ50-FA50))*1,0),"")</f>
        <v/>
      </c>
      <c r="FE50" s="453" t="str">
        <f t="shared" ca="1" si="558"/>
        <v/>
      </c>
      <c r="FF50" s="453" t="str">
        <f ca="1">IF(FC50&lt;&gt;"",IF(ABS($F50-$G50)&gt;=PrSettings!$M$7,(ABS($F50-$G50-EZ50+FA50)&lt;=1)*1,IF(AND(FC50,$F50=$G50,$F50&gt;=PrSettings!$M$6),(ABS(EZ50-$F50)&lt;=1)*1,IF(AND(FC50,$F50+$G50&gt;=PrSettings!$M$8),(ABS(EZ50-$F50)+ABS(FA50-$G50)&lt;=1)*1,""))),"")</f>
        <v/>
      </c>
      <c r="FG50" s="489"/>
      <c r="FI50" s="451">
        <f t="shared" ca="1" si="386"/>
        <v>37</v>
      </c>
      <c r="FJ50" s="452" t="str">
        <f ca="1">GrpG!$B$6</f>
        <v>Kamerun</v>
      </c>
      <c r="FK50" s="453">
        <f t="shared" ca="1" si="559"/>
        <v>25</v>
      </c>
      <c r="FL50" s="452" t="str">
        <f ca="1">GrpG!$D$6</f>
        <v>Serbien</v>
      </c>
      <c r="FM50" s="492"/>
      <c r="FN50" s="492"/>
      <c r="FO50" s="486"/>
      <c r="FP50" s="453" t="str">
        <f t="shared" ca="1" si="560"/>
        <v/>
      </c>
      <c r="FQ50" s="453" t="str">
        <f ca="1">IF((FP50&lt;&gt;""),IF(OR($F50&lt;&gt;$G50,PrSettings!$M$4="●"),(($F50-$G50)=(FM50-FN50))*1,0),"")</f>
        <v/>
      </c>
      <c r="FR50" s="453" t="str">
        <f t="shared" ca="1" si="561"/>
        <v/>
      </c>
      <c r="FS50" s="453" t="str">
        <f ca="1">IF(FP50&lt;&gt;"",IF(ABS($F50-$G50)&gt;=PrSettings!$M$7,(ABS($F50-$G50-FM50+FN50)&lt;=1)*1,IF(AND(FP50,$F50=$G50,$F50&gt;=PrSettings!$M$6),(ABS(FM50-$F50)&lt;=1)*1,IF(AND(FP50,$F50+$G50&gt;=PrSettings!$M$8),(ABS(FM50-$F50)+ABS(FN50-$G50)&lt;=1)*1,""))),"")</f>
        <v/>
      </c>
      <c r="FT50" s="489"/>
      <c r="FV50" s="451">
        <f t="shared" ca="1" si="390"/>
        <v>37</v>
      </c>
      <c r="FW50" s="452" t="str">
        <f ca="1">GrpG!$B$6</f>
        <v>Kamerun</v>
      </c>
      <c r="FX50" s="453">
        <f t="shared" ca="1" si="562"/>
        <v>25</v>
      </c>
      <c r="FY50" s="452" t="str">
        <f ca="1">GrpG!$D$6</f>
        <v>Serbien</v>
      </c>
      <c r="FZ50" s="492"/>
      <c r="GA50" s="492"/>
      <c r="GB50" s="486"/>
      <c r="GC50" s="453" t="str">
        <f t="shared" ca="1" si="563"/>
        <v/>
      </c>
      <c r="GD50" s="453" t="str">
        <f ca="1">IF((GC50&lt;&gt;""),IF(OR($F50&lt;&gt;$G50,PrSettings!$M$4="●"),(($F50-$G50)=(FZ50-GA50))*1,0),"")</f>
        <v/>
      </c>
      <c r="GE50" s="453" t="str">
        <f t="shared" ca="1" si="564"/>
        <v/>
      </c>
      <c r="GF50" s="453" t="str">
        <f ca="1">IF(GC50&lt;&gt;"",IF(ABS($F50-$G50)&gt;=PrSettings!$M$7,(ABS($F50-$G50-FZ50+GA50)&lt;=1)*1,IF(AND(GC50,$F50=$G50,$F50&gt;=PrSettings!$M$6),(ABS(FZ50-$F50)&lt;=1)*1,IF(AND(GC50,$F50+$G50&gt;=PrSettings!$M$8),(ABS(FZ50-$F50)+ABS(GA50-$G50)&lt;=1)*1,""))),"")</f>
        <v/>
      </c>
      <c r="GG50" s="489"/>
      <c r="GI50" s="451">
        <f t="shared" ca="1" si="394"/>
        <v>37</v>
      </c>
      <c r="GJ50" s="452" t="str">
        <f ca="1">GrpG!$B$6</f>
        <v>Kamerun</v>
      </c>
      <c r="GK50" s="453">
        <f t="shared" ca="1" si="565"/>
        <v>25</v>
      </c>
      <c r="GL50" s="452" t="str">
        <f ca="1">GrpG!$D$6</f>
        <v>Serbien</v>
      </c>
      <c r="GM50" s="492"/>
      <c r="GN50" s="492"/>
      <c r="GO50" s="486"/>
      <c r="GP50" s="453" t="str">
        <f t="shared" ca="1" si="566"/>
        <v/>
      </c>
      <c r="GQ50" s="453" t="str">
        <f ca="1">IF((GP50&lt;&gt;""),IF(OR($F50&lt;&gt;$G50,PrSettings!$M$4="●"),(($F50-$G50)=(GM50-GN50))*1,0),"")</f>
        <v/>
      </c>
      <c r="GR50" s="453" t="str">
        <f t="shared" ca="1" si="567"/>
        <v/>
      </c>
      <c r="GS50" s="453" t="str">
        <f ca="1">IF(GP50&lt;&gt;"",IF(ABS($F50-$G50)&gt;=PrSettings!$M$7,(ABS($F50-$G50-GM50+GN50)&lt;=1)*1,IF(AND(GP50,$F50=$G50,$F50&gt;=PrSettings!$M$6),(ABS(GM50-$F50)&lt;=1)*1,IF(AND(GP50,$F50+$G50&gt;=PrSettings!$M$8),(ABS(GM50-$F50)+ABS(GN50-$G50)&lt;=1)*1,""))),"")</f>
        <v/>
      </c>
      <c r="GT50" s="489"/>
      <c r="GV50" s="451">
        <f t="shared" ca="1" si="398"/>
        <v>37</v>
      </c>
      <c r="GW50" s="452" t="str">
        <f ca="1">GrpG!$B$6</f>
        <v>Kamerun</v>
      </c>
      <c r="GX50" s="453">
        <f t="shared" ca="1" si="568"/>
        <v>25</v>
      </c>
      <c r="GY50" s="452" t="str">
        <f ca="1">GrpG!$D$6</f>
        <v>Serbien</v>
      </c>
      <c r="GZ50" s="492"/>
      <c r="HA50" s="492"/>
      <c r="HB50" s="486"/>
      <c r="HC50" s="453" t="str">
        <f t="shared" ca="1" si="569"/>
        <v/>
      </c>
      <c r="HD50" s="453" t="str">
        <f ca="1">IF((HC50&lt;&gt;""),IF(OR($F50&lt;&gt;$G50,PrSettings!$M$4="●"),(($F50-$G50)=(GZ50-HA50))*1,0),"")</f>
        <v/>
      </c>
      <c r="HE50" s="453" t="str">
        <f t="shared" ca="1" si="570"/>
        <v/>
      </c>
      <c r="HF50" s="453" t="str">
        <f ca="1">IF(HC50&lt;&gt;"",IF(ABS($F50-$G50)&gt;=PrSettings!$M$7,(ABS($F50-$G50-GZ50+HA50)&lt;=1)*1,IF(AND(HC50,$F50=$G50,$F50&gt;=PrSettings!$M$6),(ABS(GZ50-$F50)&lt;=1)*1,IF(AND(HC50,$F50+$G50&gt;=PrSettings!$M$8),(ABS(GZ50-$F50)+ABS(HA50-$G50)&lt;=1)*1,""))),"")</f>
        <v/>
      </c>
      <c r="HG50" s="489"/>
      <c r="HI50" s="451">
        <f t="shared" ca="1" si="402"/>
        <v>37</v>
      </c>
      <c r="HJ50" s="452" t="str">
        <f ca="1">GrpG!$B$6</f>
        <v>Kamerun</v>
      </c>
      <c r="HK50" s="453">
        <f t="shared" ca="1" si="571"/>
        <v>25</v>
      </c>
      <c r="HL50" s="452" t="str">
        <f ca="1">GrpG!$D$6</f>
        <v>Serbien</v>
      </c>
      <c r="HM50" s="492"/>
      <c r="HN50" s="492"/>
      <c r="HO50" s="486"/>
      <c r="HP50" s="453" t="str">
        <f t="shared" ca="1" si="572"/>
        <v/>
      </c>
      <c r="HQ50" s="453" t="str">
        <f ca="1">IF((HP50&lt;&gt;""),IF(OR($F50&lt;&gt;$G50,PrSettings!$M$4="●"),(($F50-$G50)=(HM50-HN50))*1,0),"")</f>
        <v/>
      </c>
      <c r="HR50" s="453" t="str">
        <f t="shared" ca="1" si="573"/>
        <v/>
      </c>
      <c r="HS50" s="453" t="str">
        <f ca="1">IF(HP50&lt;&gt;"",IF(ABS($F50-$G50)&gt;=PrSettings!$M$7,(ABS($F50-$G50-HM50+HN50)&lt;=1)*1,IF(AND(HP50,$F50=$G50,$F50&gt;=PrSettings!$M$6),(ABS(HM50-$F50)&lt;=1)*1,IF(AND(HP50,$F50+$G50&gt;=PrSettings!$M$8),(ABS(HM50-$F50)+ABS(HN50-$G50)&lt;=1)*1,""))),"")</f>
        <v/>
      </c>
      <c r="HT50" s="489"/>
      <c r="HV50" s="451">
        <f t="shared" ca="1" si="406"/>
        <v>37</v>
      </c>
      <c r="HW50" s="452" t="str">
        <f ca="1">GrpG!$B$6</f>
        <v>Kamerun</v>
      </c>
      <c r="HX50" s="453">
        <f t="shared" ca="1" si="574"/>
        <v>25</v>
      </c>
      <c r="HY50" s="452" t="str">
        <f ca="1">GrpG!$D$6</f>
        <v>Serbien</v>
      </c>
      <c r="HZ50" s="492"/>
      <c r="IA50" s="492"/>
      <c r="IB50" s="486"/>
      <c r="IC50" s="453" t="str">
        <f t="shared" ca="1" si="575"/>
        <v/>
      </c>
      <c r="ID50" s="453" t="str">
        <f ca="1">IF((IC50&lt;&gt;""),IF(OR($F50&lt;&gt;$G50,PrSettings!$M$4="●"),(($F50-$G50)=(HZ50-IA50))*1,0),"")</f>
        <v/>
      </c>
      <c r="IE50" s="453" t="str">
        <f t="shared" ca="1" si="576"/>
        <v/>
      </c>
      <c r="IF50" s="453" t="str">
        <f ca="1">IF(IC50&lt;&gt;"",IF(ABS($F50-$G50)&gt;=PrSettings!$M$7,(ABS($F50-$G50-HZ50+IA50)&lt;=1)*1,IF(AND(IC50,$F50=$G50,$F50&gt;=PrSettings!$M$6),(ABS(HZ50-$F50)&lt;=1)*1,IF(AND(IC50,$F50+$G50&gt;=PrSettings!$M$8),(ABS(HZ50-$F50)+ABS(IA50-$G50)&lt;=1)*1,""))),"")</f>
        <v/>
      </c>
      <c r="IG50" s="489"/>
      <c r="II50" s="451">
        <f t="shared" ca="1" si="410"/>
        <v>37</v>
      </c>
      <c r="IJ50" s="452" t="str">
        <f ca="1">GrpG!$B$6</f>
        <v>Kamerun</v>
      </c>
      <c r="IK50" s="453">
        <f t="shared" ca="1" si="577"/>
        <v>25</v>
      </c>
      <c r="IL50" s="452" t="str">
        <f ca="1">GrpG!$D$6</f>
        <v>Serbien</v>
      </c>
      <c r="IM50" s="492"/>
      <c r="IN50" s="492"/>
      <c r="IO50" s="486"/>
      <c r="IP50" s="453" t="str">
        <f t="shared" ca="1" si="578"/>
        <v/>
      </c>
      <c r="IQ50" s="453" t="str">
        <f ca="1">IF((IP50&lt;&gt;""),IF(OR($F50&lt;&gt;$G50,PrSettings!$M$4="●"),(($F50-$G50)=(IM50-IN50))*1,0),"")</f>
        <v/>
      </c>
      <c r="IR50" s="453" t="str">
        <f t="shared" ca="1" si="579"/>
        <v/>
      </c>
      <c r="IS50" s="453" t="str">
        <f ca="1">IF(IP50&lt;&gt;"",IF(ABS($F50-$G50)&gt;=PrSettings!$M$7,(ABS($F50-$G50-IM50+IN50)&lt;=1)*1,IF(AND(IP50,$F50=$G50,$F50&gt;=PrSettings!$M$6),(ABS(IM50-$F50)&lt;=1)*1,IF(AND(IP50,$F50+$G50&gt;=PrSettings!$M$8),(ABS(IM50-$F50)+ABS(IN50-$G50)&lt;=1)*1,""))),"")</f>
        <v/>
      </c>
      <c r="IT50" s="489"/>
      <c r="IV50" s="451">
        <f t="shared" ca="1" si="414"/>
        <v>37</v>
      </c>
      <c r="IW50" s="452" t="str">
        <f ca="1">GrpG!$B$6</f>
        <v>Kamerun</v>
      </c>
      <c r="IX50" s="453">
        <f t="shared" ca="1" si="580"/>
        <v>25</v>
      </c>
      <c r="IY50" s="452" t="str">
        <f ca="1">GrpG!$D$6</f>
        <v>Serbien</v>
      </c>
      <c r="IZ50" s="492"/>
      <c r="JA50" s="492"/>
      <c r="JB50" s="486"/>
      <c r="JC50" s="453" t="str">
        <f t="shared" ca="1" si="581"/>
        <v/>
      </c>
      <c r="JD50" s="453" t="str">
        <f ca="1">IF((JC50&lt;&gt;""),IF(OR($F50&lt;&gt;$G50,PrSettings!$M$4="●"),(($F50-$G50)=(IZ50-JA50))*1,0),"")</f>
        <v/>
      </c>
      <c r="JE50" s="453" t="str">
        <f t="shared" ca="1" si="582"/>
        <v/>
      </c>
      <c r="JF50" s="453" t="str">
        <f ca="1">IF(JC50&lt;&gt;"",IF(ABS($F50-$G50)&gt;=PrSettings!$M$7,(ABS($F50-$G50-IZ50+JA50)&lt;=1)*1,IF(AND(JC50,$F50=$G50,$F50&gt;=PrSettings!$M$6),(ABS(IZ50-$F50)&lt;=1)*1,IF(AND(JC50,$F50+$G50&gt;=PrSettings!$M$8),(ABS(IZ50-$F50)+ABS(JA50-$G50)&lt;=1)*1,""))),"")</f>
        <v/>
      </c>
      <c r="JG50" s="489"/>
      <c r="JI50" s="451">
        <f t="shared" ca="1" si="418"/>
        <v>37</v>
      </c>
      <c r="JJ50" s="452" t="str">
        <f ca="1">GrpG!$B$6</f>
        <v>Kamerun</v>
      </c>
      <c r="JK50" s="453">
        <f t="shared" ca="1" si="583"/>
        <v>25</v>
      </c>
      <c r="JL50" s="452" t="str">
        <f ca="1">GrpG!$D$6</f>
        <v>Serbien</v>
      </c>
      <c r="JM50" s="492"/>
      <c r="JN50" s="492"/>
      <c r="JO50" s="486"/>
      <c r="JP50" s="453" t="str">
        <f t="shared" ca="1" si="584"/>
        <v/>
      </c>
      <c r="JQ50" s="453" t="str">
        <f ca="1">IF((JP50&lt;&gt;""),IF(OR($F50&lt;&gt;$G50,PrSettings!$M$4="●"),(($F50-$G50)=(JM50-JN50))*1,0),"")</f>
        <v/>
      </c>
      <c r="JR50" s="453" t="str">
        <f t="shared" ca="1" si="585"/>
        <v/>
      </c>
      <c r="JS50" s="453" t="str">
        <f ca="1">IF(JP50&lt;&gt;"",IF(ABS($F50-$G50)&gt;=PrSettings!$M$7,(ABS($F50-$G50-JM50+JN50)&lt;=1)*1,IF(AND(JP50,$F50=$G50,$F50&gt;=PrSettings!$M$6),(ABS(JM50-$F50)&lt;=1)*1,IF(AND(JP50,$F50+$G50&gt;=PrSettings!$M$8),(ABS(JM50-$F50)+ABS(JN50-$G50)&lt;=1)*1,""))),"")</f>
        <v/>
      </c>
      <c r="JT50" s="489"/>
      <c r="JV50" s="451">
        <f t="shared" ca="1" si="422"/>
        <v>37</v>
      </c>
      <c r="JW50" s="452" t="str">
        <f ca="1">GrpG!$B$6</f>
        <v>Kamerun</v>
      </c>
      <c r="JX50" s="453">
        <f t="shared" ca="1" si="586"/>
        <v>25</v>
      </c>
      <c r="JY50" s="452" t="str">
        <f ca="1">GrpG!$D$6</f>
        <v>Serbien</v>
      </c>
      <c r="JZ50" s="492"/>
      <c r="KA50" s="492"/>
      <c r="KB50" s="486"/>
      <c r="KC50" s="453" t="str">
        <f t="shared" ca="1" si="587"/>
        <v/>
      </c>
      <c r="KD50" s="453" t="str">
        <f ca="1">IF((KC50&lt;&gt;""),IF(OR($F50&lt;&gt;$G50,PrSettings!$M$4="●"),(($F50-$G50)=(JZ50-KA50))*1,0),"")</f>
        <v/>
      </c>
      <c r="KE50" s="453" t="str">
        <f t="shared" ca="1" si="588"/>
        <v/>
      </c>
      <c r="KF50" s="453" t="str">
        <f ca="1">IF(KC50&lt;&gt;"",IF(ABS($F50-$G50)&gt;=PrSettings!$M$7,(ABS($F50-$G50-JZ50+KA50)&lt;=1)*1,IF(AND(KC50,$F50=$G50,$F50&gt;=PrSettings!$M$6),(ABS(JZ50-$F50)&lt;=1)*1,IF(AND(KC50,$F50+$G50&gt;=PrSettings!$M$8),(ABS(JZ50-$F50)+ABS(KA50-$G50)&lt;=1)*1,""))),"")</f>
        <v/>
      </c>
      <c r="KG50" s="489"/>
      <c r="KI50" s="451">
        <f t="shared" ca="1" si="426"/>
        <v>37</v>
      </c>
      <c r="KJ50" s="452" t="str">
        <f ca="1">GrpG!$B$6</f>
        <v>Kamerun</v>
      </c>
      <c r="KK50" s="453">
        <f t="shared" ca="1" si="589"/>
        <v>25</v>
      </c>
      <c r="KL50" s="452" t="str">
        <f ca="1">GrpG!$D$6</f>
        <v>Serbien</v>
      </c>
      <c r="KM50" s="492"/>
      <c r="KN50" s="492"/>
      <c r="KO50" s="486"/>
      <c r="KP50" s="453" t="str">
        <f t="shared" ca="1" si="590"/>
        <v/>
      </c>
      <c r="KQ50" s="453" t="str">
        <f ca="1">IF((KP50&lt;&gt;""),IF(OR($F50&lt;&gt;$G50,PrSettings!$M$4="●"),(($F50-$G50)=(KM50-KN50))*1,0),"")</f>
        <v/>
      </c>
      <c r="KR50" s="453" t="str">
        <f t="shared" ca="1" si="591"/>
        <v/>
      </c>
      <c r="KS50" s="453" t="str">
        <f ca="1">IF(KP50&lt;&gt;"",IF(ABS($F50-$G50)&gt;=PrSettings!$M$7,(ABS($F50-$G50-KM50+KN50)&lt;=1)*1,IF(AND(KP50,$F50=$G50,$F50&gt;=PrSettings!$M$6),(ABS(KM50-$F50)&lt;=1)*1,IF(AND(KP50,$F50+$G50&gt;=PrSettings!$M$8),(ABS(KM50-$F50)+ABS(KN50-$G50)&lt;=1)*1,""))),"")</f>
        <v/>
      </c>
      <c r="KT50" s="489"/>
      <c r="KV50" s="451">
        <f t="shared" ca="1" si="430"/>
        <v>37</v>
      </c>
      <c r="KW50" s="452" t="str">
        <f ca="1">GrpG!$B$6</f>
        <v>Kamerun</v>
      </c>
      <c r="KX50" s="453">
        <f t="shared" ca="1" si="592"/>
        <v>25</v>
      </c>
      <c r="KY50" s="452" t="str">
        <f ca="1">GrpG!$D$6</f>
        <v>Serbien</v>
      </c>
      <c r="KZ50" s="492"/>
      <c r="LA50" s="492"/>
      <c r="LB50" s="486"/>
      <c r="LC50" s="453" t="str">
        <f t="shared" ca="1" si="593"/>
        <v/>
      </c>
      <c r="LD50" s="453" t="str">
        <f ca="1">IF((LC50&lt;&gt;""),IF(OR($F50&lt;&gt;$G50,PrSettings!$M$4="●"),(($F50-$G50)=(KZ50-LA50))*1,0),"")</f>
        <v/>
      </c>
      <c r="LE50" s="453" t="str">
        <f t="shared" ca="1" si="594"/>
        <v/>
      </c>
      <c r="LF50" s="453" t="str">
        <f ca="1">IF(LC50&lt;&gt;"",IF(ABS($F50-$G50)&gt;=PrSettings!$M$7,(ABS($F50-$G50-KZ50+LA50)&lt;=1)*1,IF(AND(LC50,$F50=$G50,$F50&gt;=PrSettings!$M$6),(ABS(KZ50-$F50)&lt;=1)*1,IF(AND(LC50,$F50+$G50&gt;=PrSettings!$M$8),(ABS(KZ50-$F50)+ABS(LA50-$G50)&lt;=1)*1,""))),"")</f>
        <v/>
      </c>
      <c r="LG50" s="489"/>
      <c r="LI50" s="451">
        <f t="shared" ca="1" si="434"/>
        <v>37</v>
      </c>
      <c r="LJ50" s="452" t="str">
        <f ca="1">GrpG!$B$6</f>
        <v>Kamerun</v>
      </c>
      <c r="LK50" s="453">
        <f t="shared" ca="1" si="595"/>
        <v>25</v>
      </c>
      <c r="LL50" s="452" t="str">
        <f ca="1">GrpG!$D$6</f>
        <v>Serbien</v>
      </c>
      <c r="LM50" s="492"/>
      <c r="LN50" s="492"/>
      <c r="LO50" s="486"/>
      <c r="LP50" s="453" t="str">
        <f t="shared" ca="1" si="596"/>
        <v/>
      </c>
      <c r="LQ50" s="453" t="str">
        <f ca="1">IF((LP50&lt;&gt;""),IF(OR($F50&lt;&gt;$G50,PrSettings!$M$4="●"),(($F50-$G50)=(LM50-LN50))*1,0),"")</f>
        <v/>
      </c>
      <c r="LR50" s="453" t="str">
        <f t="shared" ca="1" si="597"/>
        <v/>
      </c>
      <c r="LS50" s="453" t="str">
        <f ca="1">IF(LP50&lt;&gt;"",IF(ABS($F50-$G50)&gt;=PrSettings!$M$7,(ABS($F50-$G50-LM50+LN50)&lt;=1)*1,IF(AND(LP50,$F50=$G50,$F50&gt;=PrSettings!$M$6),(ABS(LM50-$F50)&lt;=1)*1,IF(AND(LP50,$F50+$G50&gt;=PrSettings!$M$8),(ABS(LM50-$F50)+ABS(LN50-$G50)&lt;=1)*1,""))),"")</f>
        <v/>
      </c>
      <c r="LT50" s="489"/>
      <c r="LV50" s="451">
        <f t="shared" ca="1" si="438"/>
        <v>37</v>
      </c>
      <c r="LW50" s="452" t="str">
        <f ca="1">GrpG!$B$6</f>
        <v>Kamerun</v>
      </c>
      <c r="LX50" s="453">
        <f t="shared" ca="1" si="598"/>
        <v>25</v>
      </c>
      <c r="LY50" s="452" t="str">
        <f ca="1">GrpG!$D$6</f>
        <v>Serbien</v>
      </c>
      <c r="LZ50" s="492"/>
      <c r="MA50" s="492"/>
      <c r="MB50" s="486"/>
      <c r="MC50" s="453" t="str">
        <f t="shared" ca="1" si="599"/>
        <v/>
      </c>
      <c r="MD50" s="453" t="str">
        <f ca="1">IF((MC50&lt;&gt;""),IF(OR($F50&lt;&gt;$G50,PrSettings!$M$4="●"),(($F50-$G50)=(LZ50-MA50))*1,0),"")</f>
        <v/>
      </c>
      <c r="ME50" s="453" t="str">
        <f t="shared" ca="1" si="600"/>
        <v/>
      </c>
      <c r="MF50" s="453" t="str">
        <f ca="1">IF(MC50&lt;&gt;"",IF(ABS($F50-$G50)&gt;=PrSettings!$M$7,(ABS($F50-$G50-LZ50+MA50)&lt;=1)*1,IF(AND(MC50,$F50=$G50,$F50&gt;=PrSettings!$M$6),(ABS(LZ50-$F50)&lt;=1)*1,IF(AND(MC50,$F50+$G50&gt;=PrSettings!$M$8),(ABS(LZ50-$F50)+ABS(MA50-$G50)&lt;=1)*1,""))),"")</f>
        <v/>
      </c>
      <c r="MG50" s="489"/>
    </row>
    <row r="51" spans="1:345" s="444" customFormat="1" x14ac:dyDescent="0.25">
      <c r="A51" s="448"/>
      <c r="B51" s="451">
        <f ca="1">INDEX(Groups!$C$7:$C$45,MATCH(C51,Groups!$D$7:$D$45,0))</f>
        <v>1</v>
      </c>
      <c r="C51" s="452" t="str">
        <f ca="1">GrpG!$B$7</f>
        <v>Brasilien</v>
      </c>
      <c r="D51" s="453">
        <f ca="1">INDEX(Groups!$C$7:$C$45,MATCH(E51,Groups!$D$7:$D$45,0))</f>
        <v>14</v>
      </c>
      <c r="E51" s="452" t="str">
        <f ca="1">GrpG!$D$7</f>
        <v>Schweiz</v>
      </c>
      <c r="F51" s="454">
        <f ca="1">GrpG!$E$7</f>
        <v>1</v>
      </c>
      <c r="G51" s="455">
        <f ca="1">GrpG!$G$7</f>
        <v>0</v>
      </c>
      <c r="I51" s="451">
        <f t="shared" ca="1" si="522"/>
        <v>1</v>
      </c>
      <c r="J51" s="452" t="str">
        <f ca="1">GrpG!$B$7</f>
        <v>Brasilien</v>
      </c>
      <c r="K51" s="453">
        <f t="shared" ca="1" si="523"/>
        <v>14</v>
      </c>
      <c r="L51" s="452" t="str">
        <f ca="1">GrpG!$D$7</f>
        <v>Schweiz</v>
      </c>
      <c r="M51" s="492"/>
      <c r="N51" s="492"/>
      <c r="O51" s="486"/>
      <c r="P51" s="453" t="str">
        <f t="shared" ca="1" si="524"/>
        <v/>
      </c>
      <c r="Q51" s="453" t="str">
        <f ca="1">IF((P51&lt;&gt;""),IF(OR($F51&lt;&gt;$G51,PrSettings!$M$4="●"),(($F51-$G51)=(M51-N51))*1,0),"")</f>
        <v/>
      </c>
      <c r="R51" s="453" t="str">
        <f t="shared" ca="1" si="525"/>
        <v/>
      </c>
      <c r="S51" s="453" t="str">
        <f ca="1">IF(P51&lt;&gt;"",IF(ABS($F51-$G51)&gt;=PrSettings!$M$7,(ABS($F51-$G51-M51+N51)&lt;=1)*1,IF(AND(P51,$F51=$G51,$F51&gt;=PrSettings!$M$6),(ABS(M51-$F51)&lt;=1)*1,IF(AND(P51,$F51+$G51&gt;=PrSettings!$M$8),(ABS(M51-$F51)+ABS(N51-$G51)&lt;=1)*1,""))),"")</f>
        <v/>
      </c>
      <c r="T51" s="489"/>
      <c r="V51" s="451">
        <f t="shared" ca="1" si="342"/>
        <v>1</v>
      </c>
      <c r="W51" s="452" t="str">
        <f ca="1">GrpG!$B$7</f>
        <v>Brasilien</v>
      </c>
      <c r="X51" s="453">
        <f t="shared" ca="1" si="526"/>
        <v>14</v>
      </c>
      <c r="Y51" s="452" t="str">
        <f ca="1">GrpG!$D$7</f>
        <v>Schweiz</v>
      </c>
      <c r="Z51" s="492"/>
      <c r="AA51" s="492"/>
      <c r="AB51" s="486"/>
      <c r="AC51" s="453" t="str">
        <f t="shared" ca="1" si="527"/>
        <v/>
      </c>
      <c r="AD51" s="453" t="str">
        <f ca="1">IF((AC51&lt;&gt;""),IF(OR($F51&lt;&gt;$G51,PrSettings!$M$4="●"),(($F51-$G51)=(Z51-AA51))*1,0),"")</f>
        <v/>
      </c>
      <c r="AE51" s="453" t="str">
        <f t="shared" ca="1" si="528"/>
        <v/>
      </c>
      <c r="AF51" s="453" t="str">
        <f ca="1">IF(AC51&lt;&gt;"",IF(ABS($F51-$G51)&gt;=PrSettings!$M$7,(ABS($F51-$G51-Z51+AA51)&lt;=1)*1,IF(AND(AC51,$F51=$G51,$F51&gt;=PrSettings!$M$6),(ABS(Z51-$F51)&lt;=1)*1,IF(AND(AC51,$F51+$G51&gt;=PrSettings!$M$8),(ABS(Z51-$F51)+ABS(AA51-$G51)&lt;=1)*1,""))),"")</f>
        <v/>
      </c>
      <c r="AG51" s="489"/>
      <c r="AI51" s="451">
        <f t="shared" ca="1" si="346"/>
        <v>1</v>
      </c>
      <c r="AJ51" s="452" t="str">
        <f ca="1">GrpG!$B$7</f>
        <v>Brasilien</v>
      </c>
      <c r="AK51" s="453">
        <f t="shared" ca="1" si="529"/>
        <v>14</v>
      </c>
      <c r="AL51" s="452" t="str">
        <f ca="1">GrpG!$D$7</f>
        <v>Schweiz</v>
      </c>
      <c r="AM51" s="492"/>
      <c r="AN51" s="492"/>
      <c r="AO51" s="486"/>
      <c r="AP51" s="453" t="str">
        <f t="shared" ca="1" si="530"/>
        <v/>
      </c>
      <c r="AQ51" s="453" t="str">
        <f ca="1">IF((AP51&lt;&gt;""),IF(OR($F51&lt;&gt;$G51,PrSettings!$M$4="●"),(($F51-$G51)=(AM51-AN51))*1,0),"")</f>
        <v/>
      </c>
      <c r="AR51" s="453" t="str">
        <f t="shared" ca="1" si="531"/>
        <v/>
      </c>
      <c r="AS51" s="453" t="str">
        <f ca="1">IF(AP51&lt;&gt;"",IF(ABS($F51-$G51)&gt;=PrSettings!$M$7,(ABS($F51-$G51-AM51+AN51)&lt;=1)*1,IF(AND(AP51,$F51=$G51,$F51&gt;=PrSettings!$M$6),(ABS(AM51-$F51)&lt;=1)*1,IF(AND(AP51,$F51+$G51&gt;=PrSettings!$M$8),(ABS(AM51-$F51)+ABS(AN51-$G51)&lt;=1)*1,""))),"")</f>
        <v/>
      </c>
      <c r="AT51" s="489"/>
      <c r="AV51" s="451">
        <f t="shared" ca="1" si="350"/>
        <v>1</v>
      </c>
      <c r="AW51" s="452" t="str">
        <f ca="1">GrpG!$B$7</f>
        <v>Brasilien</v>
      </c>
      <c r="AX51" s="453">
        <f t="shared" ca="1" si="532"/>
        <v>14</v>
      </c>
      <c r="AY51" s="452" t="str">
        <f ca="1">GrpG!$D$7</f>
        <v>Schweiz</v>
      </c>
      <c r="AZ51" s="492"/>
      <c r="BA51" s="492"/>
      <c r="BB51" s="486"/>
      <c r="BC51" s="453" t="str">
        <f t="shared" ca="1" si="533"/>
        <v/>
      </c>
      <c r="BD51" s="453" t="str">
        <f ca="1">IF((BC51&lt;&gt;""),IF(OR($F51&lt;&gt;$G51,PrSettings!$M$4="●"),(($F51-$G51)=(AZ51-BA51))*1,0),"")</f>
        <v/>
      </c>
      <c r="BE51" s="453" t="str">
        <f t="shared" ca="1" si="534"/>
        <v/>
      </c>
      <c r="BF51" s="453" t="str">
        <f ca="1">IF(BC51&lt;&gt;"",IF(ABS($F51-$G51)&gt;=PrSettings!$M$7,(ABS($F51-$G51-AZ51+BA51)&lt;=1)*1,IF(AND(BC51,$F51=$G51,$F51&gt;=PrSettings!$M$6),(ABS(AZ51-$F51)&lt;=1)*1,IF(AND(BC51,$F51+$G51&gt;=PrSettings!$M$8),(ABS(AZ51-$F51)+ABS(BA51-$G51)&lt;=1)*1,""))),"")</f>
        <v/>
      </c>
      <c r="BG51" s="489"/>
      <c r="BI51" s="451">
        <f t="shared" ca="1" si="354"/>
        <v>1</v>
      </c>
      <c r="BJ51" s="452" t="str">
        <f ca="1">GrpG!$B$7</f>
        <v>Brasilien</v>
      </c>
      <c r="BK51" s="453">
        <f t="shared" ca="1" si="535"/>
        <v>14</v>
      </c>
      <c r="BL51" s="452" t="str">
        <f ca="1">GrpG!$D$7</f>
        <v>Schweiz</v>
      </c>
      <c r="BM51" s="492"/>
      <c r="BN51" s="492"/>
      <c r="BO51" s="486"/>
      <c r="BP51" s="453" t="str">
        <f t="shared" ca="1" si="536"/>
        <v/>
      </c>
      <c r="BQ51" s="453" t="str">
        <f ca="1">IF((BP51&lt;&gt;""),IF(OR($F51&lt;&gt;$G51,PrSettings!$M$4="●"),(($F51-$G51)=(BM51-BN51))*1,0),"")</f>
        <v/>
      </c>
      <c r="BR51" s="453" t="str">
        <f t="shared" ca="1" si="537"/>
        <v/>
      </c>
      <c r="BS51" s="453" t="str">
        <f ca="1">IF(BP51&lt;&gt;"",IF(ABS($F51-$G51)&gt;=PrSettings!$M$7,(ABS($F51-$G51-BM51+BN51)&lt;=1)*1,IF(AND(BP51,$F51=$G51,$F51&gt;=PrSettings!$M$6),(ABS(BM51-$F51)&lt;=1)*1,IF(AND(BP51,$F51+$G51&gt;=PrSettings!$M$8),(ABS(BM51-$F51)+ABS(BN51-$G51)&lt;=1)*1,""))),"")</f>
        <v/>
      </c>
      <c r="BT51" s="489"/>
      <c r="BV51" s="451">
        <f t="shared" ca="1" si="358"/>
        <v>1</v>
      </c>
      <c r="BW51" s="452" t="str">
        <f ca="1">GrpG!$B$7</f>
        <v>Brasilien</v>
      </c>
      <c r="BX51" s="453">
        <f t="shared" ca="1" si="538"/>
        <v>14</v>
      </c>
      <c r="BY51" s="452" t="str">
        <f ca="1">GrpG!$D$7</f>
        <v>Schweiz</v>
      </c>
      <c r="BZ51" s="492"/>
      <c r="CA51" s="492"/>
      <c r="CB51" s="486"/>
      <c r="CC51" s="453" t="str">
        <f t="shared" ca="1" si="539"/>
        <v/>
      </c>
      <c r="CD51" s="453" t="str">
        <f ca="1">IF((CC51&lt;&gt;""),IF(OR($F51&lt;&gt;$G51,PrSettings!$M$4="●"),(($F51-$G51)=(BZ51-CA51))*1,0),"")</f>
        <v/>
      </c>
      <c r="CE51" s="453" t="str">
        <f t="shared" ca="1" si="540"/>
        <v/>
      </c>
      <c r="CF51" s="453" t="str">
        <f ca="1">IF(CC51&lt;&gt;"",IF(ABS($F51-$G51)&gt;=PrSettings!$M$7,(ABS($F51-$G51-BZ51+CA51)&lt;=1)*1,IF(AND(CC51,$F51=$G51,$F51&gt;=PrSettings!$M$6),(ABS(BZ51-$F51)&lt;=1)*1,IF(AND(CC51,$F51+$G51&gt;=PrSettings!$M$8),(ABS(BZ51-$F51)+ABS(CA51-$G51)&lt;=1)*1,""))),"")</f>
        <v/>
      </c>
      <c r="CG51" s="489"/>
      <c r="CI51" s="451">
        <f t="shared" ca="1" si="362"/>
        <v>1</v>
      </c>
      <c r="CJ51" s="452" t="str">
        <f ca="1">GrpG!$B$7</f>
        <v>Brasilien</v>
      </c>
      <c r="CK51" s="453">
        <f t="shared" ca="1" si="541"/>
        <v>14</v>
      </c>
      <c r="CL51" s="452" t="str">
        <f ca="1">GrpG!$D$7</f>
        <v>Schweiz</v>
      </c>
      <c r="CM51" s="492"/>
      <c r="CN51" s="492"/>
      <c r="CO51" s="486"/>
      <c r="CP51" s="453" t="str">
        <f t="shared" ca="1" si="542"/>
        <v/>
      </c>
      <c r="CQ51" s="453" t="str">
        <f ca="1">IF((CP51&lt;&gt;""),IF(OR($F51&lt;&gt;$G51,PrSettings!$M$4="●"),(($F51-$G51)=(CM51-CN51))*1,0),"")</f>
        <v/>
      </c>
      <c r="CR51" s="453" t="str">
        <f t="shared" ca="1" si="543"/>
        <v/>
      </c>
      <c r="CS51" s="453" t="str">
        <f ca="1">IF(CP51&lt;&gt;"",IF(ABS($F51-$G51)&gt;=PrSettings!$M$7,(ABS($F51-$G51-CM51+CN51)&lt;=1)*1,IF(AND(CP51,$F51=$G51,$F51&gt;=PrSettings!$M$6),(ABS(CM51-$F51)&lt;=1)*1,IF(AND(CP51,$F51+$G51&gt;=PrSettings!$M$8),(ABS(CM51-$F51)+ABS(CN51-$G51)&lt;=1)*1,""))),"")</f>
        <v/>
      </c>
      <c r="CT51" s="489"/>
      <c r="CV51" s="451">
        <f t="shared" ca="1" si="366"/>
        <v>1</v>
      </c>
      <c r="CW51" s="452" t="str">
        <f ca="1">GrpG!$B$7</f>
        <v>Brasilien</v>
      </c>
      <c r="CX51" s="453">
        <f t="shared" ca="1" si="544"/>
        <v>14</v>
      </c>
      <c r="CY51" s="452" t="str">
        <f ca="1">GrpG!$D$7</f>
        <v>Schweiz</v>
      </c>
      <c r="CZ51" s="492"/>
      <c r="DA51" s="492"/>
      <c r="DB51" s="486"/>
      <c r="DC51" s="453" t="str">
        <f t="shared" ca="1" si="545"/>
        <v/>
      </c>
      <c r="DD51" s="453" t="str">
        <f ca="1">IF((DC51&lt;&gt;""),IF(OR($F51&lt;&gt;$G51,PrSettings!$M$4="●"),(($F51-$G51)=(CZ51-DA51))*1,0),"")</f>
        <v/>
      </c>
      <c r="DE51" s="453" t="str">
        <f t="shared" ca="1" si="546"/>
        <v/>
      </c>
      <c r="DF51" s="453" t="str">
        <f ca="1">IF(DC51&lt;&gt;"",IF(ABS($F51-$G51)&gt;=PrSettings!$M$7,(ABS($F51-$G51-CZ51+DA51)&lt;=1)*1,IF(AND(DC51,$F51=$G51,$F51&gt;=PrSettings!$M$6),(ABS(CZ51-$F51)&lt;=1)*1,IF(AND(DC51,$F51+$G51&gt;=PrSettings!$M$8),(ABS(CZ51-$F51)+ABS(DA51-$G51)&lt;=1)*1,""))),"")</f>
        <v/>
      </c>
      <c r="DG51" s="489"/>
      <c r="DI51" s="451">
        <f t="shared" ca="1" si="370"/>
        <v>1</v>
      </c>
      <c r="DJ51" s="452" t="str">
        <f ca="1">GrpG!$B$7</f>
        <v>Brasilien</v>
      </c>
      <c r="DK51" s="453">
        <f t="shared" ca="1" si="547"/>
        <v>14</v>
      </c>
      <c r="DL51" s="452" t="str">
        <f ca="1">GrpG!$D$7</f>
        <v>Schweiz</v>
      </c>
      <c r="DM51" s="492"/>
      <c r="DN51" s="492"/>
      <c r="DO51" s="486"/>
      <c r="DP51" s="453" t="str">
        <f t="shared" ca="1" si="548"/>
        <v/>
      </c>
      <c r="DQ51" s="453" t="str">
        <f ca="1">IF((DP51&lt;&gt;""),IF(OR($F51&lt;&gt;$G51,PrSettings!$M$4="●"),(($F51-$G51)=(DM51-DN51))*1,0),"")</f>
        <v/>
      </c>
      <c r="DR51" s="453" t="str">
        <f t="shared" ca="1" si="549"/>
        <v/>
      </c>
      <c r="DS51" s="453" t="str">
        <f ca="1">IF(DP51&lt;&gt;"",IF(ABS($F51-$G51)&gt;=PrSettings!$M$7,(ABS($F51-$G51-DM51+DN51)&lt;=1)*1,IF(AND(DP51,$F51=$G51,$F51&gt;=PrSettings!$M$6),(ABS(DM51-$F51)&lt;=1)*1,IF(AND(DP51,$F51+$G51&gt;=PrSettings!$M$8),(ABS(DM51-$F51)+ABS(DN51-$G51)&lt;=1)*1,""))),"")</f>
        <v/>
      </c>
      <c r="DT51" s="489"/>
      <c r="DV51" s="451">
        <f t="shared" ca="1" si="374"/>
        <v>1</v>
      </c>
      <c r="DW51" s="452" t="str">
        <f ca="1">GrpG!$B$7</f>
        <v>Brasilien</v>
      </c>
      <c r="DX51" s="453">
        <f t="shared" ca="1" si="550"/>
        <v>14</v>
      </c>
      <c r="DY51" s="452" t="str">
        <f ca="1">GrpG!$D$7</f>
        <v>Schweiz</v>
      </c>
      <c r="DZ51" s="492"/>
      <c r="EA51" s="492"/>
      <c r="EB51" s="486"/>
      <c r="EC51" s="453" t="str">
        <f t="shared" ca="1" si="551"/>
        <v/>
      </c>
      <c r="ED51" s="453" t="str">
        <f ca="1">IF((EC51&lt;&gt;""),IF(OR($F51&lt;&gt;$G51,PrSettings!$M$4="●"),(($F51-$G51)=(DZ51-EA51))*1,0),"")</f>
        <v/>
      </c>
      <c r="EE51" s="453" t="str">
        <f t="shared" ca="1" si="552"/>
        <v/>
      </c>
      <c r="EF51" s="453" t="str">
        <f ca="1">IF(EC51&lt;&gt;"",IF(ABS($F51-$G51)&gt;=PrSettings!$M$7,(ABS($F51-$G51-DZ51+EA51)&lt;=1)*1,IF(AND(EC51,$F51=$G51,$F51&gt;=PrSettings!$M$6),(ABS(DZ51-$F51)&lt;=1)*1,IF(AND(EC51,$F51+$G51&gt;=PrSettings!$M$8),(ABS(DZ51-$F51)+ABS(EA51-$G51)&lt;=1)*1,""))),"")</f>
        <v/>
      </c>
      <c r="EG51" s="489"/>
      <c r="EI51" s="451">
        <f t="shared" ca="1" si="378"/>
        <v>1</v>
      </c>
      <c r="EJ51" s="452" t="str">
        <f ca="1">GrpG!$B$7</f>
        <v>Brasilien</v>
      </c>
      <c r="EK51" s="453">
        <f t="shared" ca="1" si="553"/>
        <v>14</v>
      </c>
      <c r="EL51" s="452" t="str">
        <f ca="1">GrpG!$D$7</f>
        <v>Schweiz</v>
      </c>
      <c r="EM51" s="492"/>
      <c r="EN51" s="492"/>
      <c r="EO51" s="486"/>
      <c r="EP51" s="453" t="str">
        <f t="shared" ca="1" si="554"/>
        <v/>
      </c>
      <c r="EQ51" s="453" t="str">
        <f ca="1">IF((EP51&lt;&gt;""),IF(OR($F51&lt;&gt;$G51,PrSettings!$M$4="●"),(($F51-$G51)=(EM51-EN51))*1,0),"")</f>
        <v/>
      </c>
      <c r="ER51" s="453" t="str">
        <f t="shared" ca="1" si="555"/>
        <v/>
      </c>
      <c r="ES51" s="453" t="str">
        <f ca="1">IF(EP51&lt;&gt;"",IF(ABS($F51-$G51)&gt;=PrSettings!$M$7,(ABS($F51-$G51-EM51+EN51)&lt;=1)*1,IF(AND(EP51,$F51=$G51,$F51&gt;=PrSettings!$M$6),(ABS(EM51-$F51)&lt;=1)*1,IF(AND(EP51,$F51+$G51&gt;=PrSettings!$M$8),(ABS(EM51-$F51)+ABS(EN51-$G51)&lt;=1)*1,""))),"")</f>
        <v/>
      </c>
      <c r="ET51" s="489"/>
      <c r="EV51" s="451">
        <f t="shared" ca="1" si="382"/>
        <v>1</v>
      </c>
      <c r="EW51" s="452" t="str">
        <f ca="1">GrpG!$B$7</f>
        <v>Brasilien</v>
      </c>
      <c r="EX51" s="453">
        <f t="shared" ca="1" si="556"/>
        <v>14</v>
      </c>
      <c r="EY51" s="452" t="str">
        <f ca="1">GrpG!$D$7</f>
        <v>Schweiz</v>
      </c>
      <c r="EZ51" s="492"/>
      <c r="FA51" s="492"/>
      <c r="FB51" s="486"/>
      <c r="FC51" s="453" t="str">
        <f t="shared" ca="1" si="557"/>
        <v/>
      </c>
      <c r="FD51" s="453" t="str">
        <f ca="1">IF((FC51&lt;&gt;""),IF(OR($F51&lt;&gt;$G51,PrSettings!$M$4="●"),(($F51-$G51)=(EZ51-FA51))*1,0),"")</f>
        <v/>
      </c>
      <c r="FE51" s="453" t="str">
        <f t="shared" ca="1" si="558"/>
        <v/>
      </c>
      <c r="FF51" s="453" t="str">
        <f ca="1">IF(FC51&lt;&gt;"",IF(ABS($F51-$G51)&gt;=PrSettings!$M$7,(ABS($F51-$G51-EZ51+FA51)&lt;=1)*1,IF(AND(FC51,$F51=$G51,$F51&gt;=PrSettings!$M$6),(ABS(EZ51-$F51)&lt;=1)*1,IF(AND(FC51,$F51+$G51&gt;=PrSettings!$M$8),(ABS(EZ51-$F51)+ABS(FA51-$G51)&lt;=1)*1,""))),"")</f>
        <v/>
      </c>
      <c r="FG51" s="489"/>
      <c r="FI51" s="451">
        <f t="shared" ca="1" si="386"/>
        <v>1</v>
      </c>
      <c r="FJ51" s="452" t="str">
        <f ca="1">GrpG!$B$7</f>
        <v>Brasilien</v>
      </c>
      <c r="FK51" s="453">
        <f t="shared" ca="1" si="559"/>
        <v>14</v>
      </c>
      <c r="FL51" s="452" t="str">
        <f ca="1">GrpG!$D$7</f>
        <v>Schweiz</v>
      </c>
      <c r="FM51" s="492"/>
      <c r="FN51" s="492"/>
      <c r="FO51" s="486"/>
      <c r="FP51" s="453" t="str">
        <f t="shared" ca="1" si="560"/>
        <v/>
      </c>
      <c r="FQ51" s="453" t="str">
        <f ca="1">IF((FP51&lt;&gt;""),IF(OR($F51&lt;&gt;$G51,PrSettings!$M$4="●"),(($F51-$G51)=(FM51-FN51))*1,0),"")</f>
        <v/>
      </c>
      <c r="FR51" s="453" t="str">
        <f t="shared" ca="1" si="561"/>
        <v/>
      </c>
      <c r="FS51" s="453" t="str">
        <f ca="1">IF(FP51&lt;&gt;"",IF(ABS($F51-$G51)&gt;=PrSettings!$M$7,(ABS($F51-$G51-FM51+FN51)&lt;=1)*1,IF(AND(FP51,$F51=$G51,$F51&gt;=PrSettings!$M$6),(ABS(FM51-$F51)&lt;=1)*1,IF(AND(FP51,$F51+$G51&gt;=PrSettings!$M$8),(ABS(FM51-$F51)+ABS(FN51-$G51)&lt;=1)*1,""))),"")</f>
        <v/>
      </c>
      <c r="FT51" s="489"/>
      <c r="FV51" s="451">
        <f t="shared" ca="1" si="390"/>
        <v>1</v>
      </c>
      <c r="FW51" s="452" t="str">
        <f ca="1">GrpG!$B$7</f>
        <v>Brasilien</v>
      </c>
      <c r="FX51" s="453">
        <f t="shared" ca="1" si="562"/>
        <v>14</v>
      </c>
      <c r="FY51" s="452" t="str">
        <f ca="1">GrpG!$D$7</f>
        <v>Schweiz</v>
      </c>
      <c r="FZ51" s="492"/>
      <c r="GA51" s="492"/>
      <c r="GB51" s="486"/>
      <c r="GC51" s="453" t="str">
        <f t="shared" ca="1" si="563"/>
        <v/>
      </c>
      <c r="GD51" s="453" t="str">
        <f ca="1">IF((GC51&lt;&gt;""),IF(OR($F51&lt;&gt;$G51,PrSettings!$M$4="●"),(($F51-$G51)=(FZ51-GA51))*1,0),"")</f>
        <v/>
      </c>
      <c r="GE51" s="453" t="str">
        <f t="shared" ca="1" si="564"/>
        <v/>
      </c>
      <c r="GF51" s="453" t="str">
        <f ca="1">IF(GC51&lt;&gt;"",IF(ABS($F51-$G51)&gt;=PrSettings!$M$7,(ABS($F51-$G51-FZ51+GA51)&lt;=1)*1,IF(AND(GC51,$F51=$G51,$F51&gt;=PrSettings!$M$6),(ABS(FZ51-$F51)&lt;=1)*1,IF(AND(GC51,$F51+$G51&gt;=PrSettings!$M$8),(ABS(FZ51-$F51)+ABS(GA51-$G51)&lt;=1)*1,""))),"")</f>
        <v/>
      </c>
      <c r="GG51" s="489"/>
      <c r="GI51" s="451">
        <f t="shared" ca="1" si="394"/>
        <v>1</v>
      </c>
      <c r="GJ51" s="452" t="str">
        <f ca="1">GrpG!$B$7</f>
        <v>Brasilien</v>
      </c>
      <c r="GK51" s="453">
        <f t="shared" ca="1" si="565"/>
        <v>14</v>
      </c>
      <c r="GL51" s="452" t="str">
        <f ca="1">GrpG!$D$7</f>
        <v>Schweiz</v>
      </c>
      <c r="GM51" s="492"/>
      <c r="GN51" s="492"/>
      <c r="GO51" s="486"/>
      <c r="GP51" s="453" t="str">
        <f t="shared" ca="1" si="566"/>
        <v/>
      </c>
      <c r="GQ51" s="453" t="str">
        <f ca="1">IF((GP51&lt;&gt;""),IF(OR($F51&lt;&gt;$G51,PrSettings!$M$4="●"),(($F51-$G51)=(GM51-GN51))*1,0),"")</f>
        <v/>
      </c>
      <c r="GR51" s="453" t="str">
        <f t="shared" ca="1" si="567"/>
        <v/>
      </c>
      <c r="GS51" s="453" t="str">
        <f ca="1">IF(GP51&lt;&gt;"",IF(ABS($F51-$G51)&gt;=PrSettings!$M$7,(ABS($F51-$G51-GM51+GN51)&lt;=1)*1,IF(AND(GP51,$F51=$G51,$F51&gt;=PrSettings!$M$6),(ABS(GM51-$F51)&lt;=1)*1,IF(AND(GP51,$F51+$G51&gt;=PrSettings!$M$8),(ABS(GM51-$F51)+ABS(GN51-$G51)&lt;=1)*1,""))),"")</f>
        <v/>
      </c>
      <c r="GT51" s="489"/>
      <c r="GV51" s="451">
        <f t="shared" ca="1" si="398"/>
        <v>1</v>
      </c>
      <c r="GW51" s="452" t="str">
        <f ca="1">GrpG!$B$7</f>
        <v>Brasilien</v>
      </c>
      <c r="GX51" s="453">
        <f t="shared" ca="1" si="568"/>
        <v>14</v>
      </c>
      <c r="GY51" s="452" t="str">
        <f ca="1">GrpG!$D$7</f>
        <v>Schweiz</v>
      </c>
      <c r="GZ51" s="492"/>
      <c r="HA51" s="492"/>
      <c r="HB51" s="486"/>
      <c r="HC51" s="453" t="str">
        <f t="shared" ca="1" si="569"/>
        <v/>
      </c>
      <c r="HD51" s="453" t="str">
        <f ca="1">IF((HC51&lt;&gt;""),IF(OR($F51&lt;&gt;$G51,PrSettings!$M$4="●"),(($F51-$G51)=(GZ51-HA51))*1,0),"")</f>
        <v/>
      </c>
      <c r="HE51" s="453" t="str">
        <f t="shared" ca="1" si="570"/>
        <v/>
      </c>
      <c r="HF51" s="453" t="str">
        <f ca="1">IF(HC51&lt;&gt;"",IF(ABS($F51-$G51)&gt;=PrSettings!$M$7,(ABS($F51-$G51-GZ51+HA51)&lt;=1)*1,IF(AND(HC51,$F51=$G51,$F51&gt;=PrSettings!$M$6),(ABS(GZ51-$F51)&lt;=1)*1,IF(AND(HC51,$F51+$G51&gt;=PrSettings!$M$8),(ABS(GZ51-$F51)+ABS(HA51-$G51)&lt;=1)*1,""))),"")</f>
        <v/>
      </c>
      <c r="HG51" s="489"/>
      <c r="HI51" s="451">
        <f t="shared" ca="1" si="402"/>
        <v>1</v>
      </c>
      <c r="HJ51" s="452" t="str">
        <f ca="1">GrpG!$B$7</f>
        <v>Brasilien</v>
      </c>
      <c r="HK51" s="453">
        <f t="shared" ca="1" si="571"/>
        <v>14</v>
      </c>
      <c r="HL51" s="452" t="str">
        <f ca="1">GrpG!$D$7</f>
        <v>Schweiz</v>
      </c>
      <c r="HM51" s="492"/>
      <c r="HN51" s="492"/>
      <c r="HO51" s="486"/>
      <c r="HP51" s="453" t="str">
        <f t="shared" ca="1" si="572"/>
        <v/>
      </c>
      <c r="HQ51" s="453" t="str">
        <f ca="1">IF((HP51&lt;&gt;""),IF(OR($F51&lt;&gt;$G51,PrSettings!$M$4="●"),(($F51-$G51)=(HM51-HN51))*1,0),"")</f>
        <v/>
      </c>
      <c r="HR51" s="453" t="str">
        <f t="shared" ca="1" si="573"/>
        <v/>
      </c>
      <c r="HS51" s="453" t="str">
        <f ca="1">IF(HP51&lt;&gt;"",IF(ABS($F51-$G51)&gt;=PrSettings!$M$7,(ABS($F51-$G51-HM51+HN51)&lt;=1)*1,IF(AND(HP51,$F51=$G51,$F51&gt;=PrSettings!$M$6),(ABS(HM51-$F51)&lt;=1)*1,IF(AND(HP51,$F51+$G51&gt;=PrSettings!$M$8),(ABS(HM51-$F51)+ABS(HN51-$G51)&lt;=1)*1,""))),"")</f>
        <v/>
      </c>
      <c r="HT51" s="489"/>
      <c r="HV51" s="451">
        <f t="shared" ca="1" si="406"/>
        <v>1</v>
      </c>
      <c r="HW51" s="452" t="str">
        <f ca="1">GrpG!$B$7</f>
        <v>Brasilien</v>
      </c>
      <c r="HX51" s="453">
        <f t="shared" ca="1" si="574"/>
        <v>14</v>
      </c>
      <c r="HY51" s="452" t="str">
        <f ca="1">GrpG!$D$7</f>
        <v>Schweiz</v>
      </c>
      <c r="HZ51" s="492"/>
      <c r="IA51" s="492"/>
      <c r="IB51" s="486"/>
      <c r="IC51" s="453" t="str">
        <f t="shared" ca="1" si="575"/>
        <v/>
      </c>
      <c r="ID51" s="453" t="str">
        <f ca="1">IF((IC51&lt;&gt;""),IF(OR($F51&lt;&gt;$G51,PrSettings!$M$4="●"),(($F51-$G51)=(HZ51-IA51))*1,0),"")</f>
        <v/>
      </c>
      <c r="IE51" s="453" t="str">
        <f t="shared" ca="1" si="576"/>
        <v/>
      </c>
      <c r="IF51" s="453" t="str">
        <f ca="1">IF(IC51&lt;&gt;"",IF(ABS($F51-$G51)&gt;=PrSettings!$M$7,(ABS($F51-$G51-HZ51+IA51)&lt;=1)*1,IF(AND(IC51,$F51=$G51,$F51&gt;=PrSettings!$M$6),(ABS(HZ51-$F51)&lt;=1)*1,IF(AND(IC51,$F51+$G51&gt;=PrSettings!$M$8),(ABS(HZ51-$F51)+ABS(IA51-$G51)&lt;=1)*1,""))),"")</f>
        <v/>
      </c>
      <c r="IG51" s="489"/>
      <c r="II51" s="451">
        <f t="shared" ca="1" si="410"/>
        <v>1</v>
      </c>
      <c r="IJ51" s="452" t="str">
        <f ca="1">GrpG!$B$7</f>
        <v>Brasilien</v>
      </c>
      <c r="IK51" s="453">
        <f t="shared" ca="1" si="577"/>
        <v>14</v>
      </c>
      <c r="IL51" s="452" t="str">
        <f ca="1">GrpG!$D$7</f>
        <v>Schweiz</v>
      </c>
      <c r="IM51" s="492"/>
      <c r="IN51" s="492"/>
      <c r="IO51" s="486"/>
      <c r="IP51" s="453" t="str">
        <f t="shared" ca="1" si="578"/>
        <v/>
      </c>
      <c r="IQ51" s="453" t="str">
        <f ca="1">IF((IP51&lt;&gt;""),IF(OR($F51&lt;&gt;$G51,PrSettings!$M$4="●"),(($F51-$G51)=(IM51-IN51))*1,0),"")</f>
        <v/>
      </c>
      <c r="IR51" s="453" t="str">
        <f t="shared" ca="1" si="579"/>
        <v/>
      </c>
      <c r="IS51" s="453" t="str">
        <f ca="1">IF(IP51&lt;&gt;"",IF(ABS($F51-$G51)&gt;=PrSettings!$M$7,(ABS($F51-$G51-IM51+IN51)&lt;=1)*1,IF(AND(IP51,$F51=$G51,$F51&gt;=PrSettings!$M$6),(ABS(IM51-$F51)&lt;=1)*1,IF(AND(IP51,$F51+$G51&gt;=PrSettings!$M$8),(ABS(IM51-$F51)+ABS(IN51-$G51)&lt;=1)*1,""))),"")</f>
        <v/>
      </c>
      <c r="IT51" s="489"/>
      <c r="IV51" s="451">
        <f t="shared" ca="1" si="414"/>
        <v>1</v>
      </c>
      <c r="IW51" s="452" t="str">
        <f ca="1">GrpG!$B$7</f>
        <v>Brasilien</v>
      </c>
      <c r="IX51" s="453">
        <f t="shared" ca="1" si="580"/>
        <v>14</v>
      </c>
      <c r="IY51" s="452" t="str">
        <f ca="1">GrpG!$D$7</f>
        <v>Schweiz</v>
      </c>
      <c r="IZ51" s="492"/>
      <c r="JA51" s="492"/>
      <c r="JB51" s="486"/>
      <c r="JC51" s="453" t="str">
        <f t="shared" ca="1" si="581"/>
        <v/>
      </c>
      <c r="JD51" s="453" t="str">
        <f ca="1">IF((JC51&lt;&gt;""),IF(OR($F51&lt;&gt;$G51,PrSettings!$M$4="●"),(($F51-$G51)=(IZ51-JA51))*1,0),"")</f>
        <v/>
      </c>
      <c r="JE51" s="453" t="str">
        <f t="shared" ca="1" si="582"/>
        <v/>
      </c>
      <c r="JF51" s="453" t="str">
        <f ca="1">IF(JC51&lt;&gt;"",IF(ABS($F51-$G51)&gt;=PrSettings!$M$7,(ABS($F51-$G51-IZ51+JA51)&lt;=1)*1,IF(AND(JC51,$F51=$G51,$F51&gt;=PrSettings!$M$6),(ABS(IZ51-$F51)&lt;=1)*1,IF(AND(JC51,$F51+$G51&gt;=PrSettings!$M$8),(ABS(IZ51-$F51)+ABS(JA51-$G51)&lt;=1)*1,""))),"")</f>
        <v/>
      </c>
      <c r="JG51" s="489"/>
      <c r="JI51" s="451">
        <f t="shared" ca="1" si="418"/>
        <v>1</v>
      </c>
      <c r="JJ51" s="452" t="str">
        <f ca="1">GrpG!$B$7</f>
        <v>Brasilien</v>
      </c>
      <c r="JK51" s="453">
        <f t="shared" ca="1" si="583"/>
        <v>14</v>
      </c>
      <c r="JL51" s="452" t="str">
        <f ca="1">GrpG!$D$7</f>
        <v>Schweiz</v>
      </c>
      <c r="JM51" s="492"/>
      <c r="JN51" s="492"/>
      <c r="JO51" s="486"/>
      <c r="JP51" s="453" t="str">
        <f t="shared" ca="1" si="584"/>
        <v/>
      </c>
      <c r="JQ51" s="453" t="str">
        <f ca="1">IF((JP51&lt;&gt;""),IF(OR($F51&lt;&gt;$G51,PrSettings!$M$4="●"),(($F51-$G51)=(JM51-JN51))*1,0),"")</f>
        <v/>
      </c>
      <c r="JR51" s="453" t="str">
        <f t="shared" ca="1" si="585"/>
        <v/>
      </c>
      <c r="JS51" s="453" t="str">
        <f ca="1">IF(JP51&lt;&gt;"",IF(ABS($F51-$G51)&gt;=PrSettings!$M$7,(ABS($F51-$G51-JM51+JN51)&lt;=1)*1,IF(AND(JP51,$F51=$G51,$F51&gt;=PrSettings!$M$6),(ABS(JM51-$F51)&lt;=1)*1,IF(AND(JP51,$F51+$G51&gt;=PrSettings!$M$8),(ABS(JM51-$F51)+ABS(JN51-$G51)&lt;=1)*1,""))),"")</f>
        <v/>
      </c>
      <c r="JT51" s="489"/>
      <c r="JV51" s="451">
        <f t="shared" ca="1" si="422"/>
        <v>1</v>
      </c>
      <c r="JW51" s="452" t="str">
        <f ca="1">GrpG!$B$7</f>
        <v>Brasilien</v>
      </c>
      <c r="JX51" s="453">
        <f t="shared" ca="1" si="586"/>
        <v>14</v>
      </c>
      <c r="JY51" s="452" t="str">
        <f ca="1">GrpG!$D$7</f>
        <v>Schweiz</v>
      </c>
      <c r="JZ51" s="492"/>
      <c r="KA51" s="492"/>
      <c r="KB51" s="486"/>
      <c r="KC51" s="453" t="str">
        <f t="shared" ca="1" si="587"/>
        <v/>
      </c>
      <c r="KD51" s="453" t="str">
        <f ca="1">IF((KC51&lt;&gt;""),IF(OR($F51&lt;&gt;$G51,PrSettings!$M$4="●"),(($F51-$G51)=(JZ51-KA51))*1,0),"")</f>
        <v/>
      </c>
      <c r="KE51" s="453" t="str">
        <f t="shared" ca="1" si="588"/>
        <v/>
      </c>
      <c r="KF51" s="453" t="str">
        <f ca="1">IF(KC51&lt;&gt;"",IF(ABS($F51-$G51)&gt;=PrSettings!$M$7,(ABS($F51-$G51-JZ51+KA51)&lt;=1)*1,IF(AND(KC51,$F51=$G51,$F51&gt;=PrSettings!$M$6),(ABS(JZ51-$F51)&lt;=1)*1,IF(AND(KC51,$F51+$G51&gt;=PrSettings!$M$8),(ABS(JZ51-$F51)+ABS(KA51-$G51)&lt;=1)*1,""))),"")</f>
        <v/>
      </c>
      <c r="KG51" s="489"/>
      <c r="KI51" s="451">
        <f t="shared" ca="1" si="426"/>
        <v>1</v>
      </c>
      <c r="KJ51" s="452" t="str">
        <f ca="1">GrpG!$B$7</f>
        <v>Brasilien</v>
      </c>
      <c r="KK51" s="453">
        <f t="shared" ca="1" si="589"/>
        <v>14</v>
      </c>
      <c r="KL51" s="452" t="str">
        <f ca="1">GrpG!$D$7</f>
        <v>Schweiz</v>
      </c>
      <c r="KM51" s="492"/>
      <c r="KN51" s="492"/>
      <c r="KO51" s="486"/>
      <c r="KP51" s="453" t="str">
        <f t="shared" ca="1" si="590"/>
        <v/>
      </c>
      <c r="KQ51" s="453" t="str">
        <f ca="1">IF((KP51&lt;&gt;""),IF(OR($F51&lt;&gt;$G51,PrSettings!$M$4="●"),(($F51-$G51)=(KM51-KN51))*1,0),"")</f>
        <v/>
      </c>
      <c r="KR51" s="453" t="str">
        <f t="shared" ca="1" si="591"/>
        <v/>
      </c>
      <c r="KS51" s="453" t="str">
        <f ca="1">IF(KP51&lt;&gt;"",IF(ABS($F51-$G51)&gt;=PrSettings!$M$7,(ABS($F51-$G51-KM51+KN51)&lt;=1)*1,IF(AND(KP51,$F51=$G51,$F51&gt;=PrSettings!$M$6),(ABS(KM51-$F51)&lt;=1)*1,IF(AND(KP51,$F51+$G51&gt;=PrSettings!$M$8),(ABS(KM51-$F51)+ABS(KN51-$G51)&lt;=1)*1,""))),"")</f>
        <v/>
      </c>
      <c r="KT51" s="489"/>
      <c r="KV51" s="451">
        <f t="shared" ca="1" si="430"/>
        <v>1</v>
      </c>
      <c r="KW51" s="452" t="str">
        <f ca="1">GrpG!$B$7</f>
        <v>Brasilien</v>
      </c>
      <c r="KX51" s="453">
        <f t="shared" ca="1" si="592"/>
        <v>14</v>
      </c>
      <c r="KY51" s="452" t="str">
        <f ca="1">GrpG!$D$7</f>
        <v>Schweiz</v>
      </c>
      <c r="KZ51" s="492"/>
      <c r="LA51" s="492"/>
      <c r="LB51" s="486"/>
      <c r="LC51" s="453" t="str">
        <f t="shared" ca="1" si="593"/>
        <v/>
      </c>
      <c r="LD51" s="453" t="str">
        <f ca="1">IF((LC51&lt;&gt;""),IF(OR($F51&lt;&gt;$G51,PrSettings!$M$4="●"),(($F51-$G51)=(KZ51-LA51))*1,0),"")</f>
        <v/>
      </c>
      <c r="LE51" s="453" t="str">
        <f t="shared" ca="1" si="594"/>
        <v/>
      </c>
      <c r="LF51" s="453" t="str">
        <f ca="1">IF(LC51&lt;&gt;"",IF(ABS($F51-$G51)&gt;=PrSettings!$M$7,(ABS($F51-$G51-KZ51+LA51)&lt;=1)*1,IF(AND(LC51,$F51=$G51,$F51&gt;=PrSettings!$M$6),(ABS(KZ51-$F51)&lt;=1)*1,IF(AND(LC51,$F51+$G51&gt;=PrSettings!$M$8),(ABS(KZ51-$F51)+ABS(LA51-$G51)&lt;=1)*1,""))),"")</f>
        <v/>
      </c>
      <c r="LG51" s="489"/>
      <c r="LI51" s="451">
        <f t="shared" ca="1" si="434"/>
        <v>1</v>
      </c>
      <c r="LJ51" s="452" t="str">
        <f ca="1">GrpG!$B$7</f>
        <v>Brasilien</v>
      </c>
      <c r="LK51" s="453">
        <f t="shared" ca="1" si="595"/>
        <v>14</v>
      </c>
      <c r="LL51" s="452" t="str">
        <f ca="1">GrpG!$D$7</f>
        <v>Schweiz</v>
      </c>
      <c r="LM51" s="492"/>
      <c r="LN51" s="492"/>
      <c r="LO51" s="486"/>
      <c r="LP51" s="453" t="str">
        <f t="shared" ca="1" si="596"/>
        <v/>
      </c>
      <c r="LQ51" s="453" t="str">
        <f ca="1">IF((LP51&lt;&gt;""),IF(OR($F51&lt;&gt;$G51,PrSettings!$M$4="●"),(($F51-$G51)=(LM51-LN51))*1,0),"")</f>
        <v/>
      </c>
      <c r="LR51" s="453" t="str">
        <f t="shared" ca="1" si="597"/>
        <v/>
      </c>
      <c r="LS51" s="453" t="str">
        <f ca="1">IF(LP51&lt;&gt;"",IF(ABS($F51-$G51)&gt;=PrSettings!$M$7,(ABS($F51-$G51-LM51+LN51)&lt;=1)*1,IF(AND(LP51,$F51=$G51,$F51&gt;=PrSettings!$M$6),(ABS(LM51-$F51)&lt;=1)*1,IF(AND(LP51,$F51+$G51&gt;=PrSettings!$M$8),(ABS(LM51-$F51)+ABS(LN51-$G51)&lt;=1)*1,""))),"")</f>
        <v/>
      </c>
      <c r="LT51" s="489"/>
      <c r="LV51" s="451">
        <f t="shared" ca="1" si="438"/>
        <v>1</v>
      </c>
      <c r="LW51" s="452" t="str">
        <f ca="1">GrpG!$B$7</f>
        <v>Brasilien</v>
      </c>
      <c r="LX51" s="453">
        <f t="shared" ca="1" si="598"/>
        <v>14</v>
      </c>
      <c r="LY51" s="452" t="str">
        <f ca="1">GrpG!$D$7</f>
        <v>Schweiz</v>
      </c>
      <c r="LZ51" s="492"/>
      <c r="MA51" s="492"/>
      <c r="MB51" s="486"/>
      <c r="MC51" s="453" t="str">
        <f t="shared" ca="1" si="599"/>
        <v/>
      </c>
      <c r="MD51" s="453" t="str">
        <f ca="1">IF((MC51&lt;&gt;""),IF(OR($F51&lt;&gt;$G51,PrSettings!$M$4="●"),(($F51-$G51)=(LZ51-MA51))*1,0),"")</f>
        <v/>
      </c>
      <c r="ME51" s="453" t="str">
        <f t="shared" ca="1" si="600"/>
        <v/>
      </c>
      <c r="MF51" s="453" t="str">
        <f ca="1">IF(MC51&lt;&gt;"",IF(ABS($F51-$G51)&gt;=PrSettings!$M$7,(ABS($F51-$G51-LZ51+MA51)&lt;=1)*1,IF(AND(MC51,$F51=$G51,$F51&gt;=PrSettings!$M$6),(ABS(LZ51-$F51)&lt;=1)*1,IF(AND(MC51,$F51+$G51&gt;=PrSettings!$M$8),(ABS(LZ51-$F51)+ABS(MA51-$G51)&lt;=1)*1,""))),"")</f>
        <v/>
      </c>
      <c r="MG51" s="489"/>
    </row>
    <row r="52" spans="1:345" s="444" customFormat="1" x14ac:dyDescent="0.25">
      <c r="A52" s="448"/>
      <c r="B52" s="451">
        <f ca="1">INDEX(Groups!$C$7:$C$45,MATCH(C52,Groups!$D$7:$D$45,0))</f>
        <v>25</v>
      </c>
      <c r="C52" s="452" t="str">
        <f ca="1">GrpG!$B$8</f>
        <v>Serbien</v>
      </c>
      <c r="D52" s="453">
        <f ca="1">INDEX(Groups!$C$7:$C$45,MATCH(E52,Groups!$D$7:$D$45,0))</f>
        <v>14</v>
      </c>
      <c r="E52" s="452" t="str">
        <f ca="1">GrpG!$D$8</f>
        <v>Schweiz</v>
      </c>
      <c r="F52" s="454">
        <f ca="1">GrpG!$E$8</f>
        <v>2</v>
      </c>
      <c r="G52" s="455">
        <f ca="1">GrpG!$G$8</f>
        <v>3</v>
      </c>
      <c r="I52" s="451">
        <f t="shared" ca="1" si="522"/>
        <v>25</v>
      </c>
      <c r="J52" s="452" t="str">
        <f ca="1">GrpG!$B$8</f>
        <v>Serbien</v>
      </c>
      <c r="K52" s="453">
        <f t="shared" ca="1" si="523"/>
        <v>14</v>
      </c>
      <c r="L52" s="452" t="str">
        <f ca="1">GrpG!$D$8</f>
        <v>Schweiz</v>
      </c>
      <c r="M52" s="492"/>
      <c r="N52" s="492"/>
      <c r="O52" s="486"/>
      <c r="P52" s="453" t="str">
        <f t="shared" ca="1" si="524"/>
        <v/>
      </c>
      <c r="Q52" s="453" t="str">
        <f ca="1">IF((P52&lt;&gt;""),IF(OR($F52&lt;&gt;$G52,PrSettings!$M$4="●"),(($F52-$G52)=(M52-N52))*1,0),"")</f>
        <v/>
      </c>
      <c r="R52" s="453" t="str">
        <f t="shared" ca="1" si="525"/>
        <v/>
      </c>
      <c r="S52" s="453" t="str">
        <f ca="1">IF(P52&lt;&gt;"",IF(ABS($F52-$G52)&gt;=PrSettings!$M$7,(ABS($F52-$G52-M52+N52)&lt;=1)*1,IF(AND(P52,$F52=$G52,$F52&gt;=PrSettings!$M$6),(ABS(M52-$F52)&lt;=1)*1,IF(AND(P52,$F52+$G52&gt;=PrSettings!$M$8),(ABS(M52-$F52)+ABS(N52-$G52)&lt;=1)*1,""))),"")</f>
        <v/>
      </c>
      <c r="T52" s="489"/>
      <c r="V52" s="451">
        <f t="shared" ca="1" si="342"/>
        <v>25</v>
      </c>
      <c r="W52" s="452" t="str">
        <f ca="1">GrpG!$B$8</f>
        <v>Serbien</v>
      </c>
      <c r="X52" s="453">
        <f t="shared" ca="1" si="526"/>
        <v>14</v>
      </c>
      <c r="Y52" s="452" t="str">
        <f ca="1">GrpG!$D$8</f>
        <v>Schweiz</v>
      </c>
      <c r="Z52" s="492"/>
      <c r="AA52" s="492"/>
      <c r="AB52" s="486"/>
      <c r="AC52" s="453" t="str">
        <f t="shared" ca="1" si="527"/>
        <v/>
      </c>
      <c r="AD52" s="453" t="str">
        <f ca="1">IF((AC52&lt;&gt;""),IF(OR($F52&lt;&gt;$G52,PrSettings!$M$4="●"),(($F52-$G52)=(Z52-AA52))*1,0),"")</f>
        <v/>
      </c>
      <c r="AE52" s="453" t="str">
        <f t="shared" ca="1" si="528"/>
        <v/>
      </c>
      <c r="AF52" s="453" t="str">
        <f ca="1">IF(AC52&lt;&gt;"",IF(ABS($F52-$G52)&gt;=PrSettings!$M$7,(ABS($F52-$G52-Z52+AA52)&lt;=1)*1,IF(AND(AC52,$F52=$G52,$F52&gt;=PrSettings!$M$6),(ABS(Z52-$F52)&lt;=1)*1,IF(AND(AC52,$F52+$G52&gt;=PrSettings!$M$8),(ABS(Z52-$F52)+ABS(AA52-$G52)&lt;=1)*1,""))),"")</f>
        <v/>
      </c>
      <c r="AG52" s="489"/>
      <c r="AI52" s="451">
        <f t="shared" ca="1" si="346"/>
        <v>25</v>
      </c>
      <c r="AJ52" s="452" t="str">
        <f ca="1">GrpG!$B$8</f>
        <v>Serbien</v>
      </c>
      <c r="AK52" s="453">
        <f t="shared" ca="1" si="529"/>
        <v>14</v>
      </c>
      <c r="AL52" s="452" t="str">
        <f ca="1">GrpG!$D$8</f>
        <v>Schweiz</v>
      </c>
      <c r="AM52" s="492"/>
      <c r="AN52" s="492"/>
      <c r="AO52" s="486"/>
      <c r="AP52" s="453" t="str">
        <f t="shared" ca="1" si="530"/>
        <v/>
      </c>
      <c r="AQ52" s="453" t="str">
        <f ca="1">IF((AP52&lt;&gt;""),IF(OR($F52&lt;&gt;$G52,PrSettings!$M$4="●"),(($F52-$G52)=(AM52-AN52))*1,0),"")</f>
        <v/>
      </c>
      <c r="AR52" s="453" t="str">
        <f t="shared" ca="1" si="531"/>
        <v/>
      </c>
      <c r="AS52" s="453" t="str">
        <f ca="1">IF(AP52&lt;&gt;"",IF(ABS($F52-$G52)&gt;=PrSettings!$M$7,(ABS($F52-$G52-AM52+AN52)&lt;=1)*1,IF(AND(AP52,$F52=$G52,$F52&gt;=PrSettings!$M$6),(ABS(AM52-$F52)&lt;=1)*1,IF(AND(AP52,$F52+$G52&gt;=PrSettings!$M$8),(ABS(AM52-$F52)+ABS(AN52-$G52)&lt;=1)*1,""))),"")</f>
        <v/>
      </c>
      <c r="AT52" s="489"/>
      <c r="AV52" s="451">
        <f t="shared" ca="1" si="350"/>
        <v>25</v>
      </c>
      <c r="AW52" s="452" t="str">
        <f ca="1">GrpG!$B$8</f>
        <v>Serbien</v>
      </c>
      <c r="AX52" s="453">
        <f t="shared" ca="1" si="532"/>
        <v>14</v>
      </c>
      <c r="AY52" s="452" t="str">
        <f ca="1">GrpG!$D$8</f>
        <v>Schweiz</v>
      </c>
      <c r="AZ52" s="492"/>
      <c r="BA52" s="492"/>
      <c r="BB52" s="486"/>
      <c r="BC52" s="453" t="str">
        <f t="shared" ca="1" si="533"/>
        <v/>
      </c>
      <c r="BD52" s="453" t="str">
        <f ca="1">IF((BC52&lt;&gt;""),IF(OR($F52&lt;&gt;$G52,PrSettings!$M$4="●"),(($F52-$G52)=(AZ52-BA52))*1,0),"")</f>
        <v/>
      </c>
      <c r="BE52" s="453" t="str">
        <f t="shared" ca="1" si="534"/>
        <v/>
      </c>
      <c r="BF52" s="453" t="str">
        <f ca="1">IF(BC52&lt;&gt;"",IF(ABS($F52-$G52)&gt;=PrSettings!$M$7,(ABS($F52-$G52-AZ52+BA52)&lt;=1)*1,IF(AND(BC52,$F52=$G52,$F52&gt;=PrSettings!$M$6),(ABS(AZ52-$F52)&lt;=1)*1,IF(AND(BC52,$F52+$G52&gt;=PrSettings!$M$8),(ABS(AZ52-$F52)+ABS(BA52-$G52)&lt;=1)*1,""))),"")</f>
        <v/>
      </c>
      <c r="BG52" s="489"/>
      <c r="BI52" s="451">
        <f t="shared" ca="1" si="354"/>
        <v>25</v>
      </c>
      <c r="BJ52" s="452" t="str">
        <f ca="1">GrpG!$B$8</f>
        <v>Serbien</v>
      </c>
      <c r="BK52" s="453">
        <f t="shared" ca="1" si="535"/>
        <v>14</v>
      </c>
      <c r="BL52" s="452" t="str">
        <f ca="1">GrpG!$D$8</f>
        <v>Schweiz</v>
      </c>
      <c r="BM52" s="492"/>
      <c r="BN52" s="492"/>
      <c r="BO52" s="486"/>
      <c r="BP52" s="453" t="str">
        <f t="shared" ca="1" si="536"/>
        <v/>
      </c>
      <c r="BQ52" s="453" t="str">
        <f ca="1">IF((BP52&lt;&gt;""),IF(OR($F52&lt;&gt;$G52,PrSettings!$M$4="●"),(($F52-$G52)=(BM52-BN52))*1,0),"")</f>
        <v/>
      </c>
      <c r="BR52" s="453" t="str">
        <f t="shared" ca="1" si="537"/>
        <v/>
      </c>
      <c r="BS52" s="453" t="str">
        <f ca="1">IF(BP52&lt;&gt;"",IF(ABS($F52-$G52)&gt;=PrSettings!$M$7,(ABS($F52-$G52-BM52+BN52)&lt;=1)*1,IF(AND(BP52,$F52=$G52,$F52&gt;=PrSettings!$M$6),(ABS(BM52-$F52)&lt;=1)*1,IF(AND(BP52,$F52+$G52&gt;=PrSettings!$M$8),(ABS(BM52-$F52)+ABS(BN52-$G52)&lt;=1)*1,""))),"")</f>
        <v/>
      </c>
      <c r="BT52" s="489"/>
      <c r="BV52" s="451">
        <f t="shared" ca="1" si="358"/>
        <v>25</v>
      </c>
      <c r="BW52" s="452" t="str">
        <f ca="1">GrpG!$B$8</f>
        <v>Serbien</v>
      </c>
      <c r="BX52" s="453">
        <f t="shared" ca="1" si="538"/>
        <v>14</v>
      </c>
      <c r="BY52" s="452" t="str">
        <f ca="1">GrpG!$D$8</f>
        <v>Schweiz</v>
      </c>
      <c r="BZ52" s="492"/>
      <c r="CA52" s="492"/>
      <c r="CB52" s="486"/>
      <c r="CC52" s="453" t="str">
        <f t="shared" ca="1" si="539"/>
        <v/>
      </c>
      <c r="CD52" s="453" t="str">
        <f ca="1">IF((CC52&lt;&gt;""),IF(OR($F52&lt;&gt;$G52,PrSettings!$M$4="●"),(($F52-$G52)=(BZ52-CA52))*1,0),"")</f>
        <v/>
      </c>
      <c r="CE52" s="453" t="str">
        <f t="shared" ca="1" si="540"/>
        <v/>
      </c>
      <c r="CF52" s="453" t="str">
        <f ca="1">IF(CC52&lt;&gt;"",IF(ABS($F52-$G52)&gt;=PrSettings!$M$7,(ABS($F52-$G52-BZ52+CA52)&lt;=1)*1,IF(AND(CC52,$F52=$G52,$F52&gt;=PrSettings!$M$6),(ABS(BZ52-$F52)&lt;=1)*1,IF(AND(CC52,$F52+$G52&gt;=PrSettings!$M$8),(ABS(BZ52-$F52)+ABS(CA52-$G52)&lt;=1)*1,""))),"")</f>
        <v/>
      </c>
      <c r="CG52" s="489"/>
      <c r="CI52" s="451">
        <f t="shared" ca="1" si="362"/>
        <v>25</v>
      </c>
      <c r="CJ52" s="452" t="str">
        <f ca="1">GrpG!$B$8</f>
        <v>Serbien</v>
      </c>
      <c r="CK52" s="453">
        <f t="shared" ca="1" si="541"/>
        <v>14</v>
      </c>
      <c r="CL52" s="452" t="str">
        <f ca="1">GrpG!$D$8</f>
        <v>Schweiz</v>
      </c>
      <c r="CM52" s="492"/>
      <c r="CN52" s="492"/>
      <c r="CO52" s="486"/>
      <c r="CP52" s="453" t="str">
        <f t="shared" ca="1" si="542"/>
        <v/>
      </c>
      <c r="CQ52" s="453" t="str">
        <f ca="1">IF((CP52&lt;&gt;""),IF(OR($F52&lt;&gt;$G52,PrSettings!$M$4="●"),(($F52-$G52)=(CM52-CN52))*1,0),"")</f>
        <v/>
      </c>
      <c r="CR52" s="453" t="str">
        <f t="shared" ca="1" si="543"/>
        <v/>
      </c>
      <c r="CS52" s="453" t="str">
        <f ca="1">IF(CP52&lt;&gt;"",IF(ABS($F52-$G52)&gt;=PrSettings!$M$7,(ABS($F52-$G52-CM52+CN52)&lt;=1)*1,IF(AND(CP52,$F52=$G52,$F52&gt;=PrSettings!$M$6),(ABS(CM52-$F52)&lt;=1)*1,IF(AND(CP52,$F52+$G52&gt;=PrSettings!$M$8),(ABS(CM52-$F52)+ABS(CN52-$G52)&lt;=1)*1,""))),"")</f>
        <v/>
      </c>
      <c r="CT52" s="489"/>
      <c r="CV52" s="451">
        <f t="shared" ca="1" si="366"/>
        <v>25</v>
      </c>
      <c r="CW52" s="452" t="str">
        <f ca="1">GrpG!$B$8</f>
        <v>Serbien</v>
      </c>
      <c r="CX52" s="453">
        <f t="shared" ca="1" si="544"/>
        <v>14</v>
      </c>
      <c r="CY52" s="452" t="str">
        <f ca="1">GrpG!$D$8</f>
        <v>Schweiz</v>
      </c>
      <c r="CZ52" s="492"/>
      <c r="DA52" s="492"/>
      <c r="DB52" s="486"/>
      <c r="DC52" s="453" t="str">
        <f t="shared" ca="1" si="545"/>
        <v/>
      </c>
      <c r="DD52" s="453" t="str">
        <f ca="1">IF((DC52&lt;&gt;""),IF(OR($F52&lt;&gt;$G52,PrSettings!$M$4="●"),(($F52-$G52)=(CZ52-DA52))*1,0),"")</f>
        <v/>
      </c>
      <c r="DE52" s="453" t="str">
        <f t="shared" ca="1" si="546"/>
        <v/>
      </c>
      <c r="DF52" s="453" t="str">
        <f ca="1">IF(DC52&lt;&gt;"",IF(ABS($F52-$G52)&gt;=PrSettings!$M$7,(ABS($F52-$G52-CZ52+DA52)&lt;=1)*1,IF(AND(DC52,$F52=$G52,$F52&gt;=PrSettings!$M$6),(ABS(CZ52-$F52)&lt;=1)*1,IF(AND(DC52,$F52+$G52&gt;=PrSettings!$M$8),(ABS(CZ52-$F52)+ABS(DA52-$G52)&lt;=1)*1,""))),"")</f>
        <v/>
      </c>
      <c r="DG52" s="489"/>
      <c r="DI52" s="451">
        <f t="shared" ca="1" si="370"/>
        <v>25</v>
      </c>
      <c r="DJ52" s="452" t="str">
        <f ca="1">GrpG!$B$8</f>
        <v>Serbien</v>
      </c>
      <c r="DK52" s="453">
        <f t="shared" ca="1" si="547"/>
        <v>14</v>
      </c>
      <c r="DL52" s="452" t="str">
        <f ca="1">GrpG!$D$8</f>
        <v>Schweiz</v>
      </c>
      <c r="DM52" s="492"/>
      <c r="DN52" s="492"/>
      <c r="DO52" s="486"/>
      <c r="DP52" s="453" t="str">
        <f t="shared" ca="1" si="548"/>
        <v/>
      </c>
      <c r="DQ52" s="453" t="str">
        <f ca="1">IF((DP52&lt;&gt;""),IF(OR($F52&lt;&gt;$G52,PrSettings!$M$4="●"),(($F52-$G52)=(DM52-DN52))*1,0),"")</f>
        <v/>
      </c>
      <c r="DR52" s="453" t="str">
        <f t="shared" ca="1" si="549"/>
        <v/>
      </c>
      <c r="DS52" s="453" t="str">
        <f ca="1">IF(DP52&lt;&gt;"",IF(ABS($F52-$G52)&gt;=PrSettings!$M$7,(ABS($F52-$G52-DM52+DN52)&lt;=1)*1,IF(AND(DP52,$F52=$G52,$F52&gt;=PrSettings!$M$6),(ABS(DM52-$F52)&lt;=1)*1,IF(AND(DP52,$F52+$G52&gt;=PrSettings!$M$8),(ABS(DM52-$F52)+ABS(DN52-$G52)&lt;=1)*1,""))),"")</f>
        <v/>
      </c>
      <c r="DT52" s="489"/>
      <c r="DV52" s="451">
        <f t="shared" ca="1" si="374"/>
        <v>25</v>
      </c>
      <c r="DW52" s="452" t="str">
        <f ca="1">GrpG!$B$8</f>
        <v>Serbien</v>
      </c>
      <c r="DX52" s="453">
        <f t="shared" ca="1" si="550"/>
        <v>14</v>
      </c>
      <c r="DY52" s="452" t="str">
        <f ca="1">GrpG!$D$8</f>
        <v>Schweiz</v>
      </c>
      <c r="DZ52" s="492"/>
      <c r="EA52" s="492"/>
      <c r="EB52" s="486"/>
      <c r="EC52" s="453" t="str">
        <f t="shared" ca="1" si="551"/>
        <v/>
      </c>
      <c r="ED52" s="453" t="str">
        <f ca="1">IF((EC52&lt;&gt;""),IF(OR($F52&lt;&gt;$G52,PrSettings!$M$4="●"),(($F52-$G52)=(DZ52-EA52))*1,0),"")</f>
        <v/>
      </c>
      <c r="EE52" s="453" t="str">
        <f t="shared" ca="1" si="552"/>
        <v/>
      </c>
      <c r="EF52" s="453" t="str">
        <f ca="1">IF(EC52&lt;&gt;"",IF(ABS($F52-$G52)&gt;=PrSettings!$M$7,(ABS($F52-$G52-DZ52+EA52)&lt;=1)*1,IF(AND(EC52,$F52=$G52,$F52&gt;=PrSettings!$M$6),(ABS(DZ52-$F52)&lt;=1)*1,IF(AND(EC52,$F52+$G52&gt;=PrSettings!$M$8),(ABS(DZ52-$F52)+ABS(EA52-$G52)&lt;=1)*1,""))),"")</f>
        <v/>
      </c>
      <c r="EG52" s="489"/>
      <c r="EI52" s="451">
        <f t="shared" ca="1" si="378"/>
        <v>25</v>
      </c>
      <c r="EJ52" s="452" t="str">
        <f ca="1">GrpG!$B$8</f>
        <v>Serbien</v>
      </c>
      <c r="EK52" s="453">
        <f t="shared" ca="1" si="553"/>
        <v>14</v>
      </c>
      <c r="EL52" s="452" t="str">
        <f ca="1">GrpG!$D$8</f>
        <v>Schweiz</v>
      </c>
      <c r="EM52" s="492"/>
      <c r="EN52" s="492"/>
      <c r="EO52" s="486"/>
      <c r="EP52" s="453" t="str">
        <f t="shared" ca="1" si="554"/>
        <v/>
      </c>
      <c r="EQ52" s="453" t="str">
        <f ca="1">IF((EP52&lt;&gt;""),IF(OR($F52&lt;&gt;$G52,PrSettings!$M$4="●"),(($F52-$G52)=(EM52-EN52))*1,0),"")</f>
        <v/>
      </c>
      <c r="ER52" s="453" t="str">
        <f t="shared" ca="1" si="555"/>
        <v/>
      </c>
      <c r="ES52" s="453" t="str">
        <f ca="1">IF(EP52&lt;&gt;"",IF(ABS($F52-$G52)&gt;=PrSettings!$M$7,(ABS($F52-$G52-EM52+EN52)&lt;=1)*1,IF(AND(EP52,$F52=$G52,$F52&gt;=PrSettings!$M$6),(ABS(EM52-$F52)&lt;=1)*1,IF(AND(EP52,$F52+$G52&gt;=PrSettings!$M$8),(ABS(EM52-$F52)+ABS(EN52-$G52)&lt;=1)*1,""))),"")</f>
        <v/>
      </c>
      <c r="ET52" s="489"/>
      <c r="EV52" s="451">
        <f t="shared" ca="1" si="382"/>
        <v>25</v>
      </c>
      <c r="EW52" s="452" t="str">
        <f ca="1">GrpG!$B$8</f>
        <v>Serbien</v>
      </c>
      <c r="EX52" s="453">
        <f t="shared" ca="1" si="556"/>
        <v>14</v>
      </c>
      <c r="EY52" s="452" t="str">
        <f ca="1">GrpG!$D$8</f>
        <v>Schweiz</v>
      </c>
      <c r="EZ52" s="492"/>
      <c r="FA52" s="492"/>
      <c r="FB52" s="486"/>
      <c r="FC52" s="453" t="str">
        <f t="shared" ca="1" si="557"/>
        <v/>
      </c>
      <c r="FD52" s="453" t="str">
        <f ca="1">IF((FC52&lt;&gt;""),IF(OR($F52&lt;&gt;$G52,PrSettings!$M$4="●"),(($F52-$G52)=(EZ52-FA52))*1,0),"")</f>
        <v/>
      </c>
      <c r="FE52" s="453" t="str">
        <f t="shared" ca="1" si="558"/>
        <v/>
      </c>
      <c r="FF52" s="453" t="str">
        <f ca="1">IF(FC52&lt;&gt;"",IF(ABS($F52-$G52)&gt;=PrSettings!$M$7,(ABS($F52-$G52-EZ52+FA52)&lt;=1)*1,IF(AND(FC52,$F52=$G52,$F52&gt;=PrSettings!$M$6),(ABS(EZ52-$F52)&lt;=1)*1,IF(AND(FC52,$F52+$G52&gt;=PrSettings!$M$8),(ABS(EZ52-$F52)+ABS(FA52-$G52)&lt;=1)*1,""))),"")</f>
        <v/>
      </c>
      <c r="FG52" s="489"/>
      <c r="FI52" s="451">
        <f t="shared" ca="1" si="386"/>
        <v>25</v>
      </c>
      <c r="FJ52" s="452" t="str">
        <f ca="1">GrpG!$B$8</f>
        <v>Serbien</v>
      </c>
      <c r="FK52" s="453">
        <f t="shared" ca="1" si="559"/>
        <v>14</v>
      </c>
      <c r="FL52" s="452" t="str">
        <f ca="1">GrpG!$D$8</f>
        <v>Schweiz</v>
      </c>
      <c r="FM52" s="492"/>
      <c r="FN52" s="492"/>
      <c r="FO52" s="486"/>
      <c r="FP52" s="453" t="str">
        <f t="shared" ca="1" si="560"/>
        <v/>
      </c>
      <c r="FQ52" s="453" t="str">
        <f ca="1">IF((FP52&lt;&gt;""),IF(OR($F52&lt;&gt;$G52,PrSettings!$M$4="●"),(($F52-$G52)=(FM52-FN52))*1,0),"")</f>
        <v/>
      </c>
      <c r="FR52" s="453" t="str">
        <f t="shared" ca="1" si="561"/>
        <v/>
      </c>
      <c r="FS52" s="453" t="str">
        <f ca="1">IF(FP52&lt;&gt;"",IF(ABS($F52-$G52)&gt;=PrSettings!$M$7,(ABS($F52-$G52-FM52+FN52)&lt;=1)*1,IF(AND(FP52,$F52=$G52,$F52&gt;=PrSettings!$M$6),(ABS(FM52-$F52)&lt;=1)*1,IF(AND(FP52,$F52+$G52&gt;=PrSettings!$M$8),(ABS(FM52-$F52)+ABS(FN52-$G52)&lt;=1)*1,""))),"")</f>
        <v/>
      </c>
      <c r="FT52" s="489"/>
      <c r="FV52" s="451">
        <f t="shared" ca="1" si="390"/>
        <v>25</v>
      </c>
      <c r="FW52" s="452" t="str">
        <f ca="1">GrpG!$B$8</f>
        <v>Serbien</v>
      </c>
      <c r="FX52" s="453">
        <f t="shared" ca="1" si="562"/>
        <v>14</v>
      </c>
      <c r="FY52" s="452" t="str">
        <f ca="1">GrpG!$D$8</f>
        <v>Schweiz</v>
      </c>
      <c r="FZ52" s="492"/>
      <c r="GA52" s="492"/>
      <c r="GB52" s="486"/>
      <c r="GC52" s="453" t="str">
        <f t="shared" ca="1" si="563"/>
        <v/>
      </c>
      <c r="GD52" s="453" t="str">
        <f ca="1">IF((GC52&lt;&gt;""),IF(OR($F52&lt;&gt;$G52,PrSettings!$M$4="●"),(($F52-$G52)=(FZ52-GA52))*1,0),"")</f>
        <v/>
      </c>
      <c r="GE52" s="453" t="str">
        <f t="shared" ca="1" si="564"/>
        <v/>
      </c>
      <c r="GF52" s="453" t="str">
        <f ca="1">IF(GC52&lt;&gt;"",IF(ABS($F52-$G52)&gt;=PrSettings!$M$7,(ABS($F52-$G52-FZ52+GA52)&lt;=1)*1,IF(AND(GC52,$F52=$G52,$F52&gt;=PrSettings!$M$6),(ABS(FZ52-$F52)&lt;=1)*1,IF(AND(GC52,$F52+$G52&gt;=PrSettings!$M$8),(ABS(FZ52-$F52)+ABS(GA52-$G52)&lt;=1)*1,""))),"")</f>
        <v/>
      </c>
      <c r="GG52" s="489"/>
      <c r="GI52" s="451">
        <f t="shared" ca="1" si="394"/>
        <v>25</v>
      </c>
      <c r="GJ52" s="452" t="str">
        <f ca="1">GrpG!$B$8</f>
        <v>Serbien</v>
      </c>
      <c r="GK52" s="453">
        <f t="shared" ca="1" si="565"/>
        <v>14</v>
      </c>
      <c r="GL52" s="452" t="str">
        <f ca="1">GrpG!$D$8</f>
        <v>Schweiz</v>
      </c>
      <c r="GM52" s="492"/>
      <c r="GN52" s="492"/>
      <c r="GO52" s="486"/>
      <c r="GP52" s="453" t="str">
        <f t="shared" ca="1" si="566"/>
        <v/>
      </c>
      <c r="GQ52" s="453" t="str">
        <f ca="1">IF((GP52&lt;&gt;""),IF(OR($F52&lt;&gt;$G52,PrSettings!$M$4="●"),(($F52-$G52)=(GM52-GN52))*1,0),"")</f>
        <v/>
      </c>
      <c r="GR52" s="453" t="str">
        <f t="shared" ca="1" si="567"/>
        <v/>
      </c>
      <c r="GS52" s="453" t="str">
        <f ca="1">IF(GP52&lt;&gt;"",IF(ABS($F52-$G52)&gt;=PrSettings!$M$7,(ABS($F52-$G52-GM52+GN52)&lt;=1)*1,IF(AND(GP52,$F52=$G52,$F52&gt;=PrSettings!$M$6),(ABS(GM52-$F52)&lt;=1)*1,IF(AND(GP52,$F52+$G52&gt;=PrSettings!$M$8),(ABS(GM52-$F52)+ABS(GN52-$G52)&lt;=1)*1,""))),"")</f>
        <v/>
      </c>
      <c r="GT52" s="489"/>
      <c r="GV52" s="451">
        <f t="shared" ca="1" si="398"/>
        <v>25</v>
      </c>
      <c r="GW52" s="452" t="str">
        <f ca="1">GrpG!$B$8</f>
        <v>Serbien</v>
      </c>
      <c r="GX52" s="453">
        <f t="shared" ca="1" si="568"/>
        <v>14</v>
      </c>
      <c r="GY52" s="452" t="str">
        <f ca="1">GrpG!$D$8</f>
        <v>Schweiz</v>
      </c>
      <c r="GZ52" s="492"/>
      <c r="HA52" s="492"/>
      <c r="HB52" s="486"/>
      <c r="HC52" s="453" t="str">
        <f t="shared" ca="1" si="569"/>
        <v/>
      </c>
      <c r="HD52" s="453" t="str">
        <f ca="1">IF((HC52&lt;&gt;""),IF(OR($F52&lt;&gt;$G52,PrSettings!$M$4="●"),(($F52-$G52)=(GZ52-HA52))*1,0),"")</f>
        <v/>
      </c>
      <c r="HE52" s="453" t="str">
        <f t="shared" ca="1" si="570"/>
        <v/>
      </c>
      <c r="HF52" s="453" t="str">
        <f ca="1">IF(HC52&lt;&gt;"",IF(ABS($F52-$G52)&gt;=PrSettings!$M$7,(ABS($F52-$G52-GZ52+HA52)&lt;=1)*1,IF(AND(HC52,$F52=$G52,$F52&gt;=PrSettings!$M$6),(ABS(GZ52-$F52)&lt;=1)*1,IF(AND(HC52,$F52+$G52&gt;=PrSettings!$M$8),(ABS(GZ52-$F52)+ABS(HA52-$G52)&lt;=1)*1,""))),"")</f>
        <v/>
      </c>
      <c r="HG52" s="489"/>
      <c r="HI52" s="451">
        <f t="shared" ca="1" si="402"/>
        <v>25</v>
      </c>
      <c r="HJ52" s="452" t="str">
        <f ca="1">GrpG!$B$8</f>
        <v>Serbien</v>
      </c>
      <c r="HK52" s="453">
        <f t="shared" ca="1" si="571"/>
        <v>14</v>
      </c>
      <c r="HL52" s="452" t="str">
        <f ca="1">GrpG!$D$8</f>
        <v>Schweiz</v>
      </c>
      <c r="HM52" s="492"/>
      <c r="HN52" s="492"/>
      <c r="HO52" s="486"/>
      <c r="HP52" s="453" t="str">
        <f t="shared" ca="1" si="572"/>
        <v/>
      </c>
      <c r="HQ52" s="453" t="str">
        <f ca="1">IF((HP52&lt;&gt;""),IF(OR($F52&lt;&gt;$G52,PrSettings!$M$4="●"),(($F52-$G52)=(HM52-HN52))*1,0),"")</f>
        <v/>
      </c>
      <c r="HR52" s="453" t="str">
        <f t="shared" ca="1" si="573"/>
        <v/>
      </c>
      <c r="HS52" s="453" t="str">
        <f ca="1">IF(HP52&lt;&gt;"",IF(ABS($F52-$G52)&gt;=PrSettings!$M$7,(ABS($F52-$G52-HM52+HN52)&lt;=1)*1,IF(AND(HP52,$F52=$G52,$F52&gt;=PrSettings!$M$6),(ABS(HM52-$F52)&lt;=1)*1,IF(AND(HP52,$F52+$G52&gt;=PrSettings!$M$8),(ABS(HM52-$F52)+ABS(HN52-$G52)&lt;=1)*1,""))),"")</f>
        <v/>
      </c>
      <c r="HT52" s="489"/>
      <c r="HV52" s="451">
        <f t="shared" ca="1" si="406"/>
        <v>25</v>
      </c>
      <c r="HW52" s="452" t="str">
        <f ca="1">GrpG!$B$8</f>
        <v>Serbien</v>
      </c>
      <c r="HX52" s="453">
        <f t="shared" ca="1" si="574"/>
        <v>14</v>
      </c>
      <c r="HY52" s="452" t="str">
        <f ca="1">GrpG!$D$8</f>
        <v>Schweiz</v>
      </c>
      <c r="HZ52" s="492"/>
      <c r="IA52" s="492"/>
      <c r="IB52" s="486"/>
      <c r="IC52" s="453" t="str">
        <f t="shared" ca="1" si="575"/>
        <v/>
      </c>
      <c r="ID52" s="453" t="str">
        <f ca="1">IF((IC52&lt;&gt;""),IF(OR($F52&lt;&gt;$G52,PrSettings!$M$4="●"),(($F52-$G52)=(HZ52-IA52))*1,0),"")</f>
        <v/>
      </c>
      <c r="IE52" s="453" t="str">
        <f t="shared" ca="1" si="576"/>
        <v/>
      </c>
      <c r="IF52" s="453" t="str">
        <f ca="1">IF(IC52&lt;&gt;"",IF(ABS($F52-$G52)&gt;=PrSettings!$M$7,(ABS($F52-$G52-HZ52+IA52)&lt;=1)*1,IF(AND(IC52,$F52=$G52,$F52&gt;=PrSettings!$M$6),(ABS(HZ52-$F52)&lt;=1)*1,IF(AND(IC52,$F52+$G52&gt;=PrSettings!$M$8),(ABS(HZ52-$F52)+ABS(IA52-$G52)&lt;=1)*1,""))),"")</f>
        <v/>
      </c>
      <c r="IG52" s="489"/>
      <c r="II52" s="451">
        <f t="shared" ca="1" si="410"/>
        <v>25</v>
      </c>
      <c r="IJ52" s="452" t="str">
        <f ca="1">GrpG!$B$8</f>
        <v>Serbien</v>
      </c>
      <c r="IK52" s="453">
        <f t="shared" ca="1" si="577"/>
        <v>14</v>
      </c>
      <c r="IL52" s="452" t="str">
        <f ca="1">GrpG!$D$8</f>
        <v>Schweiz</v>
      </c>
      <c r="IM52" s="492"/>
      <c r="IN52" s="492"/>
      <c r="IO52" s="486"/>
      <c r="IP52" s="453" t="str">
        <f t="shared" ca="1" si="578"/>
        <v/>
      </c>
      <c r="IQ52" s="453" t="str">
        <f ca="1">IF((IP52&lt;&gt;""),IF(OR($F52&lt;&gt;$G52,PrSettings!$M$4="●"),(($F52-$G52)=(IM52-IN52))*1,0),"")</f>
        <v/>
      </c>
      <c r="IR52" s="453" t="str">
        <f t="shared" ca="1" si="579"/>
        <v/>
      </c>
      <c r="IS52" s="453" t="str">
        <f ca="1">IF(IP52&lt;&gt;"",IF(ABS($F52-$G52)&gt;=PrSettings!$M$7,(ABS($F52-$G52-IM52+IN52)&lt;=1)*1,IF(AND(IP52,$F52=$G52,$F52&gt;=PrSettings!$M$6),(ABS(IM52-$F52)&lt;=1)*1,IF(AND(IP52,$F52+$G52&gt;=PrSettings!$M$8),(ABS(IM52-$F52)+ABS(IN52-$G52)&lt;=1)*1,""))),"")</f>
        <v/>
      </c>
      <c r="IT52" s="489"/>
      <c r="IV52" s="451">
        <f t="shared" ca="1" si="414"/>
        <v>25</v>
      </c>
      <c r="IW52" s="452" t="str">
        <f ca="1">GrpG!$B$8</f>
        <v>Serbien</v>
      </c>
      <c r="IX52" s="453">
        <f t="shared" ca="1" si="580"/>
        <v>14</v>
      </c>
      <c r="IY52" s="452" t="str">
        <f ca="1">GrpG!$D$8</f>
        <v>Schweiz</v>
      </c>
      <c r="IZ52" s="492"/>
      <c r="JA52" s="492"/>
      <c r="JB52" s="486"/>
      <c r="JC52" s="453" t="str">
        <f t="shared" ca="1" si="581"/>
        <v/>
      </c>
      <c r="JD52" s="453" t="str">
        <f ca="1">IF((JC52&lt;&gt;""),IF(OR($F52&lt;&gt;$G52,PrSettings!$M$4="●"),(($F52-$G52)=(IZ52-JA52))*1,0),"")</f>
        <v/>
      </c>
      <c r="JE52" s="453" t="str">
        <f t="shared" ca="1" si="582"/>
        <v/>
      </c>
      <c r="JF52" s="453" t="str">
        <f ca="1">IF(JC52&lt;&gt;"",IF(ABS($F52-$G52)&gt;=PrSettings!$M$7,(ABS($F52-$G52-IZ52+JA52)&lt;=1)*1,IF(AND(JC52,$F52=$G52,$F52&gt;=PrSettings!$M$6),(ABS(IZ52-$F52)&lt;=1)*1,IF(AND(JC52,$F52+$G52&gt;=PrSettings!$M$8),(ABS(IZ52-$F52)+ABS(JA52-$G52)&lt;=1)*1,""))),"")</f>
        <v/>
      </c>
      <c r="JG52" s="489"/>
      <c r="JI52" s="451">
        <f t="shared" ca="1" si="418"/>
        <v>25</v>
      </c>
      <c r="JJ52" s="452" t="str">
        <f ca="1">GrpG!$B$8</f>
        <v>Serbien</v>
      </c>
      <c r="JK52" s="453">
        <f t="shared" ca="1" si="583"/>
        <v>14</v>
      </c>
      <c r="JL52" s="452" t="str">
        <f ca="1">GrpG!$D$8</f>
        <v>Schweiz</v>
      </c>
      <c r="JM52" s="492"/>
      <c r="JN52" s="492"/>
      <c r="JO52" s="486"/>
      <c r="JP52" s="453" t="str">
        <f t="shared" ca="1" si="584"/>
        <v/>
      </c>
      <c r="JQ52" s="453" t="str">
        <f ca="1">IF((JP52&lt;&gt;""),IF(OR($F52&lt;&gt;$G52,PrSettings!$M$4="●"),(($F52-$G52)=(JM52-JN52))*1,0),"")</f>
        <v/>
      </c>
      <c r="JR52" s="453" t="str">
        <f t="shared" ca="1" si="585"/>
        <v/>
      </c>
      <c r="JS52" s="453" t="str">
        <f ca="1">IF(JP52&lt;&gt;"",IF(ABS($F52-$G52)&gt;=PrSettings!$M$7,(ABS($F52-$G52-JM52+JN52)&lt;=1)*1,IF(AND(JP52,$F52=$G52,$F52&gt;=PrSettings!$M$6),(ABS(JM52-$F52)&lt;=1)*1,IF(AND(JP52,$F52+$G52&gt;=PrSettings!$M$8),(ABS(JM52-$F52)+ABS(JN52-$G52)&lt;=1)*1,""))),"")</f>
        <v/>
      </c>
      <c r="JT52" s="489"/>
      <c r="JV52" s="451">
        <f t="shared" ca="1" si="422"/>
        <v>25</v>
      </c>
      <c r="JW52" s="452" t="str">
        <f ca="1">GrpG!$B$8</f>
        <v>Serbien</v>
      </c>
      <c r="JX52" s="453">
        <f t="shared" ca="1" si="586"/>
        <v>14</v>
      </c>
      <c r="JY52" s="452" t="str">
        <f ca="1">GrpG!$D$8</f>
        <v>Schweiz</v>
      </c>
      <c r="JZ52" s="492"/>
      <c r="KA52" s="492"/>
      <c r="KB52" s="486"/>
      <c r="KC52" s="453" t="str">
        <f t="shared" ca="1" si="587"/>
        <v/>
      </c>
      <c r="KD52" s="453" t="str">
        <f ca="1">IF((KC52&lt;&gt;""),IF(OR($F52&lt;&gt;$G52,PrSettings!$M$4="●"),(($F52-$G52)=(JZ52-KA52))*1,0),"")</f>
        <v/>
      </c>
      <c r="KE52" s="453" t="str">
        <f t="shared" ca="1" si="588"/>
        <v/>
      </c>
      <c r="KF52" s="453" t="str">
        <f ca="1">IF(KC52&lt;&gt;"",IF(ABS($F52-$G52)&gt;=PrSettings!$M$7,(ABS($F52-$G52-JZ52+KA52)&lt;=1)*1,IF(AND(KC52,$F52=$G52,$F52&gt;=PrSettings!$M$6),(ABS(JZ52-$F52)&lt;=1)*1,IF(AND(KC52,$F52+$G52&gt;=PrSettings!$M$8),(ABS(JZ52-$F52)+ABS(KA52-$G52)&lt;=1)*1,""))),"")</f>
        <v/>
      </c>
      <c r="KG52" s="489"/>
      <c r="KI52" s="451">
        <f t="shared" ca="1" si="426"/>
        <v>25</v>
      </c>
      <c r="KJ52" s="452" t="str">
        <f ca="1">GrpG!$B$8</f>
        <v>Serbien</v>
      </c>
      <c r="KK52" s="453">
        <f t="shared" ca="1" si="589"/>
        <v>14</v>
      </c>
      <c r="KL52" s="452" t="str">
        <f ca="1">GrpG!$D$8</f>
        <v>Schweiz</v>
      </c>
      <c r="KM52" s="492"/>
      <c r="KN52" s="492"/>
      <c r="KO52" s="486"/>
      <c r="KP52" s="453" t="str">
        <f t="shared" ca="1" si="590"/>
        <v/>
      </c>
      <c r="KQ52" s="453" t="str">
        <f ca="1">IF((KP52&lt;&gt;""),IF(OR($F52&lt;&gt;$G52,PrSettings!$M$4="●"),(($F52-$G52)=(KM52-KN52))*1,0),"")</f>
        <v/>
      </c>
      <c r="KR52" s="453" t="str">
        <f t="shared" ca="1" si="591"/>
        <v/>
      </c>
      <c r="KS52" s="453" t="str">
        <f ca="1">IF(KP52&lt;&gt;"",IF(ABS($F52-$G52)&gt;=PrSettings!$M$7,(ABS($F52-$G52-KM52+KN52)&lt;=1)*1,IF(AND(KP52,$F52=$G52,$F52&gt;=PrSettings!$M$6),(ABS(KM52-$F52)&lt;=1)*1,IF(AND(KP52,$F52+$G52&gt;=PrSettings!$M$8),(ABS(KM52-$F52)+ABS(KN52-$G52)&lt;=1)*1,""))),"")</f>
        <v/>
      </c>
      <c r="KT52" s="489"/>
      <c r="KV52" s="451">
        <f t="shared" ca="1" si="430"/>
        <v>25</v>
      </c>
      <c r="KW52" s="452" t="str">
        <f ca="1">GrpG!$B$8</f>
        <v>Serbien</v>
      </c>
      <c r="KX52" s="453">
        <f t="shared" ca="1" si="592"/>
        <v>14</v>
      </c>
      <c r="KY52" s="452" t="str">
        <f ca="1">GrpG!$D$8</f>
        <v>Schweiz</v>
      </c>
      <c r="KZ52" s="492"/>
      <c r="LA52" s="492"/>
      <c r="LB52" s="486"/>
      <c r="LC52" s="453" t="str">
        <f t="shared" ca="1" si="593"/>
        <v/>
      </c>
      <c r="LD52" s="453" t="str">
        <f ca="1">IF((LC52&lt;&gt;""),IF(OR($F52&lt;&gt;$G52,PrSettings!$M$4="●"),(($F52-$G52)=(KZ52-LA52))*1,0),"")</f>
        <v/>
      </c>
      <c r="LE52" s="453" t="str">
        <f t="shared" ca="1" si="594"/>
        <v/>
      </c>
      <c r="LF52" s="453" t="str">
        <f ca="1">IF(LC52&lt;&gt;"",IF(ABS($F52-$G52)&gt;=PrSettings!$M$7,(ABS($F52-$G52-KZ52+LA52)&lt;=1)*1,IF(AND(LC52,$F52=$G52,$F52&gt;=PrSettings!$M$6),(ABS(KZ52-$F52)&lt;=1)*1,IF(AND(LC52,$F52+$G52&gt;=PrSettings!$M$8),(ABS(KZ52-$F52)+ABS(LA52-$G52)&lt;=1)*1,""))),"")</f>
        <v/>
      </c>
      <c r="LG52" s="489"/>
      <c r="LI52" s="451">
        <f t="shared" ca="1" si="434"/>
        <v>25</v>
      </c>
      <c r="LJ52" s="452" t="str">
        <f ca="1">GrpG!$B$8</f>
        <v>Serbien</v>
      </c>
      <c r="LK52" s="453">
        <f t="shared" ca="1" si="595"/>
        <v>14</v>
      </c>
      <c r="LL52" s="452" t="str">
        <f ca="1">GrpG!$D$8</f>
        <v>Schweiz</v>
      </c>
      <c r="LM52" s="492"/>
      <c r="LN52" s="492"/>
      <c r="LO52" s="486"/>
      <c r="LP52" s="453" t="str">
        <f t="shared" ca="1" si="596"/>
        <v/>
      </c>
      <c r="LQ52" s="453" t="str">
        <f ca="1">IF((LP52&lt;&gt;""),IF(OR($F52&lt;&gt;$G52,PrSettings!$M$4="●"),(($F52-$G52)=(LM52-LN52))*1,0),"")</f>
        <v/>
      </c>
      <c r="LR52" s="453" t="str">
        <f t="shared" ca="1" si="597"/>
        <v/>
      </c>
      <c r="LS52" s="453" t="str">
        <f ca="1">IF(LP52&lt;&gt;"",IF(ABS($F52-$G52)&gt;=PrSettings!$M$7,(ABS($F52-$G52-LM52+LN52)&lt;=1)*1,IF(AND(LP52,$F52=$G52,$F52&gt;=PrSettings!$M$6),(ABS(LM52-$F52)&lt;=1)*1,IF(AND(LP52,$F52+$G52&gt;=PrSettings!$M$8),(ABS(LM52-$F52)+ABS(LN52-$G52)&lt;=1)*1,""))),"")</f>
        <v/>
      </c>
      <c r="LT52" s="489"/>
      <c r="LV52" s="451">
        <f t="shared" ca="1" si="438"/>
        <v>25</v>
      </c>
      <c r="LW52" s="452" t="str">
        <f ca="1">GrpG!$B$8</f>
        <v>Serbien</v>
      </c>
      <c r="LX52" s="453">
        <f t="shared" ca="1" si="598"/>
        <v>14</v>
      </c>
      <c r="LY52" s="452" t="str">
        <f ca="1">GrpG!$D$8</f>
        <v>Schweiz</v>
      </c>
      <c r="LZ52" s="492"/>
      <c r="MA52" s="492"/>
      <c r="MB52" s="486"/>
      <c r="MC52" s="453" t="str">
        <f t="shared" ca="1" si="599"/>
        <v/>
      </c>
      <c r="MD52" s="453" t="str">
        <f ca="1">IF((MC52&lt;&gt;""),IF(OR($F52&lt;&gt;$G52,PrSettings!$M$4="●"),(($F52-$G52)=(LZ52-MA52))*1,0),"")</f>
        <v/>
      </c>
      <c r="ME52" s="453" t="str">
        <f t="shared" ca="1" si="600"/>
        <v/>
      </c>
      <c r="MF52" s="453" t="str">
        <f ca="1">IF(MC52&lt;&gt;"",IF(ABS($F52-$G52)&gt;=PrSettings!$M$7,(ABS($F52-$G52-LZ52+MA52)&lt;=1)*1,IF(AND(MC52,$F52=$G52,$F52&gt;=PrSettings!$M$6),(ABS(LZ52-$F52)&lt;=1)*1,IF(AND(MC52,$F52+$G52&gt;=PrSettings!$M$8),(ABS(LZ52-$F52)+ABS(MA52-$G52)&lt;=1)*1,""))),"")</f>
        <v/>
      </c>
      <c r="MG52" s="489"/>
    </row>
    <row r="53" spans="1:345" s="444" customFormat="1" x14ac:dyDescent="0.25">
      <c r="A53" s="448"/>
      <c r="B53" s="451">
        <f ca="1">INDEX(Groups!$C$7:$C$45,MATCH(C53,Groups!$D$7:$D$45,0))</f>
        <v>37</v>
      </c>
      <c r="C53" s="452" t="str">
        <f ca="1">GrpG!$B$9</f>
        <v>Kamerun</v>
      </c>
      <c r="D53" s="453">
        <f ca="1">INDEX(Groups!$C$7:$C$45,MATCH(E53,Groups!$D$7:$D$45,0))</f>
        <v>1</v>
      </c>
      <c r="E53" s="452" t="str">
        <f ca="1">GrpG!$D$9</f>
        <v>Brasilien</v>
      </c>
      <c r="F53" s="454">
        <f ca="1">GrpG!$E$9</f>
        <v>1</v>
      </c>
      <c r="G53" s="455">
        <f ca="1">GrpG!$G$9</f>
        <v>0</v>
      </c>
      <c r="I53" s="451">
        <f t="shared" ca="1" si="522"/>
        <v>37</v>
      </c>
      <c r="J53" s="452" t="str">
        <f ca="1">GrpG!$B$9</f>
        <v>Kamerun</v>
      </c>
      <c r="K53" s="453">
        <f t="shared" ca="1" si="523"/>
        <v>1</v>
      </c>
      <c r="L53" s="452" t="str">
        <f ca="1">GrpG!$D$9</f>
        <v>Brasilien</v>
      </c>
      <c r="M53" s="492"/>
      <c r="N53" s="492"/>
      <c r="O53" s="487"/>
      <c r="P53" s="453" t="str">
        <f t="shared" ca="1" si="524"/>
        <v/>
      </c>
      <c r="Q53" s="453" t="str">
        <f ca="1">IF((P53&lt;&gt;""),IF(OR($F53&lt;&gt;$G53,PrSettings!$M$4="●"),(($F53-$G53)=(M53-N53))*1,0),"")</f>
        <v/>
      </c>
      <c r="R53" s="453" t="str">
        <f t="shared" ca="1" si="525"/>
        <v/>
      </c>
      <c r="S53" s="453" t="str">
        <f ca="1">IF(P53&lt;&gt;"",IF(ABS($F53-$G53)&gt;=PrSettings!$M$7,(ABS($F53-$G53-M53+N53)&lt;=1)*1,IF(AND(P53,$F53=$G53,$F53&gt;=PrSettings!$M$6),(ABS(M53-$F53)&lt;=1)*1,IF(AND(P53,$F53+$G53&gt;=PrSettings!$M$8),(ABS(M53-$F53)+ABS(N53-$G53)&lt;=1)*1,""))),"")</f>
        <v/>
      </c>
      <c r="T53" s="490"/>
      <c r="V53" s="451">
        <f t="shared" ca="1" si="342"/>
        <v>37</v>
      </c>
      <c r="W53" s="452" t="str">
        <f ca="1">GrpG!$B$9</f>
        <v>Kamerun</v>
      </c>
      <c r="X53" s="453">
        <f t="shared" ca="1" si="526"/>
        <v>1</v>
      </c>
      <c r="Y53" s="452" t="str">
        <f ca="1">GrpG!$D$9</f>
        <v>Brasilien</v>
      </c>
      <c r="Z53" s="492"/>
      <c r="AA53" s="492"/>
      <c r="AB53" s="487"/>
      <c r="AC53" s="453" t="str">
        <f t="shared" ca="1" si="527"/>
        <v/>
      </c>
      <c r="AD53" s="453" t="str">
        <f ca="1">IF((AC53&lt;&gt;""),IF(OR($F53&lt;&gt;$G53,PrSettings!$M$4="●"),(($F53-$G53)=(Z53-AA53))*1,0),"")</f>
        <v/>
      </c>
      <c r="AE53" s="453" t="str">
        <f t="shared" ca="1" si="528"/>
        <v/>
      </c>
      <c r="AF53" s="453" t="str">
        <f ca="1">IF(AC53&lt;&gt;"",IF(ABS($F53-$G53)&gt;=PrSettings!$M$7,(ABS($F53-$G53-Z53+AA53)&lt;=1)*1,IF(AND(AC53,$F53=$G53,$F53&gt;=PrSettings!$M$6),(ABS(Z53-$F53)&lt;=1)*1,IF(AND(AC53,$F53+$G53&gt;=PrSettings!$M$8),(ABS(Z53-$F53)+ABS(AA53-$G53)&lt;=1)*1,""))),"")</f>
        <v/>
      </c>
      <c r="AG53" s="490"/>
      <c r="AI53" s="451">
        <f t="shared" ca="1" si="346"/>
        <v>37</v>
      </c>
      <c r="AJ53" s="452" t="str">
        <f ca="1">GrpG!$B$9</f>
        <v>Kamerun</v>
      </c>
      <c r="AK53" s="453">
        <f t="shared" ca="1" si="529"/>
        <v>1</v>
      </c>
      <c r="AL53" s="452" t="str">
        <f ca="1">GrpG!$D$9</f>
        <v>Brasilien</v>
      </c>
      <c r="AM53" s="492"/>
      <c r="AN53" s="492"/>
      <c r="AO53" s="487"/>
      <c r="AP53" s="453" t="str">
        <f t="shared" ca="1" si="530"/>
        <v/>
      </c>
      <c r="AQ53" s="453" t="str">
        <f ca="1">IF((AP53&lt;&gt;""),IF(OR($F53&lt;&gt;$G53,PrSettings!$M$4="●"),(($F53-$G53)=(AM53-AN53))*1,0),"")</f>
        <v/>
      </c>
      <c r="AR53" s="453" t="str">
        <f t="shared" ca="1" si="531"/>
        <v/>
      </c>
      <c r="AS53" s="453" t="str">
        <f ca="1">IF(AP53&lt;&gt;"",IF(ABS($F53-$G53)&gt;=PrSettings!$M$7,(ABS($F53-$G53-AM53+AN53)&lt;=1)*1,IF(AND(AP53,$F53=$G53,$F53&gt;=PrSettings!$M$6),(ABS(AM53-$F53)&lt;=1)*1,IF(AND(AP53,$F53+$G53&gt;=PrSettings!$M$8),(ABS(AM53-$F53)+ABS(AN53-$G53)&lt;=1)*1,""))),"")</f>
        <v/>
      </c>
      <c r="AT53" s="490"/>
      <c r="AV53" s="451">
        <f t="shared" ca="1" si="350"/>
        <v>37</v>
      </c>
      <c r="AW53" s="452" t="str">
        <f ca="1">GrpG!$B$9</f>
        <v>Kamerun</v>
      </c>
      <c r="AX53" s="453">
        <f t="shared" ca="1" si="532"/>
        <v>1</v>
      </c>
      <c r="AY53" s="452" t="str">
        <f ca="1">GrpG!$D$9</f>
        <v>Brasilien</v>
      </c>
      <c r="AZ53" s="492"/>
      <c r="BA53" s="492"/>
      <c r="BB53" s="487"/>
      <c r="BC53" s="453" t="str">
        <f t="shared" ca="1" si="533"/>
        <v/>
      </c>
      <c r="BD53" s="453" t="str">
        <f ca="1">IF((BC53&lt;&gt;""),IF(OR($F53&lt;&gt;$G53,PrSettings!$M$4="●"),(($F53-$G53)=(AZ53-BA53))*1,0),"")</f>
        <v/>
      </c>
      <c r="BE53" s="453" t="str">
        <f t="shared" ca="1" si="534"/>
        <v/>
      </c>
      <c r="BF53" s="453" t="str">
        <f ca="1">IF(BC53&lt;&gt;"",IF(ABS($F53-$G53)&gt;=PrSettings!$M$7,(ABS($F53-$G53-AZ53+BA53)&lt;=1)*1,IF(AND(BC53,$F53=$G53,$F53&gt;=PrSettings!$M$6),(ABS(AZ53-$F53)&lt;=1)*1,IF(AND(BC53,$F53+$G53&gt;=PrSettings!$M$8),(ABS(AZ53-$F53)+ABS(BA53-$G53)&lt;=1)*1,""))),"")</f>
        <v/>
      </c>
      <c r="BG53" s="490"/>
      <c r="BI53" s="451">
        <f t="shared" ca="1" si="354"/>
        <v>37</v>
      </c>
      <c r="BJ53" s="452" t="str">
        <f ca="1">GrpG!$B$9</f>
        <v>Kamerun</v>
      </c>
      <c r="BK53" s="453">
        <f t="shared" ca="1" si="535"/>
        <v>1</v>
      </c>
      <c r="BL53" s="452" t="str">
        <f ca="1">GrpG!$D$9</f>
        <v>Brasilien</v>
      </c>
      <c r="BM53" s="492"/>
      <c r="BN53" s="492"/>
      <c r="BO53" s="487"/>
      <c r="BP53" s="453" t="str">
        <f t="shared" ca="1" si="536"/>
        <v/>
      </c>
      <c r="BQ53" s="453" t="str">
        <f ca="1">IF((BP53&lt;&gt;""),IF(OR($F53&lt;&gt;$G53,PrSettings!$M$4="●"),(($F53-$G53)=(BM53-BN53))*1,0),"")</f>
        <v/>
      </c>
      <c r="BR53" s="453" t="str">
        <f t="shared" ca="1" si="537"/>
        <v/>
      </c>
      <c r="BS53" s="453" t="str">
        <f ca="1">IF(BP53&lt;&gt;"",IF(ABS($F53-$G53)&gt;=PrSettings!$M$7,(ABS($F53-$G53-BM53+BN53)&lt;=1)*1,IF(AND(BP53,$F53=$G53,$F53&gt;=PrSettings!$M$6),(ABS(BM53-$F53)&lt;=1)*1,IF(AND(BP53,$F53+$G53&gt;=PrSettings!$M$8),(ABS(BM53-$F53)+ABS(BN53-$G53)&lt;=1)*1,""))),"")</f>
        <v/>
      </c>
      <c r="BT53" s="490"/>
      <c r="BV53" s="451">
        <f t="shared" ca="1" si="358"/>
        <v>37</v>
      </c>
      <c r="BW53" s="452" t="str">
        <f ca="1">GrpG!$B$9</f>
        <v>Kamerun</v>
      </c>
      <c r="BX53" s="453">
        <f t="shared" ca="1" si="538"/>
        <v>1</v>
      </c>
      <c r="BY53" s="452" t="str">
        <f ca="1">GrpG!$D$9</f>
        <v>Brasilien</v>
      </c>
      <c r="BZ53" s="492"/>
      <c r="CA53" s="492"/>
      <c r="CB53" s="487"/>
      <c r="CC53" s="453" t="str">
        <f t="shared" ca="1" si="539"/>
        <v/>
      </c>
      <c r="CD53" s="453" t="str">
        <f ca="1">IF((CC53&lt;&gt;""),IF(OR($F53&lt;&gt;$G53,PrSettings!$M$4="●"),(($F53-$G53)=(BZ53-CA53))*1,0),"")</f>
        <v/>
      </c>
      <c r="CE53" s="453" t="str">
        <f t="shared" ca="1" si="540"/>
        <v/>
      </c>
      <c r="CF53" s="453" t="str">
        <f ca="1">IF(CC53&lt;&gt;"",IF(ABS($F53-$G53)&gt;=PrSettings!$M$7,(ABS($F53-$G53-BZ53+CA53)&lt;=1)*1,IF(AND(CC53,$F53=$G53,$F53&gt;=PrSettings!$M$6),(ABS(BZ53-$F53)&lt;=1)*1,IF(AND(CC53,$F53+$G53&gt;=PrSettings!$M$8),(ABS(BZ53-$F53)+ABS(CA53-$G53)&lt;=1)*1,""))),"")</f>
        <v/>
      </c>
      <c r="CG53" s="490"/>
      <c r="CI53" s="451">
        <f t="shared" ca="1" si="362"/>
        <v>37</v>
      </c>
      <c r="CJ53" s="452" t="str">
        <f ca="1">GrpG!$B$9</f>
        <v>Kamerun</v>
      </c>
      <c r="CK53" s="453">
        <f t="shared" ca="1" si="541"/>
        <v>1</v>
      </c>
      <c r="CL53" s="452" t="str">
        <f ca="1">GrpG!$D$9</f>
        <v>Brasilien</v>
      </c>
      <c r="CM53" s="492"/>
      <c r="CN53" s="492"/>
      <c r="CO53" s="487"/>
      <c r="CP53" s="453" t="str">
        <f t="shared" ca="1" si="542"/>
        <v/>
      </c>
      <c r="CQ53" s="453" t="str">
        <f ca="1">IF((CP53&lt;&gt;""),IF(OR($F53&lt;&gt;$G53,PrSettings!$M$4="●"),(($F53-$G53)=(CM53-CN53))*1,0),"")</f>
        <v/>
      </c>
      <c r="CR53" s="453" t="str">
        <f t="shared" ca="1" si="543"/>
        <v/>
      </c>
      <c r="CS53" s="453" t="str">
        <f ca="1">IF(CP53&lt;&gt;"",IF(ABS($F53-$G53)&gt;=PrSettings!$M$7,(ABS($F53-$G53-CM53+CN53)&lt;=1)*1,IF(AND(CP53,$F53=$G53,$F53&gt;=PrSettings!$M$6),(ABS(CM53-$F53)&lt;=1)*1,IF(AND(CP53,$F53+$G53&gt;=PrSettings!$M$8),(ABS(CM53-$F53)+ABS(CN53-$G53)&lt;=1)*1,""))),"")</f>
        <v/>
      </c>
      <c r="CT53" s="490"/>
      <c r="CV53" s="451">
        <f t="shared" ca="1" si="366"/>
        <v>37</v>
      </c>
      <c r="CW53" s="452" t="str">
        <f ca="1">GrpG!$B$9</f>
        <v>Kamerun</v>
      </c>
      <c r="CX53" s="453">
        <f t="shared" ca="1" si="544"/>
        <v>1</v>
      </c>
      <c r="CY53" s="452" t="str">
        <f ca="1">GrpG!$D$9</f>
        <v>Brasilien</v>
      </c>
      <c r="CZ53" s="492"/>
      <c r="DA53" s="492"/>
      <c r="DB53" s="487"/>
      <c r="DC53" s="453" t="str">
        <f t="shared" ca="1" si="545"/>
        <v/>
      </c>
      <c r="DD53" s="453" t="str">
        <f ca="1">IF((DC53&lt;&gt;""),IF(OR($F53&lt;&gt;$G53,PrSettings!$M$4="●"),(($F53-$G53)=(CZ53-DA53))*1,0),"")</f>
        <v/>
      </c>
      <c r="DE53" s="453" t="str">
        <f t="shared" ca="1" si="546"/>
        <v/>
      </c>
      <c r="DF53" s="453" t="str">
        <f ca="1">IF(DC53&lt;&gt;"",IF(ABS($F53-$G53)&gt;=PrSettings!$M$7,(ABS($F53-$G53-CZ53+DA53)&lt;=1)*1,IF(AND(DC53,$F53=$G53,$F53&gt;=PrSettings!$M$6),(ABS(CZ53-$F53)&lt;=1)*1,IF(AND(DC53,$F53+$G53&gt;=PrSettings!$M$8),(ABS(CZ53-$F53)+ABS(DA53-$G53)&lt;=1)*1,""))),"")</f>
        <v/>
      </c>
      <c r="DG53" s="490"/>
      <c r="DI53" s="451">
        <f t="shared" ca="1" si="370"/>
        <v>37</v>
      </c>
      <c r="DJ53" s="452" t="str">
        <f ca="1">GrpG!$B$9</f>
        <v>Kamerun</v>
      </c>
      <c r="DK53" s="453">
        <f t="shared" ca="1" si="547"/>
        <v>1</v>
      </c>
      <c r="DL53" s="452" t="str">
        <f ca="1">GrpG!$D$9</f>
        <v>Brasilien</v>
      </c>
      <c r="DM53" s="492"/>
      <c r="DN53" s="492"/>
      <c r="DO53" s="487"/>
      <c r="DP53" s="453" t="str">
        <f t="shared" ca="1" si="548"/>
        <v/>
      </c>
      <c r="DQ53" s="453" t="str">
        <f ca="1">IF((DP53&lt;&gt;""),IF(OR($F53&lt;&gt;$G53,PrSettings!$M$4="●"),(($F53-$G53)=(DM53-DN53))*1,0),"")</f>
        <v/>
      </c>
      <c r="DR53" s="453" t="str">
        <f t="shared" ca="1" si="549"/>
        <v/>
      </c>
      <c r="DS53" s="453" t="str">
        <f ca="1">IF(DP53&lt;&gt;"",IF(ABS($F53-$G53)&gt;=PrSettings!$M$7,(ABS($F53-$G53-DM53+DN53)&lt;=1)*1,IF(AND(DP53,$F53=$G53,$F53&gt;=PrSettings!$M$6),(ABS(DM53-$F53)&lt;=1)*1,IF(AND(DP53,$F53+$G53&gt;=PrSettings!$M$8),(ABS(DM53-$F53)+ABS(DN53-$G53)&lt;=1)*1,""))),"")</f>
        <v/>
      </c>
      <c r="DT53" s="490"/>
      <c r="DV53" s="451">
        <f t="shared" ca="1" si="374"/>
        <v>37</v>
      </c>
      <c r="DW53" s="452" t="str">
        <f ca="1">GrpG!$B$9</f>
        <v>Kamerun</v>
      </c>
      <c r="DX53" s="453">
        <f t="shared" ca="1" si="550"/>
        <v>1</v>
      </c>
      <c r="DY53" s="452" t="str">
        <f ca="1">GrpG!$D$9</f>
        <v>Brasilien</v>
      </c>
      <c r="DZ53" s="492"/>
      <c r="EA53" s="492"/>
      <c r="EB53" s="487"/>
      <c r="EC53" s="453" t="str">
        <f t="shared" ca="1" si="551"/>
        <v/>
      </c>
      <c r="ED53" s="453" t="str">
        <f ca="1">IF((EC53&lt;&gt;""),IF(OR($F53&lt;&gt;$G53,PrSettings!$M$4="●"),(($F53-$G53)=(DZ53-EA53))*1,0),"")</f>
        <v/>
      </c>
      <c r="EE53" s="453" t="str">
        <f t="shared" ca="1" si="552"/>
        <v/>
      </c>
      <c r="EF53" s="453" t="str">
        <f ca="1">IF(EC53&lt;&gt;"",IF(ABS($F53-$G53)&gt;=PrSettings!$M$7,(ABS($F53-$G53-DZ53+EA53)&lt;=1)*1,IF(AND(EC53,$F53=$G53,$F53&gt;=PrSettings!$M$6),(ABS(DZ53-$F53)&lt;=1)*1,IF(AND(EC53,$F53+$G53&gt;=PrSettings!$M$8),(ABS(DZ53-$F53)+ABS(EA53-$G53)&lt;=1)*1,""))),"")</f>
        <v/>
      </c>
      <c r="EG53" s="490"/>
      <c r="EI53" s="451">
        <f t="shared" ca="1" si="378"/>
        <v>37</v>
      </c>
      <c r="EJ53" s="452" t="str">
        <f ca="1">GrpG!$B$9</f>
        <v>Kamerun</v>
      </c>
      <c r="EK53" s="453">
        <f t="shared" ca="1" si="553"/>
        <v>1</v>
      </c>
      <c r="EL53" s="452" t="str">
        <f ca="1">GrpG!$D$9</f>
        <v>Brasilien</v>
      </c>
      <c r="EM53" s="492"/>
      <c r="EN53" s="492"/>
      <c r="EO53" s="487"/>
      <c r="EP53" s="453" t="str">
        <f t="shared" ca="1" si="554"/>
        <v/>
      </c>
      <c r="EQ53" s="453" t="str">
        <f ca="1">IF((EP53&lt;&gt;""),IF(OR($F53&lt;&gt;$G53,PrSettings!$M$4="●"),(($F53-$G53)=(EM53-EN53))*1,0),"")</f>
        <v/>
      </c>
      <c r="ER53" s="453" t="str">
        <f t="shared" ca="1" si="555"/>
        <v/>
      </c>
      <c r="ES53" s="453" t="str">
        <f ca="1">IF(EP53&lt;&gt;"",IF(ABS($F53-$G53)&gt;=PrSettings!$M$7,(ABS($F53-$G53-EM53+EN53)&lt;=1)*1,IF(AND(EP53,$F53=$G53,$F53&gt;=PrSettings!$M$6),(ABS(EM53-$F53)&lt;=1)*1,IF(AND(EP53,$F53+$G53&gt;=PrSettings!$M$8),(ABS(EM53-$F53)+ABS(EN53-$G53)&lt;=1)*1,""))),"")</f>
        <v/>
      </c>
      <c r="ET53" s="490"/>
      <c r="EV53" s="451">
        <f t="shared" ca="1" si="382"/>
        <v>37</v>
      </c>
      <c r="EW53" s="452" t="str">
        <f ca="1">GrpG!$B$9</f>
        <v>Kamerun</v>
      </c>
      <c r="EX53" s="453">
        <f t="shared" ca="1" si="556"/>
        <v>1</v>
      </c>
      <c r="EY53" s="452" t="str">
        <f ca="1">GrpG!$D$9</f>
        <v>Brasilien</v>
      </c>
      <c r="EZ53" s="492"/>
      <c r="FA53" s="492"/>
      <c r="FB53" s="487"/>
      <c r="FC53" s="453" t="str">
        <f t="shared" ca="1" si="557"/>
        <v/>
      </c>
      <c r="FD53" s="453" t="str">
        <f ca="1">IF((FC53&lt;&gt;""),IF(OR($F53&lt;&gt;$G53,PrSettings!$M$4="●"),(($F53-$G53)=(EZ53-FA53))*1,0),"")</f>
        <v/>
      </c>
      <c r="FE53" s="453" t="str">
        <f t="shared" ca="1" si="558"/>
        <v/>
      </c>
      <c r="FF53" s="453" t="str">
        <f ca="1">IF(FC53&lt;&gt;"",IF(ABS($F53-$G53)&gt;=PrSettings!$M$7,(ABS($F53-$G53-EZ53+FA53)&lt;=1)*1,IF(AND(FC53,$F53=$G53,$F53&gt;=PrSettings!$M$6),(ABS(EZ53-$F53)&lt;=1)*1,IF(AND(FC53,$F53+$G53&gt;=PrSettings!$M$8),(ABS(EZ53-$F53)+ABS(FA53-$G53)&lt;=1)*1,""))),"")</f>
        <v/>
      </c>
      <c r="FG53" s="490"/>
      <c r="FI53" s="451">
        <f t="shared" ca="1" si="386"/>
        <v>37</v>
      </c>
      <c r="FJ53" s="452" t="str">
        <f ca="1">GrpG!$B$9</f>
        <v>Kamerun</v>
      </c>
      <c r="FK53" s="453">
        <f t="shared" ca="1" si="559"/>
        <v>1</v>
      </c>
      <c r="FL53" s="452" t="str">
        <f ca="1">GrpG!$D$9</f>
        <v>Brasilien</v>
      </c>
      <c r="FM53" s="492"/>
      <c r="FN53" s="492"/>
      <c r="FO53" s="487"/>
      <c r="FP53" s="453" t="str">
        <f t="shared" ca="1" si="560"/>
        <v/>
      </c>
      <c r="FQ53" s="453" t="str">
        <f ca="1">IF((FP53&lt;&gt;""),IF(OR($F53&lt;&gt;$G53,PrSettings!$M$4="●"),(($F53-$G53)=(FM53-FN53))*1,0),"")</f>
        <v/>
      </c>
      <c r="FR53" s="453" t="str">
        <f t="shared" ca="1" si="561"/>
        <v/>
      </c>
      <c r="FS53" s="453" t="str">
        <f ca="1">IF(FP53&lt;&gt;"",IF(ABS($F53-$G53)&gt;=PrSettings!$M$7,(ABS($F53-$G53-FM53+FN53)&lt;=1)*1,IF(AND(FP53,$F53=$G53,$F53&gt;=PrSettings!$M$6),(ABS(FM53-$F53)&lt;=1)*1,IF(AND(FP53,$F53+$G53&gt;=PrSettings!$M$8),(ABS(FM53-$F53)+ABS(FN53-$G53)&lt;=1)*1,""))),"")</f>
        <v/>
      </c>
      <c r="FT53" s="490"/>
      <c r="FV53" s="451">
        <f t="shared" ca="1" si="390"/>
        <v>37</v>
      </c>
      <c r="FW53" s="452" t="str">
        <f ca="1">GrpG!$B$9</f>
        <v>Kamerun</v>
      </c>
      <c r="FX53" s="453">
        <f t="shared" ca="1" si="562"/>
        <v>1</v>
      </c>
      <c r="FY53" s="452" t="str">
        <f ca="1">GrpG!$D$9</f>
        <v>Brasilien</v>
      </c>
      <c r="FZ53" s="492"/>
      <c r="GA53" s="492"/>
      <c r="GB53" s="487"/>
      <c r="GC53" s="453" t="str">
        <f t="shared" ca="1" si="563"/>
        <v/>
      </c>
      <c r="GD53" s="453" t="str">
        <f ca="1">IF((GC53&lt;&gt;""),IF(OR($F53&lt;&gt;$G53,PrSettings!$M$4="●"),(($F53-$G53)=(FZ53-GA53))*1,0),"")</f>
        <v/>
      </c>
      <c r="GE53" s="453" t="str">
        <f t="shared" ca="1" si="564"/>
        <v/>
      </c>
      <c r="GF53" s="453" t="str">
        <f ca="1">IF(GC53&lt;&gt;"",IF(ABS($F53-$G53)&gt;=PrSettings!$M$7,(ABS($F53-$G53-FZ53+GA53)&lt;=1)*1,IF(AND(GC53,$F53=$G53,$F53&gt;=PrSettings!$M$6),(ABS(FZ53-$F53)&lt;=1)*1,IF(AND(GC53,$F53+$G53&gt;=PrSettings!$M$8),(ABS(FZ53-$F53)+ABS(GA53-$G53)&lt;=1)*1,""))),"")</f>
        <v/>
      </c>
      <c r="GG53" s="490"/>
      <c r="GI53" s="451">
        <f t="shared" ca="1" si="394"/>
        <v>37</v>
      </c>
      <c r="GJ53" s="452" t="str">
        <f ca="1">GrpG!$B$9</f>
        <v>Kamerun</v>
      </c>
      <c r="GK53" s="453">
        <f t="shared" ca="1" si="565"/>
        <v>1</v>
      </c>
      <c r="GL53" s="452" t="str">
        <f ca="1">GrpG!$D$9</f>
        <v>Brasilien</v>
      </c>
      <c r="GM53" s="492"/>
      <c r="GN53" s="492"/>
      <c r="GO53" s="487"/>
      <c r="GP53" s="453" t="str">
        <f t="shared" ca="1" si="566"/>
        <v/>
      </c>
      <c r="GQ53" s="453" t="str">
        <f ca="1">IF((GP53&lt;&gt;""),IF(OR($F53&lt;&gt;$G53,PrSettings!$M$4="●"),(($F53-$G53)=(GM53-GN53))*1,0),"")</f>
        <v/>
      </c>
      <c r="GR53" s="453" t="str">
        <f t="shared" ca="1" si="567"/>
        <v/>
      </c>
      <c r="GS53" s="453" t="str">
        <f ca="1">IF(GP53&lt;&gt;"",IF(ABS($F53-$G53)&gt;=PrSettings!$M$7,(ABS($F53-$G53-GM53+GN53)&lt;=1)*1,IF(AND(GP53,$F53=$G53,$F53&gt;=PrSettings!$M$6),(ABS(GM53-$F53)&lt;=1)*1,IF(AND(GP53,$F53+$G53&gt;=PrSettings!$M$8),(ABS(GM53-$F53)+ABS(GN53-$G53)&lt;=1)*1,""))),"")</f>
        <v/>
      </c>
      <c r="GT53" s="490"/>
      <c r="GV53" s="451">
        <f t="shared" ca="1" si="398"/>
        <v>37</v>
      </c>
      <c r="GW53" s="452" t="str">
        <f ca="1">GrpG!$B$9</f>
        <v>Kamerun</v>
      </c>
      <c r="GX53" s="453">
        <f t="shared" ca="1" si="568"/>
        <v>1</v>
      </c>
      <c r="GY53" s="452" t="str">
        <f ca="1">GrpG!$D$9</f>
        <v>Brasilien</v>
      </c>
      <c r="GZ53" s="492"/>
      <c r="HA53" s="492"/>
      <c r="HB53" s="487"/>
      <c r="HC53" s="453" t="str">
        <f t="shared" ca="1" si="569"/>
        <v/>
      </c>
      <c r="HD53" s="453" t="str">
        <f ca="1">IF((HC53&lt;&gt;""),IF(OR($F53&lt;&gt;$G53,PrSettings!$M$4="●"),(($F53-$G53)=(GZ53-HA53))*1,0),"")</f>
        <v/>
      </c>
      <c r="HE53" s="453" t="str">
        <f t="shared" ca="1" si="570"/>
        <v/>
      </c>
      <c r="HF53" s="453" t="str">
        <f ca="1">IF(HC53&lt;&gt;"",IF(ABS($F53-$G53)&gt;=PrSettings!$M$7,(ABS($F53-$G53-GZ53+HA53)&lt;=1)*1,IF(AND(HC53,$F53=$G53,$F53&gt;=PrSettings!$M$6),(ABS(GZ53-$F53)&lt;=1)*1,IF(AND(HC53,$F53+$G53&gt;=PrSettings!$M$8),(ABS(GZ53-$F53)+ABS(HA53-$G53)&lt;=1)*1,""))),"")</f>
        <v/>
      </c>
      <c r="HG53" s="490"/>
      <c r="HI53" s="451">
        <f t="shared" ca="1" si="402"/>
        <v>37</v>
      </c>
      <c r="HJ53" s="452" t="str">
        <f ca="1">GrpG!$B$9</f>
        <v>Kamerun</v>
      </c>
      <c r="HK53" s="453">
        <f t="shared" ca="1" si="571"/>
        <v>1</v>
      </c>
      <c r="HL53" s="452" t="str">
        <f ca="1">GrpG!$D$9</f>
        <v>Brasilien</v>
      </c>
      <c r="HM53" s="492"/>
      <c r="HN53" s="492"/>
      <c r="HO53" s="487"/>
      <c r="HP53" s="453" t="str">
        <f t="shared" ca="1" si="572"/>
        <v/>
      </c>
      <c r="HQ53" s="453" t="str">
        <f ca="1">IF((HP53&lt;&gt;""),IF(OR($F53&lt;&gt;$G53,PrSettings!$M$4="●"),(($F53-$G53)=(HM53-HN53))*1,0),"")</f>
        <v/>
      </c>
      <c r="HR53" s="453" t="str">
        <f t="shared" ca="1" si="573"/>
        <v/>
      </c>
      <c r="HS53" s="453" t="str">
        <f ca="1">IF(HP53&lt;&gt;"",IF(ABS($F53-$G53)&gt;=PrSettings!$M$7,(ABS($F53-$G53-HM53+HN53)&lt;=1)*1,IF(AND(HP53,$F53=$G53,$F53&gt;=PrSettings!$M$6),(ABS(HM53-$F53)&lt;=1)*1,IF(AND(HP53,$F53+$G53&gt;=PrSettings!$M$8),(ABS(HM53-$F53)+ABS(HN53-$G53)&lt;=1)*1,""))),"")</f>
        <v/>
      </c>
      <c r="HT53" s="490"/>
      <c r="HV53" s="451">
        <f t="shared" ca="1" si="406"/>
        <v>37</v>
      </c>
      <c r="HW53" s="452" t="str">
        <f ca="1">GrpG!$B$9</f>
        <v>Kamerun</v>
      </c>
      <c r="HX53" s="453">
        <f t="shared" ca="1" si="574"/>
        <v>1</v>
      </c>
      <c r="HY53" s="452" t="str">
        <f ca="1">GrpG!$D$9</f>
        <v>Brasilien</v>
      </c>
      <c r="HZ53" s="492"/>
      <c r="IA53" s="492"/>
      <c r="IB53" s="487"/>
      <c r="IC53" s="453" t="str">
        <f t="shared" ca="1" si="575"/>
        <v/>
      </c>
      <c r="ID53" s="453" t="str">
        <f ca="1">IF((IC53&lt;&gt;""),IF(OR($F53&lt;&gt;$G53,PrSettings!$M$4="●"),(($F53-$G53)=(HZ53-IA53))*1,0),"")</f>
        <v/>
      </c>
      <c r="IE53" s="453" t="str">
        <f t="shared" ca="1" si="576"/>
        <v/>
      </c>
      <c r="IF53" s="453" t="str">
        <f ca="1">IF(IC53&lt;&gt;"",IF(ABS($F53-$G53)&gt;=PrSettings!$M$7,(ABS($F53-$G53-HZ53+IA53)&lt;=1)*1,IF(AND(IC53,$F53=$G53,$F53&gt;=PrSettings!$M$6),(ABS(HZ53-$F53)&lt;=1)*1,IF(AND(IC53,$F53+$G53&gt;=PrSettings!$M$8),(ABS(HZ53-$F53)+ABS(IA53-$G53)&lt;=1)*1,""))),"")</f>
        <v/>
      </c>
      <c r="IG53" s="490"/>
      <c r="II53" s="451">
        <f t="shared" ca="1" si="410"/>
        <v>37</v>
      </c>
      <c r="IJ53" s="452" t="str">
        <f ca="1">GrpG!$B$9</f>
        <v>Kamerun</v>
      </c>
      <c r="IK53" s="453">
        <f t="shared" ca="1" si="577"/>
        <v>1</v>
      </c>
      <c r="IL53" s="452" t="str">
        <f ca="1">GrpG!$D$9</f>
        <v>Brasilien</v>
      </c>
      <c r="IM53" s="492"/>
      <c r="IN53" s="492"/>
      <c r="IO53" s="487"/>
      <c r="IP53" s="453" t="str">
        <f t="shared" ca="1" si="578"/>
        <v/>
      </c>
      <c r="IQ53" s="453" t="str">
        <f ca="1">IF((IP53&lt;&gt;""),IF(OR($F53&lt;&gt;$G53,PrSettings!$M$4="●"),(($F53-$G53)=(IM53-IN53))*1,0),"")</f>
        <v/>
      </c>
      <c r="IR53" s="453" t="str">
        <f t="shared" ca="1" si="579"/>
        <v/>
      </c>
      <c r="IS53" s="453" t="str">
        <f ca="1">IF(IP53&lt;&gt;"",IF(ABS($F53-$G53)&gt;=PrSettings!$M$7,(ABS($F53-$G53-IM53+IN53)&lt;=1)*1,IF(AND(IP53,$F53=$G53,$F53&gt;=PrSettings!$M$6),(ABS(IM53-$F53)&lt;=1)*1,IF(AND(IP53,$F53+$G53&gt;=PrSettings!$M$8),(ABS(IM53-$F53)+ABS(IN53-$G53)&lt;=1)*1,""))),"")</f>
        <v/>
      </c>
      <c r="IT53" s="490"/>
      <c r="IV53" s="451">
        <f t="shared" ca="1" si="414"/>
        <v>37</v>
      </c>
      <c r="IW53" s="452" t="str">
        <f ca="1">GrpG!$B$9</f>
        <v>Kamerun</v>
      </c>
      <c r="IX53" s="453">
        <f t="shared" ca="1" si="580"/>
        <v>1</v>
      </c>
      <c r="IY53" s="452" t="str">
        <f ca="1">GrpG!$D$9</f>
        <v>Brasilien</v>
      </c>
      <c r="IZ53" s="492"/>
      <c r="JA53" s="492"/>
      <c r="JB53" s="487"/>
      <c r="JC53" s="453" t="str">
        <f t="shared" ca="1" si="581"/>
        <v/>
      </c>
      <c r="JD53" s="453" t="str">
        <f ca="1">IF((JC53&lt;&gt;""),IF(OR($F53&lt;&gt;$G53,PrSettings!$M$4="●"),(($F53-$G53)=(IZ53-JA53))*1,0),"")</f>
        <v/>
      </c>
      <c r="JE53" s="453" t="str">
        <f t="shared" ca="1" si="582"/>
        <v/>
      </c>
      <c r="JF53" s="453" t="str">
        <f ca="1">IF(JC53&lt;&gt;"",IF(ABS($F53-$G53)&gt;=PrSettings!$M$7,(ABS($F53-$G53-IZ53+JA53)&lt;=1)*1,IF(AND(JC53,$F53=$G53,$F53&gt;=PrSettings!$M$6),(ABS(IZ53-$F53)&lt;=1)*1,IF(AND(JC53,$F53+$G53&gt;=PrSettings!$M$8),(ABS(IZ53-$F53)+ABS(JA53-$G53)&lt;=1)*1,""))),"")</f>
        <v/>
      </c>
      <c r="JG53" s="490"/>
      <c r="JI53" s="451">
        <f t="shared" ca="1" si="418"/>
        <v>37</v>
      </c>
      <c r="JJ53" s="452" t="str">
        <f ca="1">GrpG!$B$9</f>
        <v>Kamerun</v>
      </c>
      <c r="JK53" s="453">
        <f t="shared" ca="1" si="583"/>
        <v>1</v>
      </c>
      <c r="JL53" s="452" t="str">
        <f ca="1">GrpG!$D$9</f>
        <v>Brasilien</v>
      </c>
      <c r="JM53" s="492"/>
      <c r="JN53" s="492"/>
      <c r="JO53" s="487"/>
      <c r="JP53" s="453" t="str">
        <f t="shared" ca="1" si="584"/>
        <v/>
      </c>
      <c r="JQ53" s="453" t="str">
        <f ca="1">IF((JP53&lt;&gt;""),IF(OR($F53&lt;&gt;$G53,PrSettings!$M$4="●"),(($F53-$G53)=(JM53-JN53))*1,0),"")</f>
        <v/>
      </c>
      <c r="JR53" s="453" t="str">
        <f t="shared" ca="1" si="585"/>
        <v/>
      </c>
      <c r="JS53" s="453" t="str">
        <f ca="1">IF(JP53&lt;&gt;"",IF(ABS($F53-$G53)&gt;=PrSettings!$M$7,(ABS($F53-$G53-JM53+JN53)&lt;=1)*1,IF(AND(JP53,$F53=$G53,$F53&gt;=PrSettings!$M$6),(ABS(JM53-$F53)&lt;=1)*1,IF(AND(JP53,$F53+$G53&gt;=PrSettings!$M$8),(ABS(JM53-$F53)+ABS(JN53-$G53)&lt;=1)*1,""))),"")</f>
        <v/>
      </c>
      <c r="JT53" s="490"/>
      <c r="JV53" s="451">
        <f t="shared" ca="1" si="422"/>
        <v>37</v>
      </c>
      <c r="JW53" s="452" t="str">
        <f ca="1">GrpG!$B$9</f>
        <v>Kamerun</v>
      </c>
      <c r="JX53" s="453">
        <f t="shared" ca="1" si="586"/>
        <v>1</v>
      </c>
      <c r="JY53" s="452" t="str">
        <f ca="1">GrpG!$D$9</f>
        <v>Brasilien</v>
      </c>
      <c r="JZ53" s="492"/>
      <c r="KA53" s="492"/>
      <c r="KB53" s="487"/>
      <c r="KC53" s="453" t="str">
        <f t="shared" ca="1" si="587"/>
        <v/>
      </c>
      <c r="KD53" s="453" t="str">
        <f ca="1">IF((KC53&lt;&gt;""),IF(OR($F53&lt;&gt;$G53,PrSettings!$M$4="●"),(($F53-$G53)=(JZ53-KA53))*1,0),"")</f>
        <v/>
      </c>
      <c r="KE53" s="453" t="str">
        <f t="shared" ca="1" si="588"/>
        <v/>
      </c>
      <c r="KF53" s="453" t="str">
        <f ca="1">IF(KC53&lt;&gt;"",IF(ABS($F53-$G53)&gt;=PrSettings!$M$7,(ABS($F53-$G53-JZ53+KA53)&lt;=1)*1,IF(AND(KC53,$F53=$G53,$F53&gt;=PrSettings!$M$6),(ABS(JZ53-$F53)&lt;=1)*1,IF(AND(KC53,$F53+$G53&gt;=PrSettings!$M$8),(ABS(JZ53-$F53)+ABS(KA53-$G53)&lt;=1)*1,""))),"")</f>
        <v/>
      </c>
      <c r="KG53" s="490"/>
      <c r="KI53" s="451">
        <f t="shared" ca="1" si="426"/>
        <v>37</v>
      </c>
      <c r="KJ53" s="452" t="str">
        <f ca="1">GrpG!$B$9</f>
        <v>Kamerun</v>
      </c>
      <c r="KK53" s="453">
        <f t="shared" ca="1" si="589"/>
        <v>1</v>
      </c>
      <c r="KL53" s="452" t="str">
        <f ca="1">GrpG!$D$9</f>
        <v>Brasilien</v>
      </c>
      <c r="KM53" s="492"/>
      <c r="KN53" s="492"/>
      <c r="KO53" s="487"/>
      <c r="KP53" s="453" t="str">
        <f t="shared" ca="1" si="590"/>
        <v/>
      </c>
      <c r="KQ53" s="453" t="str">
        <f ca="1">IF((KP53&lt;&gt;""),IF(OR($F53&lt;&gt;$G53,PrSettings!$M$4="●"),(($F53-$G53)=(KM53-KN53))*1,0),"")</f>
        <v/>
      </c>
      <c r="KR53" s="453" t="str">
        <f t="shared" ca="1" si="591"/>
        <v/>
      </c>
      <c r="KS53" s="453" t="str">
        <f ca="1">IF(KP53&lt;&gt;"",IF(ABS($F53-$G53)&gt;=PrSettings!$M$7,(ABS($F53-$G53-KM53+KN53)&lt;=1)*1,IF(AND(KP53,$F53=$G53,$F53&gt;=PrSettings!$M$6),(ABS(KM53-$F53)&lt;=1)*1,IF(AND(KP53,$F53+$G53&gt;=PrSettings!$M$8),(ABS(KM53-$F53)+ABS(KN53-$G53)&lt;=1)*1,""))),"")</f>
        <v/>
      </c>
      <c r="KT53" s="490"/>
      <c r="KV53" s="451">
        <f t="shared" ca="1" si="430"/>
        <v>37</v>
      </c>
      <c r="KW53" s="452" t="str">
        <f ca="1">GrpG!$B$9</f>
        <v>Kamerun</v>
      </c>
      <c r="KX53" s="453">
        <f t="shared" ca="1" si="592"/>
        <v>1</v>
      </c>
      <c r="KY53" s="452" t="str">
        <f ca="1">GrpG!$D$9</f>
        <v>Brasilien</v>
      </c>
      <c r="KZ53" s="492"/>
      <c r="LA53" s="492"/>
      <c r="LB53" s="487"/>
      <c r="LC53" s="453" t="str">
        <f t="shared" ca="1" si="593"/>
        <v/>
      </c>
      <c r="LD53" s="453" t="str">
        <f ca="1">IF((LC53&lt;&gt;""),IF(OR($F53&lt;&gt;$G53,PrSettings!$M$4="●"),(($F53-$G53)=(KZ53-LA53))*1,0),"")</f>
        <v/>
      </c>
      <c r="LE53" s="453" t="str">
        <f t="shared" ca="1" si="594"/>
        <v/>
      </c>
      <c r="LF53" s="453" t="str">
        <f ca="1">IF(LC53&lt;&gt;"",IF(ABS($F53-$G53)&gt;=PrSettings!$M$7,(ABS($F53-$G53-KZ53+LA53)&lt;=1)*1,IF(AND(LC53,$F53=$G53,$F53&gt;=PrSettings!$M$6),(ABS(KZ53-$F53)&lt;=1)*1,IF(AND(LC53,$F53+$G53&gt;=PrSettings!$M$8),(ABS(KZ53-$F53)+ABS(LA53-$G53)&lt;=1)*1,""))),"")</f>
        <v/>
      </c>
      <c r="LG53" s="490"/>
      <c r="LI53" s="451">
        <f t="shared" ca="1" si="434"/>
        <v>37</v>
      </c>
      <c r="LJ53" s="452" t="str">
        <f ca="1">GrpG!$B$9</f>
        <v>Kamerun</v>
      </c>
      <c r="LK53" s="453">
        <f t="shared" ca="1" si="595"/>
        <v>1</v>
      </c>
      <c r="LL53" s="452" t="str">
        <f ca="1">GrpG!$D$9</f>
        <v>Brasilien</v>
      </c>
      <c r="LM53" s="492"/>
      <c r="LN53" s="492"/>
      <c r="LO53" s="487"/>
      <c r="LP53" s="453" t="str">
        <f t="shared" ca="1" si="596"/>
        <v/>
      </c>
      <c r="LQ53" s="453" t="str">
        <f ca="1">IF((LP53&lt;&gt;""),IF(OR($F53&lt;&gt;$G53,PrSettings!$M$4="●"),(($F53-$G53)=(LM53-LN53))*1,0),"")</f>
        <v/>
      </c>
      <c r="LR53" s="453" t="str">
        <f t="shared" ca="1" si="597"/>
        <v/>
      </c>
      <c r="LS53" s="453" t="str">
        <f ca="1">IF(LP53&lt;&gt;"",IF(ABS($F53-$G53)&gt;=PrSettings!$M$7,(ABS($F53-$G53-LM53+LN53)&lt;=1)*1,IF(AND(LP53,$F53=$G53,$F53&gt;=PrSettings!$M$6),(ABS(LM53-$F53)&lt;=1)*1,IF(AND(LP53,$F53+$G53&gt;=PrSettings!$M$8),(ABS(LM53-$F53)+ABS(LN53-$G53)&lt;=1)*1,""))),"")</f>
        <v/>
      </c>
      <c r="LT53" s="490"/>
      <c r="LV53" s="451">
        <f t="shared" ca="1" si="438"/>
        <v>37</v>
      </c>
      <c r="LW53" s="452" t="str">
        <f ca="1">GrpG!$B$9</f>
        <v>Kamerun</v>
      </c>
      <c r="LX53" s="453">
        <f t="shared" ca="1" si="598"/>
        <v>1</v>
      </c>
      <c r="LY53" s="452" t="str">
        <f ca="1">GrpG!$D$9</f>
        <v>Brasilien</v>
      </c>
      <c r="LZ53" s="492"/>
      <c r="MA53" s="492"/>
      <c r="MB53" s="487"/>
      <c r="MC53" s="453" t="str">
        <f t="shared" ca="1" si="599"/>
        <v/>
      </c>
      <c r="MD53" s="453" t="str">
        <f ca="1">IF((MC53&lt;&gt;""),IF(OR($F53&lt;&gt;$G53,PrSettings!$M$4="●"),(($F53-$G53)=(LZ53-MA53))*1,0),"")</f>
        <v/>
      </c>
      <c r="ME53" s="453" t="str">
        <f t="shared" ca="1" si="600"/>
        <v/>
      </c>
      <c r="MF53" s="453" t="str">
        <f ca="1">IF(MC53&lt;&gt;"",IF(ABS($F53-$G53)&gt;=PrSettings!$M$7,(ABS($F53-$G53-LZ53+MA53)&lt;=1)*1,IF(AND(MC53,$F53=$G53,$F53&gt;=PrSettings!$M$6),(ABS(LZ53-$F53)&lt;=1)*1,IF(AND(MC53,$F53+$G53&gt;=PrSettings!$M$8),(ABS(LZ53-$F53)+ABS(MA53-$G53)&lt;=1)*1,""))),"")</f>
        <v/>
      </c>
      <c r="MG53" s="490"/>
    </row>
    <row r="54" spans="1:345" s="444" customFormat="1" ht="24" customHeight="1" x14ac:dyDescent="0.25">
      <c r="A54" s="448"/>
      <c r="B54" s="462" t="str">
        <f>Language!$E$124&amp;" H"</f>
        <v>Gruppe H</v>
      </c>
      <c r="C54" s="468"/>
      <c r="D54" s="468"/>
      <c r="E54" s="465"/>
      <c r="F54" s="469"/>
      <c r="G54" s="470"/>
      <c r="I54" s="462" t="str">
        <f t="shared" si="442"/>
        <v>Gruppe H</v>
      </c>
      <c r="J54" s="468"/>
      <c r="K54" s="468"/>
      <c r="L54" s="465"/>
      <c r="M54" s="496"/>
      <c r="N54" s="497"/>
      <c r="O54" s="466"/>
      <c r="P54" s="478"/>
      <c r="Q54" s="465"/>
      <c r="R54" s="465"/>
      <c r="S54" s="465"/>
      <c r="T54" s="479"/>
      <c r="V54" s="462" t="str">
        <f t="shared" si="342"/>
        <v>Gruppe H</v>
      </c>
      <c r="W54" s="468"/>
      <c r="X54" s="468"/>
      <c r="Y54" s="465"/>
      <c r="Z54" s="496"/>
      <c r="AA54" s="497"/>
      <c r="AB54" s="466"/>
      <c r="AC54" s="478"/>
      <c r="AD54" s="465"/>
      <c r="AE54" s="465"/>
      <c r="AF54" s="465"/>
      <c r="AG54" s="479"/>
      <c r="AI54" s="462" t="str">
        <f t="shared" si="346"/>
        <v>Gruppe H</v>
      </c>
      <c r="AJ54" s="468"/>
      <c r="AK54" s="468"/>
      <c r="AL54" s="465"/>
      <c r="AM54" s="496"/>
      <c r="AN54" s="497"/>
      <c r="AO54" s="466"/>
      <c r="AP54" s="478"/>
      <c r="AQ54" s="465"/>
      <c r="AR54" s="465"/>
      <c r="AS54" s="465"/>
      <c r="AT54" s="479"/>
      <c r="AV54" s="462" t="str">
        <f t="shared" si="350"/>
        <v>Gruppe H</v>
      </c>
      <c r="AW54" s="468"/>
      <c r="AX54" s="468"/>
      <c r="AY54" s="465"/>
      <c r="AZ54" s="496"/>
      <c r="BA54" s="497"/>
      <c r="BB54" s="466"/>
      <c r="BC54" s="478"/>
      <c r="BD54" s="465"/>
      <c r="BE54" s="465"/>
      <c r="BF54" s="465"/>
      <c r="BG54" s="479"/>
      <c r="BI54" s="462" t="str">
        <f t="shared" si="354"/>
        <v>Gruppe H</v>
      </c>
      <c r="BJ54" s="468"/>
      <c r="BK54" s="468"/>
      <c r="BL54" s="465"/>
      <c r="BM54" s="496"/>
      <c r="BN54" s="497"/>
      <c r="BO54" s="466"/>
      <c r="BP54" s="478"/>
      <c r="BQ54" s="465"/>
      <c r="BR54" s="465"/>
      <c r="BS54" s="465"/>
      <c r="BT54" s="479"/>
      <c r="BV54" s="462" t="str">
        <f t="shared" si="358"/>
        <v>Gruppe H</v>
      </c>
      <c r="BW54" s="468"/>
      <c r="BX54" s="468"/>
      <c r="BY54" s="465"/>
      <c r="BZ54" s="496"/>
      <c r="CA54" s="497"/>
      <c r="CB54" s="466"/>
      <c r="CC54" s="478"/>
      <c r="CD54" s="465"/>
      <c r="CE54" s="465"/>
      <c r="CF54" s="465"/>
      <c r="CG54" s="479"/>
      <c r="CI54" s="462" t="str">
        <f t="shared" si="362"/>
        <v>Gruppe H</v>
      </c>
      <c r="CJ54" s="468"/>
      <c r="CK54" s="468"/>
      <c r="CL54" s="465"/>
      <c r="CM54" s="496"/>
      <c r="CN54" s="497"/>
      <c r="CO54" s="466"/>
      <c r="CP54" s="478"/>
      <c r="CQ54" s="465"/>
      <c r="CR54" s="465"/>
      <c r="CS54" s="465"/>
      <c r="CT54" s="479"/>
      <c r="CV54" s="462" t="str">
        <f t="shared" si="366"/>
        <v>Gruppe H</v>
      </c>
      <c r="CW54" s="468"/>
      <c r="CX54" s="468"/>
      <c r="CY54" s="465"/>
      <c r="CZ54" s="496"/>
      <c r="DA54" s="497"/>
      <c r="DB54" s="466"/>
      <c r="DC54" s="478"/>
      <c r="DD54" s="465"/>
      <c r="DE54" s="465"/>
      <c r="DF54" s="465"/>
      <c r="DG54" s="479"/>
      <c r="DI54" s="462" t="str">
        <f t="shared" si="370"/>
        <v>Gruppe H</v>
      </c>
      <c r="DJ54" s="468"/>
      <c r="DK54" s="468"/>
      <c r="DL54" s="465"/>
      <c r="DM54" s="496"/>
      <c r="DN54" s="497"/>
      <c r="DO54" s="466"/>
      <c r="DP54" s="478"/>
      <c r="DQ54" s="465"/>
      <c r="DR54" s="465"/>
      <c r="DS54" s="465"/>
      <c r="DT54" s="479"/>
      <c r="DV54" s="462" t="str">
        <f t="shared" si="374"/>
        <v>Gruppe H</v>
      </c>
      <c r="DW54" s="468"/>
      <c r="DX54" s="468"/>
      <c r="DY54" s="465"/>
      <c r="DZ54" s="496"/>
      <c r="EA54" s="497"/>
      <c r="EB54" s="466"/>
      <c r="EC54" s="478"/>
      <c r="ED54" s="465"/>
      <c r="EE54" s="465"/>
      <c r="EF54" s="465"/>
      <c r="EG54" s="479"/>
      <c r="EI54" s="462" t="str">
        <f t="shared" si="378"/>
        <v>Gruppe H</v>
      </c>
      <c r="EJ54" s="468"/>
      <c r="EK54" s="468"/>
      <c r="EL54" s="465"/>
      <c r="EM54" s="496"/>
      <c r="EN54" s="497"/>
      <c r="EO54" s="466"/>
      <c r="EP54" s="478"/>
      <c r="EQ54" s="465"/>
      <c r="ER54" s="465"/>
      <c r="ES54" s="465"/>
      <c r="ET54" s="479"/>
      <c r="EV54" s="462" t="str">
        <f t="shared" si="382"/>
        <v>Gruppe H</v>
      </c>
      <c r="EW54" s="468"/>
      <c r="EX54" s="468"/>
      <c r="EY54" s="465"/>
      <c r="EZ54" s="496"/>
      <c r="FA54" s="497"/>
      <c r="FB54" s="466"/>
      <c r="FC54" s="478"/>
      <c r="FD54" s="465"/>
      <c r="FE54" s="465"/>
      <c r="FF54" s="465"/>
      <c r="FG54" s="479"/>
      <c r="FI54" s="462" t="str">
        <f t="shared" si="386"/>
        <v>Gruppe H</v>
      </c>
      <c r="FJ54" s="468"/>
      <c r="FK54" s="468"/>
      <c r="FL54" s="465"/>
      <c r="FM54" s="496"/>
      <c r="FN54" s="497"/>
      <c r="FO54" s="466"/>
      <c r="FP54" s="478"/>
      <c r="FQ54" s="465"/>
      <c r="FR54" s="465"/>
      <c r="FS54" s="465"/>
      <c r="FT54" s="479"/>
      <c r="FV54" s="462" t="str">
        <f t="shared" si="390"/>
        <v>Gruppe H</v>
      </c>
      <c r="FW54" s="468"/>
      <c r="FX54" s="468"/>
      <c r="FY54" s="465"/>
      <c r="FZ54" s="496"/>
      <c r="GA54" s="497"/>
      <c r="GB54" s="466"/>
      <c r="GC54" s="478"/>
      <c r="GD54" s="465"/>
      <c r="GE54" s="465"/>
      <c r="GF54" s="465"/>
      <c r="GG54" s="479"/>
      <c r="GI54" s="462" t="str">
        <f t="shared" si="394"/>
        <v>Gruppe H</v>
      </c>
      <c r="GJ54" s="468"/>
      <c r="GK54" s="468"/>
      <c r="GL54" s="465"/>
      <c r="GM54" s="496"/>
      <c r="GN54" s="497"/>
      <c r="GO54" s="466"/>
      <c r="GP54" s="478"/>
      <c r="GQ54" s="465"/>
      <c r="GR54" s="465"/>
      <c r="GS54" s="465"/>
      <c r="GT54" s="479"/>
      <c r="GV54" s="462" t="str">
        <f t="shared" si="398"/>
        <v>Gruppe H</v>
      </c>
      <c r="GW54" s="468"/>
      <c r="GX54" s="468"/>
      <c r="GY54" s="465"/>
      <c r="GZ54" s="496"/>
      <c r="HA54" s="497"/>
      <c r="HB54" s="466"/>
      <c r="HC54" s="478"/>
      <c r="HD54" s="465"/>
      <c r="HE54" s="465"/>
      <c r="HF54" s="465"/>
      <c r="HG54" s="479"/>
      <c r="HI54" s="462" t="str">
        <f t="shared" si="402"/>
        <v>Gruppe H</v>
      </c>
      <c r="HJ54" s="468"/>
      <c r="HK54" s="468"/>
      <c r="HL54" s="465"/>
      <c r="HM54" s="496"/>
      <c r="HN54" s="497"/>
      <c r="HO54" s="466"/>
      <c r="HP54" s="478"/>
      <c r="HQ54" s="465"/>
      <c r="HR54" s="465"/>
      <c r="HS54" s="465"/>
      <c r="HT54" s="479"/>
      <c r="HV54" s="462" t="str">
        <f t="shared" si="406"/>
        <v>Gruppe H</v>
      </c>
      <c r="HW54" s="468"/>
      <c r="HX54" s="468"/>
      <c r="HY54" s="465"/>
      <c r="HZ54" s="496"/>
      <c r="IA54" s="497"/>
      <c r="IB54" s="466"/>
      <c r="IC54" s="478"/>
      <c r="ID54" s="465"/>
      <c r="IE54" s="465"/>
      <c r="IF54" s="465"/>
      <c r="IG54" s="479"/>
      <c r="II54" s="462" t="str">
        <f t="shared" si="410"/>
        <v>Gruppe H</v>
      </c>
      <c r="IJ54" s="468"/>
      <c r="IK54" s="468"/>
      <c r="IL54" s="465"/>
      <c r="IM54" s="496"/>
      <c r="IN54" s="497"/>
      <c r="IO54" s="466"/>
      <c r="IP54" s="478"/>
      <c r="IQ54" s="465"/>
      <c r="IR54" s="465"/>
      <c r="IS54" s="465"/>
      <c r="IT54" s="479"/>
      <c r="IV54" s="462" t="str">
        <f t="shared" si="414"/>
        <v>Gruppe H</v>
      </c>
      <c r="IW54" s="468"/>
      <c r="IX54" s="468"/>
      <c r="IY54" s="465"/>
      <c r="IZ54" s="496"/>
      <c r="JA54" s="497"/>
      <c r="JB54" s="466"/>
      <c r="JC54" s="478"/>
      <c r="JD54" s="465"/>
      <c r="JE54" s="465"/>
      <c r="JF54" s="465"/>
      <c r="JG54" s="479"/>
      <c r="JI54" s="462" t="str">
        <f t="shared" si="418"/>
        <v>Gruppe H</v>
      </c>
      <c r="JJ54" s="468"/>
      <c r="JK54" s="468"/>
      <c r="JL54" s="465"/>
      <c r="JM54" s="496"/>
      <c r="JN54" s="497"/>
      <c r="JO54" s="466"/>
      <c r="JP54" s="478"/>
      <c r="JQ54" s="465"/>
      <c r="JR54" s="465"/>
      <c r="JS54" s="465"/>
      <c r="JT54" s="479"/>
      <c r="JV54" s="462" t="str">
        <f t="shared" si="422"/>
        <v>Gruppe H</v>
      </c>
      <c r="JW54" s="468"/>
      <c r="JX54" s="468"/>
      <c r="JY54" s="465"/>
      <c r="JZ54" s="496"/>
      <c r="KA54" s="497"/>
      <c r="KB54" s="466"/>
      <c r="KC54" s="478"/>
      <c r="KD54" s="465"/>
      <c r="KE54" s="465"/>
      <c r="KF54" s="465"/>
      <c r="KG54" s="479"/>
      <c r="KI54" s="462" t="str">
        <f t="shared" si="426"/>
        <v>Gruppe H</v>
      </c>
      <c r="KJ54" s="468"/>
      <c r="KK54" s="468"/>
      <c r="KL54" s="465"/>
      <c r="KM54" s="496"/>
      <c r="KN54" s="497"/>
      <c r="KO54" s="466"/>
      <c r="KP54" s="478"/>
      <c r="KQ54" s="465"/>
      <c r="KR54" s="465"/>
      <c r="KS54" s="465"/>
      <c r="KT54" s="479"/>
      <c r="KV54" s="462" t="str">
        <f t="shared" si="430"/>
        <v>Gruppe H</v>
      </c>
      <c r="KW54" s="468"/>
      <c r="KX54" s="468"/>
      <c r="KY54" s="465"/>
      <c r="KZ54" s="496"/>
      <c r="LA54" s="497"/>
      <c r="LB54" s="466"/>
      <c r="LC54" s="478"/>
      <c r="LD54" s="465"/>
      <c r="LE54" s="465"/>
      <c r="LF54" s="465"/>
      <c r="LG54" s="479"/>
      <c r="LI54" s="462" t="str">
        <f t="shared" si="434"/>
        <v>Gruppe H</v>
      </c>
      <c r="LJ54" s="468"/>
      <c r="LK54" s="468"/>
      <c r="LL54" s="465"/>
      <c r="LM54" s="496"/>
      <c r="LN54" s="497"/>
      <c r="LO54" s="466"/>
      <c r="LP54" s="478"/>
      <c r="LQ54" s="465"/>
      <c r="LR54" s="465"/>
      <c r="LS54" s="465"/>
      <c r="LT54" s="479"/>
      <c r="LV54" s="462" t="str">
        <f t="shared" si="438"/>
        <v>Gruppe H</v>
      </c>
      <c r="LW54" s="468"/>
      <c r="LX54" s="468"/>
      <c r="LY54" s="465"/>
      <c r="LZ54" s="496"/>
      <c r="MA54" s="497"/>
      <c r="MB54" s="466"/>
      <c r="MC54" s="478"/>
      <c r="MD54" s="465"/>
      <c r="ME54" s="465"/>
      <c r="MF54" s="465"/>
      <c r="MG54" s="479"/>
    </row>
    <row r="55" spans="1:345" s="444" customFormat="1" x14ac:dyDescent="0.25">
      <c r="A55" s="448"/>
      <c r="B55" s="451">
        <f ca="1">INDEX(Groups!$C$7:$C$45,MATCH(C55,Groups!$D$7:$D$45,0))</f>
        <v>13</v>
      </c>
      <c r="C55" s="452" t="str">
        <f ca="1">GrpH!$B$4</f>
        <v>Uruguay</v>
      </c>
      <c r="D55" s="453">
        <f ca="1">INDEX(Groups!$C$7:$C$45,MATCH(E55,Groups!$D$7:$D$45,0))</f>
        <v>29</v>
      </c>
      <c r="E55" s="452" t="str">
        <f ca="1">GrpH!$D$4</f>
        <v>Südkorea</v>
      </c>
      <c r="F55" s="454">
        <f ca="1">GrpH!$E$4</f>
        <v>0</v>
      </c>
      <c r="G55" s="455">
        <f ca="1">GrpH!$G$4</f>
        <v>0</v>
      </c>
      <c r="I55" s="451">
        <f t="shared" ref="I55:I60" ca="1" si="601">$B55</f>
        <v>13</v>
      </c>
      <c r="J55" s="452" t="str">
        <f ca="1">GrpH!$B$4</f>
        <v>Uruguay</v>
      </c>
      <c r="K55" s="453">
        <f t="shared" ref="K55:K60" ca="1" si="602">$D55</f>
        <v>29</v>
      </c>
      <c r="L55" s="452" t="str">
        <f ca="1">GrpH!$D$4</f>
        <v>Südkorea</v>
      </c>
      <c r="M55" s="492"/>
      <c r="N55" s="492"/>
      <c r="O55" s="485"/>
      <c r="P55" s="453" t="str">
        <f t="shared" ref="P55:P60" ca="1" si="603">IF(($F55&lt;&gt;"")*($G55&lt;&gt;"")*(M55&lt;&gt;"")*(N55&lt;&gt;""),($F55&gt;$G55)*(M55&gt;N55)+($F55=$G55)*(M55=N55)+($F55&lt;$G55)*(M55&lt;N55),"")</f>
        <v/>
      </c>
      <c r="Q55" s="453" t="str">
        <f ca="1">IF((P55&lt;&gt;""),IF(OR($F55&lt;&gt;$G55,PrSettings!$M$4="●"),(($F55-$G55)=(M55-N55))*1,0),"")</f>
        <v/>
      </c>
      <c r="R55" s="453" t="str">
        <f t="shared" ref="R55:R60" ca="1" si="604">IF((P55&lt;&gt;""),($F55=M55)*($G55=N55),"")</f>
        <v/>
      </c>
      <c r="S55" s="453" t="str">
        <f ca="1">IF(P55&lt;&gt;"",IF(ABS($F55-$G55)&gt;=PrSettings!$M$7,(ABS($F55-$G55-M55+N55)&lt;=1)*1,IF(AND(P55,$F55=$G55,$F55&gt;=PrSettings!$M$6),(ABS(M55-$F55)&lt;=1)*1,IF(AND(P55,$F55+$G55&gt;=PrSettings!$M$8),(ABS(M55-$F55)+ABS(N55-$G55)&lt;=1)*1,""))),"")</f>
        <v/>
      </c>
      <c r="T55" s="488"/>
      <c r="V55" s="451">
        <f t="shared" ca="1" si="342"/>
        <v>13</v>
      </c>
      <c r="W55" s="452" t="str">
        <f ca="1">GrpH!$B$4</f>
        <v>Uruguay</v>
      </c>
      <c r="X55" s="453">
        <f t="shared" ref="X55:X60" ca="1" si="605">$D55</f>
        <v>29</v>
      </c>
      <c r="Y55" s="452" t="str">
        <f ca="1">GrpH!$D$4</f>
        <v>Südkorea</v>
      </c>
      <c r="Z55" s="492"/>
      <c r="AA55" s="492"/>
      <c r="AB55" s="485"/>
      <c r="AC55" s="453" t="str">
        <f t="shared" ref="AC55:AC60" ca="1" si="606">IF(($F55&lt;&gt;"")*($G55&lt;&gt;"")*(Z55&lt;&gt;"")*(AA55&lt;&gt;""),($F55&gt;$G55)*(Z55&gt;AA55)+($F55=$G55)*(Z55=AA55)+($F55&lt;$G55)*(Z55&lt;AA55),"")</f>
        <v/>
      </c>
      <c r="AD55" s="453" t="str">
        <f ca="1">IF((AC55&lt;&gt;""),IF(OR($F55&lt;&gt;$G55,PrSettings!$M$4="●"),(($F55-$G55)=(Z55-AA55))*1,0),"")</f>
        <v/>
      </c>
      <c r="AE55" s="453" t="str">
        <f t="shared" ref="AE55:AE60" ca="1" si="607">IF((AC55&lt;&gt;""),($F55=Z55)*($G55=AA55),"")</f>
        <v/>
      </c>
      <c r="AF55" s="453" t="str">
        <f ca="1">IF(AC55&lt;&gt;"",IF(ABS($F55-$G55)&gt;=PrSettings!$M$7,(ABS($F55-$G55-Z55+AA55)&lt;=1)*1,IF(AND(AC55,$F55=$G55,$F55&gt;=PrSettings!$M$6),(ABS(Z55-$F55)&lt;=1)*1,IF(AND(AC55,$F55+$G55&gt;=PrSettings!$M$8),(ABS(Z55-$F55)+ABS(AA55-$G55)&lt;=1)*1,""))),"")</f>
        <v/>
      </c>
      <c r="AG55" s="488"/>
      <c r="AI55" s="451">
        <f t="shared" ca="1" si="346"/>
        <v>13</v>
      </c>
      <c r="AJ55" s="452" t="str">
        <f ca="1">GrpH!$B$4</f>
        <v>Uruguay</v>
      </c>
      <c r="AK55" s="453">
        <f t="shared" ref="AK55:AK60" ca="1" si="608">$D55</f>
        <v>29</v>
      </c>
      <c r="AL55" s="452" t="str">
        <f ca="1">GrpH!$D$4</f>
        <v>Südkorea</v>
      </c>
      <c r="AM55" s="492"/>
      <c r="AN55" s="492"/>
      <c r="AO55" s="485"/>
      <c r="AP55" s="453" t="str">
        <f t="shared" ref="AP55:AP60" ca="1" si="609">IF(($F55&lt;&gt;"")*($G55&lt;&gt;"")*(AM55&lt;&gt;"")*(AN55&lt;&gt;""),($F55&gt;$G55)*(AM55&gt;AN55)+($F55=$G55)*(AM55=AN55)+($F55&lt;$G55)*(AM55&lt;AN55),"")</f>
        <v/>
      </c>
      <c r="AQ55" s="453" t="str">
        <f ca="1">IF((AP55&lt;&gt;""),IF(OR($F55&lt;&gt;$G55,PrSettings!$M$4="●"),(($F55-$G55)=(AM55-AN55))*1,0),"")</f>
        <v/>
      </c>
      <c r="AR55" s="453" t="str">
        <f t="shared" ref="AR55:AR60" ca="1" si="610">IF((AP55&lt;&gt;""),($F55=AM55)*($G55=AN55),"")</f>
        <v/>
      </c>
      <c r="AS55" s="453" t="str">
        <f ca="1">IF(AP55&lt;&gt;"",IF(ABS($F55-$G55)&gt;=PrSettings!$M$7,(ABS($F55-$G55-AM55+AN55)&lt;=1)*1,IF(AND(AP55,$F55=$G55,$F55&gt;=PrSettings!$M$6),(ABS(AM55-$F55)&lt;=1)*1,IF(AND(AP55,$F55+$G55&gt;=PrSettings!$M$8),(ABS(AM55-$F55)+ABS(AN55-$G55)&lt;=1)*1,""))),"")</f>
        <v/>
      </c>
      <c r="AT55" s="488"/>
      <c r="AV55" s="451">
        <f t="shared" ca="1" si="350"/>
        <v>13</v>
      </c>
      <c r="AW55" s="452" t="str">
        <f ca="1">GrpH!$B$4</f>
        <v>Uruguay</v>
      </c>
      <c r="AX55" s="453">
        <f t="shared" ref="AX55:AX60" ca="1" si="611">$D55</f>
        <v>29</v>
      </c>
      <c r="AY55" s="452" t="str">
        <f ca="1">GrpH!$D$4</f>
        <v>Südkorea</v>
      </c>
      <c r="AZ55" s="492"/>
      <c r="BA55" s="492"/>
      <c r="BB55" s="485"/>
      <c r="BC55" s="453" t="str">
        <f t="shared" ref="BC55:BC60" ca="1" si="612">IF(($F55&lt;&gt;"")*($G55&lt;&gt;"")*(AZ55&lt;&gt;"")*(BA55&lt;&gt;""),($F55&gt;$G55)*(AZ55&gt;BA55)+($F55=$G55)*(AZ55=BA55)+($F55&lt;$G55)*(AZ55&lt;BA55),"")</f>
        <v/>
      </c>
      <c r="BD55" s="453" t="str">
        <f ca="1">IF((BC55&lt;&gt;""),IF(OR($F55&lt;&gt;$G55,PrSettings!$M$4="●"),(($F55-$G55)=(AZ55-BA55))*1,0),"")</f>
        <v/>
      </c>
      <c r="BE55" s="453" t="str">
        <f t="shared" ref="BE55:BE60" ca="1" si="613">IF((BC55&lt;&gt;""),($F55=AZ55)*($G55=BA55),"")</f>
        <v/>
      </c>
      <c r="BF55" s="453" t="str">
        <f ca="1">IF(BC55&lt;&gt;"",IF(ABS($F55-$G55)&gt;=PrSettings!$M$7,(ABS($F55-$G55-AZ55+BA55)&lt;=1)*1,IF(AND(BC55,$F55=$G55,$F55&gt;=PrSettings!$M$6),(ABS(AZ55-$F55)&lt;=1)*1,IF(AND(BC55,$F55+$G55&gt;=PrSettings!$M$8),(ABS(AZ55-$F55)+ABS(BA55-$G55)&lt;=1)*1,""))),"")</f>
        <v/>
      </c>
      <c r="BG55" s="488"/>
      <c r="BI55" s="451">
        <f t="shared" ca="1" si="354"/>
        <v>13</v>
      </c>
      <c r="BJ55" s="452" t="str">
        <f ca="1">GrpH!$B$4</f>
        <v>Uruguay</v>
      </c>
      <c r="BK55" s="453">
        <f t="shared" ref="BK55:BK60" ca="1" si="614">$D55</f>
        <v>29</v>
      </c>
      <c r="BL55" s="452" t="str">
        <f ca="1">GrpH!$D$4</f>
        <v>Südkorea</v>
      </c>
      <c r="BM55" s="492"/>
      <c r="BN55" s="492"/>
      <c r="BO55" s="485"/>
      <c r="BP55" s="453" t="str">
        <f t="shared" ref="BP55:BP60" ca="1" si="615">IF(($F55&lt;&gt;"")*($G55&lt;&gt;"")*(BM55&lt;&gt;"")*(BN55&lt;&gt;""),($F55&gt;$G55)*(BM55&gt;BN55)+($F55=$G55)*(BM55=BN55)+($F55&lt;$G55)*(BM55&lt;BN55),"")</f>
        <v/>
      </c>
      <c r="BQ55" s="453" t="str">
        <f ca="1">IF((BP55&lt;&gt;""),IF(OR($F55&lt;&gt;$G55,PrSettings!$M$4="●"),(($F55-$G55)=(BM55-BN55))*1,0),"")</f>
        <v/>
      </c>
      <c r="BR55" s="453" t="str">
        <f t="shared" ref="BR55:BR60" ca="1" si="616">IF((BP55&lt;&gt;""),($F55=BM55)*($G55=BN55),"")</f>
        <v/>
      </c>
      <c r="BS55" s="453" t="str">
        <f ca="1">IF(BP55&lt;&gt;"",IF(ABS($F55-$G55)&gt;=PrSettings!$M$7,(ABS($F55-$G55-BM55+BN55)&lt;=1)*1,IF(AND(BP55,$F55=$G55,$F55&gt;=PrSettings!$M$6),(ABS(BM55-$F55)&lt;=1)*1,IF(AND(BP55,$F55+$G55&gt;=PrSettings!$M$8),(ABS(BM55-$F55)+ABS(BN55-$G55)&lt;=1)*1,""))),"")</f>
        <v/>
      </c>
      <c r="BT55" s="488"/>
      <c r="BV55" s="451">
        <f t="shared" ca="1" si="358"/>
        <v>13</v>
      </c>
      <c r="BW55" s="452" t="str">
        <f ca="1">GrpH!$B$4</f>
        <v>Uruguay</v>
      </c>
      <c r="BX55" s="453">
        <f t="shared" ref="BX55:BX60" ca="1" si="617">$D55</f>
        <v>29</v>
      </c>
      <c r="BY55" s="452" t="str">
        <f ca="1">GrpH!$D$4</f>
        <v>Südkorea</v>
      </c>
      <c r="BZ55" s="492"/>
      <c r="CA55" s="492"/>
      <c r="CB55" s="485"/>
      <c r="CC55" s="453" t="str">
        <f t="shared" ref="CC55:CC60" ca="1" si="618">IF(($F55&lt;&gt;"")*($G55&lt;&gt;"")*(BZ55&lt;&gt;"")*(CA55&lt;&gt;""),($F55&gt;$G55)*(BZ55&gt;CA55)+($F55=$G55)*(BZ55=CA55)+($F55&lt;$G55)*(BZ55&lt;CA55),"")</f>
        <v/>
      </c>
      <c r="CD55" s="453" t="str">
        <f ca="1">IF((CC55&lt;&gt;""),IF(OR($F55&lt;&gt;$G55,PrSettings!$M$4="●"),(($F55-$G55)=(BZ55-CA55))*1,0),"")</f>
        <v/>
      </c>
      <c r="CE55" s="453" t="str">
        <f t="shared" ref="CE55:CE60" ca="1" si="619">IF((CC55&lt;&gt;""),($F55=BZ55)*($G55=CA55),"")</f>
        <v/>
      </c>
      <c r="CF55" s="453" t="str">
        <f ca="1">IF(CC55&lt;&gt;"",IF(ABS($F55-$G55)&gt;=PrSettings!$M$7,(ABS($F55-$G55-BZ55+CA55)&lt;=1)*1,IF(AND(CC55,$F55=$G55,$F55&gt;=PrSettings!$M$6),(ABS(BZ55-$F55)&lt;=1)*1,IF(AND(CC55,$F55+$G55&gt;=PrSettings!$M$8),(ABS(BZ55-$F55)+ABS(CA55-$G55)&lt;=1)*1,""))),"")</f>
        <v/>
      </c>
      <c r="CG55" s="488"/>
      <c r="CI55" s="451">
        <f t="shared" ca="1" si="362"/>
        <v>13</v>
      </c>
      <c r="CJ55" s="452" t="str">
        <f ca="1">GrpH!$B$4</f>
        <v>Uruguay</v>
      </c>
      <c r="CK55" s="453">
        <f t="shared" ref="CK55:CK60" ca="1" si="620">$D55</f>
        <v>29</v>
      </c>
      <c r="CL55" s="452" t="str">
        <f ca="1">GrpH!$D$4</f>
        <v>Südkorea</v>
      </c>
      <c r="CM55" s="492"/>
      <c r="CN55" s="492"/>
      <c r="CO55" s="485"/>
      <c r="CP55" s="453" t="str">
        <f t="shared" ref="CP55:CP60" ca="1" si="621">IF(($F55&lt;&gt;"")*($G55&lt;&gt;"")*(CM55&lt;&gt;"")*(CN55&lt;&gt;""),($F55&gt;$G55)*(CM55&gt;CN55)+($F55=$G55)*(CM55=CN55)+($F55&lt;$G55)*(CM55&lt;CN55),"")</f>
        <v/>
      </c>
      <c r="CQ55" s="453" t="str">
        <f ca="1">IF((CP55&lt;&gt;""),IF(OR($F55&lt;&gt;$G55,PrSettings!$M$4="●"),(($F55-$G55)=(CM55-CN55))*1,0),"")</f>
        <v/>
      </c>
      <c r="CR55" s="453" t="str">
        <f t="shared" ref="CR55:CR60" ca="1" si="622">IF((CP55&lt;&gt;""),($F55=CM55)*($G55=CN55),"")</f>
        <v/>
      </c>
      <c r="CS55" s="453" t="str">
        <f ca="1">IF(CP55&lt;&gt;"",IF(ABS($F55-$G55)&gt;=PrSettings!$M$7,(ABS($F55-$G55-CM55+CN55)&lt;=1)*1,IF(AND(CP55,$F55=$G55,$F55&gt;=PrSettings!$M$6),(ABS(CM55-$F55)&lt;=1)*1,IF(AND(CP55,$F55+$G55&gt;=PrSettings!$M$8),(ABS(CM55-$F55)+ABS(CN55-$G55)&lt;=1)*1,""))),"")</f>
        <v/>
      </c>
      <c r="CT55" s="488"/>
      <c r="CV55" s="451">
        <f t="shared" ca="1" si="366"/>
        <v>13</v>
      </c>
      <c r="CW55" s="452" t="str">
        <f ca="1">GrpH!$B$4</f>
        <v>Uruguay</v>
      </c>
      <c r="CX55" s="453">
        <f t="shared" ref="CX55:CX60" ca="1" si="623">$D55</f>
        <v>29</v>
      </c>
      <c r="CY55" s="452" t="str">
        <f ca="1">GrpH!$D$4</f>
        <v>Südkorea</v>
      </c>
      <c r="CZ55" s="492"/>
      <c r="DA55" s="492"/>
      <c r="DB55" s="485"/>
      <c r="DC55" s="453" t="str">
        <f t="shared" ref="DC55:DC60" ca="1" si="624">IF(($F55&lt;&gt;"")*($G55&lt;&gt;"")*(CZ55&lt;&gt;"")*(DA55&lt;&gt;""),($F55&gt;$G55)*(CZ55&gt;DA55)+($F55=$G55)*(CZ55=DA55)+($F55&lt;$G55)*(CZ55&lt;DA55),"")</f>
        <v/>
      </c>
      <c r="DD55" s="453" t="str">
        <f ca="1">IF((DC55&lt;&gt;""),IF(OR($F55&lt;&gt;$G55,PrSettings!$M$4="●"),(($F55-$G55)=(CZ55-DA55))*1,0),"")</f>
        <v/>
      </c>
      <c r="DE55" s="453" t="str">
        <f t="shared" ref="DE55:DE60" ca="1" si="625">IF((DC55&lt;&gt;""),($F55=CZ55)*($G55=DA55),"")</f>
        <v/>
      </c>
      <c r="DF55" s="453" t="str">
        <f ca="1">IF(DC55&lt;&gt;"",IF(ABS($F55-$G55)&gt;=PrSettings!$M$7,(ABS($F55-$G55-CZ55+DA55)&lt;=1)*1,IF(AND(DC55,$F55=$G55,$F55&gt;=PrSettings!$M$6),(ABS(CZ55-$F55)&lt;=1)*1,IF(AND(DC55,$F55+$G55&gt;=PrSettings!$M$8),(ABS(CZ55-$F55)+ABS(DA55-$G55)&lt;=1)*1,""))),"")</f>
        <v/>
      </c>
      <c r="DG55" s="488"/>
      <c r="DI55" s="451">
        <f t="shared" ca="1" si="370"/>
        <v>13</v>
      </c>
      <c r="DJ55" s="452" t="str">
        <f ca="1">GrpH!$B$4</f>
        <v>Uruguay</v>
      </c>
      <c r="DK55" s="453">
        <f t="shared" ref="DK55:DK60" ca="1" si="626">$D55</f>
        <v>29</v>
      </c>
      <c r="DL55" s="452" t="str">
        <f ca="1">GrpH!$D$4</f>
        <v>Südkorea</v>
      </c>
      <c r="DM55" s="492"/>
      <c r="DN55" s="492"/>
      <c r="DO55" s="485"/>
      <c r="DP55" s="453" t="str">
        <f t="shared" ref="DP55:DP60" ca="1" si="627">IF(($F55&lt;&gt;"")*($G55&lt;&gt;"")*(DM55&lt;&gt;"")*(DN55&lt;&gt;""),($F55&gt;$G55)*(DM55&gt;DN55)+($F55=$G55)*(DM55=DN55)+($F55&lt;$G55)*(DM55&lt;DN55),"")</f>
        <v/>
      </c>
      <c r="DQ55" s="453" t="str">
        <f ca="1">IF((DP55&lt;&gt;""),IF(OR($F55&lt;&gt;$G55,PrSettings!$M$4="●"),(($F55-$G55)=(DM55-DN55))*1,0),"")</f>
        <v/>
      </c>
      <c r="DR55" s="453" t="str">
        <f t="shared" ref="DR55:DR60" ca="1" si="628">IF((DP55&lt;&gt;""),($F55=DM55)*($G55=DN55),"")</f>
        <v/>
      </c>
      <c r="DS55" s="453" t="str">
        <f ca="1">IF(DP55&lt;&gt;"",IF(ABS($F55-$G55)&gt;=PrSettings!$M$7,(ABS($F55-$G55-DM55+DN55)&lt;=1)*1,IF(AND(DP55,$F55=$G55,$F55&gt;=PrSettings!$M$6),(ABS(DM55-$F55)&lt;=1)*1,IF(AND(DP55,$F55+$G55&gt;=PrSettings!$M$8),(ABS(DM55-$F55)+ABS(DN55-$G55)&lt;=1)*1,""))),"")</f>
        <v/>
      </c>
      <c r="DT55" s="488"/>
      <c r="DV55" s="451">
        <f t="shared" ca="1" si="374"/>
        <v>13</v>
      </c>
      <c r="DW55" s="452" t="str">
        <f ca="1">GrpH!$B$4</f>
        <v>Uruguay</v>
      </c>
      <c r="DX55" s="453">
        <f t="shared" ref="DX55:DX60" ca="1" si="629">$D55</f>
        <v>29</v>
      </c>
      <c r="DY55" s="452" t="str">
        <f ca="1">GrpH!$D$4</f>
        <v>Südkorea</v>
      </c>
      <c r="DZ55" s="492"/>
      <c r="EA55" s="492"/>
      <c r="EB55" s="485"/>
      <c r="EC55" s="453" t="str">
        <f t="shared" ref="EC55:EC60" ca="1" si="630">IF(($F55&lt;&gt;"")*($G55&lt;&gt;"")*(DZ55&lt;&gt;"")*(EA55&lt;&gt;""),($F55&gt;$G55)*(DZ55&gt;EA55)+($F55=$G55)*(DZ55=EA55)+($F55&lt;$G55)*(DZ55&lt;EA55),"")</f>
        <v/>
      </c>
      <c r="ED55" s="453" t="str">
        <f ca="1">IF((EC55&lt;&gt;""),IF(OR($F55&lt;&gt;$G55,PrSettings!$M$4="●"),(($F55-$G55)=(DZ55-EA55))*1,0),"")</f>
        <v/>
      </c>
      <c r="EE55" s="453" t="str">
        <f t="shared" ref="EE55:EE60" ca="1" si="631">IF((EC55&lt;&gt;""),($F55=DZ55)*($G55=EA55),"")</f>
        <v/>
      </c>
      <c r="EF55" s="453" t="str">
        <f ca="1">IF(EC55&lt;&gt;"",IF(ABS($F55-$G55)&gt;=PrSettings!$M$7,(ABS($F55-$G55-DZ55+EA55)&lt;=1)*1,IF(AND(EC55,$F55=$G55,$F55&gt;=PrSettings!$M$6),(ABS(DZ55-$F55)&lt;=1)*1,IF(AND(EC55,$F55+$G55&gt;=PrSettings!$M$8),(ABS(DZ55-$F55)+ABS(EA55-$G55)&lt;=1)*1,""))),"")</f>
        <v/>
      </c>
      <c r="EG55" s="488"/>
      <c r="EI55" s="451">
        <f t="shared" ca="1" si="378"/>
        <v>13</v>
      </c>
      <c r="EJ55" s="452" t="str">
        <f ca="1">GrpH!$B$4</f>
        <v>Uruguay</v>
      </c>
      <c r="EK55" s="453">
        <f t="shared" ref="EK55:EK60" ca="1" si="632">$D55</f>
        <v>29</v>
      </c>
      <c r="EL55" s="452" t="str">
        <f ca="1">GrpH!$D$4</f>
        <v>Südkorea</v>
      </c>
      <c r="EM55" s="492"/>
      <c r="EN55" s="492"/>
      <c r="EO55" s="485"/>
      <c r="EP55" s="453" t="str">
        <f t="shared" ref="EP55:EP60" ca="1" si="633">IF(($F55&lt;&gt;"")*($G55&lt;&gt;"")*(EM55&lt;&gt;"")*(EN55&lt;&gt;""),($F55&gt;$G55)*(EM55&gt;EN55)+($F55=$G55)*(EM55=EN55)+($F55&lt;$G55)*(EM55&lt;EN55),"")</f>
        <v/>
      </c>
      <c r="EQ55" s="453" t="str">
        <f ca="1">IF((EP55&lt;&gt;""),IF(OR($F55&lt;&gt;$G55,PrSettings!$M$4="●"),(($F55-$G55)=(EM55-EN55))*1,0),"")</f>
        <v/>
      </c>
      <c r="ER55" s="453" t="str">
        <f t="shared" ref="ER55:ER60" ca="1" si="634">IF((EP55&lt;&gt;""),($F55=EM55)*($G55=EN55),"")</f>
        <v/>
      </c>
      <c r="ES55" s="453" t="str">
        <f ca="1">IF(EP55&lt;&gt;"",IF(ABS($F55-$G55)&gt;=PrSettings!$M$7,(ABS($F55-$G55-EM55+EN55)&lt;=1)*1,IF(AND(EP55,$F55=$G55,$F55&gt;=PrSettings!$M$6),(ABS(EM55-$F55)&lt;=1)*1,IF(AND(EP55,$F55+$G55&gt;=PrSettings!$M$8),(ABS(EM55-$F55)+ABS(EN55-$G55)&lt;=1)*1,""))),"")</f>
        <v/>
      </c>
      <c r="ET55" s="488"/>
      <c r="EV55" s="451">
        <f t="shared" ca="1" si="382"/>
        <v>13</v>
      </c>
      <c r="EW55" s="452" t="str">
        <f ca="1">GrpH!$B$4</f>
        <v>Uruguay</v>
      </c>
      <c r="EX55" s="453">
        <f t="shared" ref="EX55:EX60" ca="1" si="635">$D55</f>
        <v>29</v>
      </c>
      <c r="EY55" s="452" t="str">
        <f ca="1">GrpH!$D$4</f>
        <v>Südkorea</v>
      </c>
      <c r="EZ55" s="492"/>
      <c r="FA55" s="492"/>
      <c r="FB55" s="485"/>
      <c r="FC55" s="453" t="str">
        <f t="shared" ref="FC55:FC60" ca="1" si="636">IF(($F55&lt;&gt;"")*($G55&lt;&gt;"")*(EZ55&lt;&gt;"")*(FA55&lt;&gt;""),($F55&gt;$G55)*(EZ55&gt;FA55)+($F55=$G55)*(EZ55=FA55)+($F55&lt;$G55)*(EZ55&lt;FA55),"")</f>
        <v/>
      </c>
      <c r="FD55" s="453" t="str">
        <f ca="1">IF((FC55&lt;&gt;""),IF(OR($F55&lt;&gt;$G55,PrSettings!$M$4="●"),(($F55-$G55)=(EZ55-FA55))*1,0),"")</f>
        <v/>
      </c>
      <c r="FE55" s="453" t="str">
        <f t="shared" ref="FE55:FE60" ca="1" si="637">IF((FC55&lt;&gt;""),($F55=EZ55)*($G55=FA55),"")</f>
        <v/>
      </c>
      <c r="FF55" s="453" t="str">
        <f ca="1">IF(FC55&lt;&gt;"",IF(ABS($F55-$G55)&gt;=PrSettings!$M$7,(ABS($F55-$G55-EZ55+FA55)&lt;=1)*1,IF(AND(FC55,$F55=$G55,$F55&gt;=PrSettings!$M$6),(ABS(EZ55-$F55)&lt;=1)*1,IF(AND(FC55,$F55+$G55&gt;=PrSettings!$M$8),(ABS(EZ55-$F55)+ABS(FA55-$G55)&lt;=1)*1,""))),"")</f>
        <v/>
      </c>
      <c r="FG55" s="488"/>
      <c r="FI55" s="451">
        <f t="shared" ca="1" si="386"/>
        <v>13</v>
      </c>
      <c r="FJ55" s="452" t="str">
        <f ca="1">GrpH!$B$4</f>
        <v>Uruguay</v>
      </c>
      <c r="FK55" s="453">
        <f t="shared" ref="FK55:FK60" ca="1" si="638">$D55</f>
        <v>29</v>
      </c>
      <c r="FL55" s="452" t="str">
        <f ca="1">GrpH!$D$4</f>
        <v>Südkorea</v>
      </c>
      <c r="FM55" s="492"/>
      <c r="FN55" s="492"/>
      <c r="FO55" s="485"/>
      <c r="FP55" s="453" t="str">
        <f t="shared" ref="FP55:FP60" ca="1" si="639">IF(($F55&lt;&gt;"")*($G55&lt;&gt;"")*(FM55&lt;&gt;"")*(FN55&lt;&gt;""),($F55&gt;$G55)*(FM55&gt;FN55)+($F55=$G55)*(FM55=FN55)+($F55&lt;$G55)*(FM55&lt;FN55),"")</f>
        <v/>
      </c>
      <c r="FQ55" s="453" t="str">
        <f ca="1">IF((FP55&lt;&gt;""),IF(OR($F55&lt;&gt;$G55,PrSettings!$M$4="●"),(($F55-$G55)=(FM55-FN55))*1,0),"")</f>
        <v/>
      </c>
      <c r="FR55" s="453" t="str">
        <f t="shared" ref="FR55:FR60" ca="1" si="640">IF((FP55&lt;&gt;""),($F55=FM55)*($G55=FN55),"")</f>
        <v/>
      </c>
      <c r="FS55" s="453" t="str">
        <f ca="1">IF(FP55&lt;&gt;"",IF(ABS($F55-$G55)&gt;=PrSettings!$M$7,(ABS($F55-$G55-FM55+FN55)&lt;=1)*1,IF(AND(FP55,$F55=$G55,$F55&gt;=PrSettings!$M$6),(ABS(FM55-$F55)&lt;=1)*1,IF(AND(FP55,$F55+$G55&gt;=PrSettings!$M$8),(ABS(FM55-$F55)+ABS(FN55-$G55)&lt;=1)*1,""))),"")</f>
        <v/>
      </c>
      <c r="FT55" s="488"/>
      <c r="FV55" s="451">
        <f t="shared" ca="1" si="390"/>
        <v>13</v>
      </c>
      <c r="FW55" s="452" t="str">
        <f ca="1">GrpH!$B$4</f>
        <v>Uruguay</v>
      </c>
      <c r="FX55" s="453">
        <f t="shared" ref="FX55:FX60" ca="1" si="641">$D55</f>
        <v>29</v>
      </c>
      <c r="FY55" s="452" t="str">
        <f ca="1">GrpH!$D$4</f>
        <v>Südkorea</v>
      </c>
      <c r="FZ55" s="492"/>
      <c r="GA55" s="492"/>
      <c r="GB55" s="485"/>
      <c r="GC55" s="453" t="str">
        <f t="shared" ref="GC55:GC60" ca="1" si="642">IF(($F55&lt;&gt;"")*($G55&lt;&gt;"")*(FZ55&lt;&gt;"")*(GA55&lt;&gt;""),($F55&gt;$G55)*(FZ55&gt;GA55)+($F55=$G55)*(FZ55=GA55)+($F55&lt;$G55)*(FZ55&lt;GA55),"")</f>
        <v/>
      </c>
      <c r="GD55" s="453" t="str">
        <f ca="1">IF((GC55&lt;&gt;""),IF(OR($F55&lt;&gt;$G55,PrSettings!$M$4="●"),(($F55-$G55)=(FZ55-GA55))*1,0),"")</f>
        <v/>
      </c>
      <c r="GE55" s="453" t="str">
        <f t="shared" ref="GE55:GE60" ca="1" si="643">IF((GC55&lt;&gt;""),($F55=FZ55)*($G55=GA55),"")</f>
        <v/>
      </c>
      <c r="GF55" s="453" t="str">
        <f ca="1">IF(GC55&lt;&gt;"",IF(ABS($F55-$G55)&gt;=PrSettings!$M$7,(ABS($F55-$G55-FZ55+GA55)&lt;=1)*1,IF(AND(GC55,$F55=$G55,$F55&gt;=PrSettings!$M$6),(ABS(FZ55-$F55)&lt;=1)*1,IF(AND(GC55,$F55+$G55&gt;=PrSettings!$M$8),(ABS(FZ55-$F55)+ABS(GA55-$G55)&lt;=1)*1,""))),"")</f>
        <v/>
      </c>
      <c r="GG55" s="488"/>
      <c r="GI55" s="451">
        <f t="shared" ca="1" si="394"/>
        <v>13</v>
      </c>
      <c r="GJ55" s="452" t="str">
        <f ca="1">GrpH!$B$4</f>
        <v>Uruguay</v>
      </c>
      <c r="GK55" s="453">
        <f t="shared" ref="GK55:GK60" ca="1" si="644">$D55</f>
        <v>29</v>
      </c>
      <c r="GL55" s="452" t="str">
        <f ca="1">GrpH!$D$4</f>
        <v>Südkorea</v>
      </c>
      <c r="GM55" s="492"/>
      <c r="GN55" s="492"/>
      <c r="GO55" s="485"/>
      <c r="GP55" s="453" t="str">
        <f t="shared" ref="GP55:GP60" ca="1" si="645">IF(($F55&lt;&gt;"")*($G55&lt;&gt;"")*(GM55&lt;&gt;"")*(GN55&lt;&gt;""),($F55&gt;$G55)*(GM55&gt;GN55)+($F55=$G55)*(GM55=GN55)+($F55&lt;$G55)*(GM55&lt;GN55),"")</f>
        <v/>
      </c>
      <c r="GQ55" s="453" t="str">
        <f ca="1">IF((GP55&lt;&gt;""),IF(OR($F55&lt;&gt;$G55,PrSettings!$M$4="●"),(($F55-$G55)=(GM55-GN55))*1,0),"")</f>
        <v/>
      </c>
      <c r="GR55" s="453" t="str">
        <f t="shared" ref="GR55:GR60" ca="1" si="646">IF((GP55&lt;&gt;""),($F55=GM55)*($G55=GN55),"")</f>
        <v/>
      </c>
      <c r="GS55" s="453" t="str">
        <f ca="1">IF(GP55&lt;&gt;"",IF(ABS($F55-$G55)&gt;=PrSettings!$M$7,(ABS($F55-$G55-GM55+GN55)&lt;=1)*1,IF(AND(GP55,$F55=$G55,$F55&gt;=PrSettings!$M$6),(ABS(GM55-$F55)&lt;=1)*1,IF(AND(GP55,$F55+$G55&gt;=PrSettings!$M$8),(ABS(GM55-$F55)+ABS(GN55-$G55)&lt;=1)*1,""))),"")</f>
        <v/>
      </c>
      <c r="GT55" s="488"/>
      <c r="GV55" s="451">
        <f t="shared" ca="1" si="398"/>
        <v>13</v>
      </c>
      <c r="GW55" s="452" t="str">
        <f ca="1">GrpH!$B$4</f>
        <v>Uruguay</v>
      </c>
      <c r="GX55" s="453">
        <f t="shared" ref="GX55:GX60" ca="1" si="647">$D55</f>
        <v>29</v>
      </c>
      <c r="GY55" s="452" t="str">
        <f ca="1">GrpH!$D$4</f>
        <v>Südkorea</v>
      </c>
      <c r="GZ55" s="492"/>
      <c r="HA55" s="492"/>
      <c r="HB55" s="485"/>
      <c r="HC55" s="453" t="str">
        <f t="shared" ref="HC55:HC60" ca="1" si="648">IF(($F55&lt;&gt;"")*($G55&lt;&gt;"")*(GZ55&lt;&gt;"")*(HA55&lt;&gt;""),($F55&gt;$G55)*(GZ55&gt;HA55)+($F55=$G55)*(GZ55=HA55)+($F55&lt;$G55)*(GZ55&lt;HA55),"")</f>
        <v/>
      </c>
      <c r="HD55" s="453" t="str">
        <f ca="1">IF((HC55&lt;&gt;""),IF(OR($F55&lt;&gt;$G55,PrSettings!$M$4="●"),(($F55-$G55)=(GZ55-HA55))*1,0),"")</f>
        <v/>
      </c>
      <c r="HE55" s="453" t="str">
        <f t="shared" ref="HE55:HE60" ca="1" si="649">IF((HC55&lt;&gt;""),($F55=GZ55)*($G55=HA55),"")</f>
        <v/>
      </c>
      <c r="HF55" s="453" t="str">
        <f ca="1">IF(HC55&lt;&gt;"",IF(ABS($F55-$G55)&gt;=PrSettings!$M$7,(ABS($F55-$G55-GZ55+HA55)&lt;=1)*1,IF(AND(HC55,$F55=$G55,$F55&gt;=PrSettings!$M$6),(ABS(GZ55-$F55)&lt;=1)*1,IF(AND(HC55,$F55+$G55&gt;=PrSettings!$M$8),(ABS(GZ55-$F55)+ABS(HA55-$G55)&lt;=1)*1,""))),"")</f>
        <v/>
      </c>
      <c r="HG55" s="488"/>
      <c r="HI55" s="451">
        <f t="shared" ca="1" si="402"/>
        <v>13</v>
      </c>
      <c r="HJ55" s="452" t="str">
        <f ca="1">GrpH!$B$4</f>
        <v>Uruguay</v>
      </c>
      <c r="HK55" s="453">
        <f t="shared" ref="HK55:HK60" ca="1" si="650">$D55</f>
        <v>29</v>
      </c>
      <c r="HL55" s="452" t="str">
        <f ca="1">GrpH!$D$4</f>
        <v>Südkorea</v>
      </c>
      <c r="HM55" s="492"/>
      <c r="HN55" s="492"/>
      <c r="HO55" s="485"/>
      <c r="HP55" s="453" t="str">
        <f t="shared" ref="HP55:HP60" ca="1" si="651">IF(($F55&lt;&gt;"")*($G55&lt;&gt;"")*(HM55&lt;&gt;"")*(HN55&lt;&gt;""),($F55&gt;$G55)*(HM55&gt;HN55)+($F55=$G55)*(HM55=HN55)+($F55&lt;$G55)*(HM55&lt;HN55),"")</f>
        <v/>
      </c>
      <c r="HQ55" s="453" t="str">
        <f ca="1">IF((HP55&lt;&gt;""),IF(OR($F55&lt;&gt;$G55,PrSettings!$M$4="●"),(($F55-$G55)=(HM55-HN55))*1,0),"")</f>
        <v/>
      </c>
      <c r="HR55" s="453" t="str">
        <f t="shared" ref="HR55:HR60" ca="1" si="652">IF((HP55&lt;&gt;""),($F55=HM55)*($G55=HN55),"")</f>
        <v/>
      </c>
      <c r="HS55" s="453" t="str">
        <f ca="1">IF(HP55&lt;&gt;"",IF(ABS($F55-$G55)&gt;=PrSettings!$M$7,(ABS($F55-$G55-HM55+HN55)&lt;=1)*1,IF(AND(HP55,$F55=$G55,$F55&gt;=PrSettings!$M$6),(ABS(HM55-$F55)&lt;=1)*1,IF(AND(HP55,$F55+$G55&gt;=PrSettings!$M$8),(ABS(HM55-$F55)+ABS(HN55-$G55)&lt;=1)*1,""))),"")</f>
        <v/>
      </c>
      <c r="HT55" s="488"/>
      <c r="HV55" s="451">
        <f t="shared" ca="1" si="406"/>
        <v>13</v>
      </c>
      <c r="HW55" s="452" t="str">
        <f ca="1">GrpH!$B$4</f>
        <v>Uruguay</v>
      </c>
      <c r="HX55" s="453">
        <f t="shared" ref="HX55:HX60" ca="1" si="653">$D55</f>
        <v>29</v>
      </c>
      <c r="HY55" s="452" t="str">
        <f ca="1">GrpH!$D$4</f>
        <v>Südkorea</v>
      </c>
      <c r="HZ55" s="492"/>
      <c r="IA55" s="492"/>
      <c r="IB55" s="485"/>
      <c r="IC55" s="453" t="str">
        <f t="shared" ref="IC55:IC60" ca="1" si="654">IF(($F55&lt;&gt;"")*($G55&lt;&gt;"")*(HZ55&lt;&gt;"")*(IA55&lt;&gt;""),($F55&gt;$G55)*(HZ55&gt;IA55)+($F55=$G55)*(HZ55=IA55)+($F55&lt;$G55)*(HZ55&lt;IA55),"")</f>
        <v/>
      </c>
      <c r="ID55" s="453" t="str">
        <f ca="1">IF((IC55&lt;&gt;""),IF(OR($F55&lt;&gt;$G55,PrSettings!$M$4="●"),(($F55-$G55)=(HZ55-IA55))*1,0),"")</f>
        <v/>
      </c>
      <c r="IE55" s="453" t="str">
        <f t="shared" ref="IE55:IE60" ca="1" si="655">IF((IC55&lt;&gt;""),($F55=HZ55)*($G55=IA55),"")</f>
        <v/>
      </c>
      <c r="IF55" s="453" t="str">
        <f ca="1">IF(IC55&lt;&gt;"",IF(ABS($F55-$G55)&gt;=PrSettings!$M$7,(ABS($F55-$G55-HZ55+IA55)&lt;=1)*1,IF(AND(IC55,$F55=$G55,$F55&gt;=PrSettings!$M$6),(ABS(HZ55-$F55)&lt;=1)*1,IF(AND(IC55,$F55+$G55&gt;=PrSettings!$M$8),(ABS(HZ55-$F55)+ABS(IA55-$G55)&lt;=1)*1,""))),"")</f>
        <v/>
      </c>
      <c r="IG55" s="488"/>
      <c r="II55" s="451">
        <f t="shared" ca="1" si="410"/>
        <v>13</v>
      </c>
      <c r="IJ55" s="452" t="str">
        <f ca="1">GrpH!$B$4</f>
        <v>Uruguay</v>
      </c>
      <c r="IK55" s="453">
        <f t="shared" ref="IK55:IK60" ca="1" si="656">$D55</f>
        <v>29</v>
      </c>
      <c r="IL55" s="452" t="str">
        <f ca="1">GrpH!$D$4</f>
        <v>Südkorea</v>
      </c>
      <c r="IM55" s="492"/>
      <c r="IN55" s="492"/>
      <c r="IO55" s="485"/>
      <c r="IP55" s="453" t="str">
        <f t="shared" ref="IP55:IP60" ca="1" si="657">IF(($F55&lt;&gt;"")*($G55&lt;&gt;"")*(IM55&lt;&gt;"")*(IN55&lt;&gt;""),($F55&gt;$G55)*(IM55&gt;IN55)+($F55=$G55)*(IM55=IN55)+($F55&lt;$G55)*(IM55&lt;IN55),"")</f>
        <v/>
      </c>
      <c r="IQ55" s="453" t="str">
        <f ca="1">IF((IP55&lt;&gt;""),IF(OR($F55&lt;&gt;$G55,PrSettings!$M$4="●"),(($F55-$G55)=(IM55-IN55))*1,0),"")</f>
        <v/>
      </c>
      <c r="IR55" s="453" t="str">
        <f t="shared" ref="IR55:IR60" ca="1" si="658">IF((IP55&lt;&gt;""),($F55=IM55)*($G55=IN55),"")</f>
        <v/>
      </c>
      <c r="IS55" s="453" t="str">
        <f ca="1">IF(IP55&lt;&gt;"",IF(ABS($F55-$G55)&gt;=PrSettings!$M$7,(ABS($F55-$G55-IM55+IN55)&lt;=1)*1,IF(AND(IP55,$F55=$G55,$F55&gt;=PrSettings!$M$6),(ABS(IM55-$F55)&lt;=1)*1,IF(AND(IP55,$F55+$G55&gt;=PrSettings!$M$8),(ABS(IM55-$F55)+ABS(IN55-$G55)&lt;=1)*1,""))),"")</f>
        <v/>
      </c>
      <c r="IT55" s="488"/>
      <c r="IV55" s="451">
        <f t="shared" ca="1" si="414"/>
        <v>13</v>
      </c>
      <c r="IW55" s="452" t="str">
        <f ca="1">GrpH!$B$4</f>
        <v>Uruguay</v>
      </c>
      <c r="IX55" s="453">
        <f t="shared" ref="IX55:IX60" ca="1" si="659">$D55</f>
        <v>29</v>
      </c>
      <c r="IY55" s="452" t="str">
        <f ca="1">GrpH!$D$4</f>
        <v>Südkorea</v>
      </c>
      <c r="IZ55" s="492"/>
      <c r="JA55" s="492"/>
      <c r="JB55" s="485"/>
      <c r="JC55" s="453" t="str">
        <f t="shared" ref="JC55:JC60" ca="1" si="660">IF(($F55&lt;&gt;"")*($G55&lt;&gt;"")*(IZ55&lt;&gt;"")*(JA55&lt;&gt;""),($F55&gt;$G55)*(IZ55&gt;JA55)+($F55=$G55)*(IZ55=JA55)+($F55&lt;$G55)*(IZ55&lt;JA55),"")</f>
        <v/>
      </c>
      <c r="JD55" s="453" t="str">
        <f ca="1">IF((JC55&lt;&gt;""),IF(OR($F55&lt;&gt;$G55,PrSettings!$M$4="●"),(($F55-$G55)=(IZ55-JA55))*1,0),"")</f>
        <v/>
      </c>
      <c r="JE55" s="453" t="str">
        <f t="shared" ref="JE55:JE60" ca="1" si="661">IF((JC55&lt;&gt;""),($F55=IZ55)*($G55=JA55),"")</f>
        <v/>
      </c>
      <c r="JF55" s="453" t="str">
        <f ca="1">IF(JC55&lt;&gt;"",IF(ABS($F55-$G55)&gt;=PrSettings!$M$7,(ABS($F55-$G55-IZ55+JA55)&lt;=1)*1,IF(AND(JC55,$F55=$G55,$F55&gt;=PrSettings!$M$6),(ABS(IZ55-$F55)&lt;=1)*1,IF(AND(JC55,$F55+$G55&gt;=PrSettings!$M$8),(ABS(IZ55-$F55)+ABS(JA55-$G55)&lt;=1)*1,""))),"")</f>
        <v/>
      </c>
      <c r="JG55" s="488"/>
      <c r="JI55" s="451">
        <f t="shared" ca="1" si="418"/>
        <v>13</v>
      </c>
      <c r="JJ55" s="452" t="str">
        <f ca="1">GrpH!$B$4</f>
        <v>Uruguay</v>
      </c>
      <c r="JK55" s="453">
        <f t="shared" ref="JK55:JK60" ca="1" si="662">$D55</f>
        <v>29</v>
      </c>
      <c r="JL55" s="452" t="str">
        <f ca="1">GrpH!$D$4</f>
        <v>Südkorea</v>
      </c>
      <c r="JM55" s="492"/>
      <c r="JN55" s="492"/>
      <c r="JO55" s="485"/>
      <c r="JP55" s="453" t="str">
        <f t="shared" ref="JP55:JP60" ca="1" si="663">IF(($F55&lt;&gt;"")*($G55&lt;&gt;"")*(JM55&lt;&gt;"")*(JN55&lt;&gt;""),($F55&gt;$G55)*(JM55&gt;JN55)+($F55=$G55)*(JM55=JN55)+($F55&lt;$G55)*(JM55&lt;JN55),"")</f>
        <v/>
      </c>
      <c r="JQ55" s="453" t="str">
        <f ca="1">IF((JP55&lt;&gt;""),IF(OR($F55&lt;&gt;$G55,PrSettings!$M$4="●"),(($F55-$G55)=(JM55-JN55))*1,0),"")</f>
        <v/>
      </c>
      <c r="JR55" s="453" t="str">
        <f t="shared" ref="JR55:JR60" ca="1" si="664">IF((JP55&lt;&gt;""),($F55=JM55)*($G55=JN55),"")</f>
        <v/>
      </c>
      <c r="JS55" s="453" t="str">
        <f ca="1">IF(JP55&lt;&gt;"",IF(ABS($F55-$G55)&gt;=PrSettings!$M$7,(ABS($F55-$G55-JM55+JN55)&lt;=1)*1,IF(AND(JP55,$F55=$G55,$F55&gt;=PrSettings!$M$6),(ABS(JM55-$F55)&lt;=1)*1,IF(AND(JP55,$F55+$G55&gt;=PrSettings!$M$8),(ABS(JM55-$F55)+ABS(JN55-$G55)&lt;=1)*1,""))),"")</f>
        <v/>
      </c>
      <c r="JT55" s="488"/>
      <c r="JV55" s="451">
        <f t="shared" ca="1" si="422"/>
        <v>13</v>
      </c>
      <c r="JW55" s="452" t="str">
        <f ca="1">GrpH!$B$4</f>
        <v>Uruguay</v>
      </c>
      <c r="JX55" s="453">
        <f t="shared" ref="JX55:JX60" ca="1" si="665">$D55</f>
        <v>29</v>
      </c>
      <c r="JY55" s="452" t="str">
        <f ca="1">GrpH!$D$4</f>
        <v>Südkorea</v>
      </c>
      <c r="JZ55" s="492"/>
      <c r="KA55" s="492"/>
      <c r="KB55" s="485"/>
      <c r="KC55" s="453" t="str">
        <f t="shared" ref="KC55:KC60" ca="1" si="666">IF(($F55&lt;&gt;"")*($G55&lt;&gt;"")*(JZ55&lt;&gt;"")*(KA55&lt;&gt;""),($F55&gt;$G55)*(JZ55&gt;KA55)+($F55=$G55)*(JZ55=KA55)+($F55&lt;$G55)*(JZ55&lt;KA55),"")</f>
        <v/>
      </c>
      <c r="KD55" s="453" t="str">
        <f ca="1">IF((KC55&lt;&gt;""),IF(OR($F55&lt;&gt;$G55,PrSettings!$M$4="●"),(($F55-$G55)=(JZ55-KA55))*1,0),"")</f>
        <v/>
      </c>
      <c r="KE55" s="453" t="str">
        <f t="shared" ref="KE55:KE60" ca="1" si="667">IF((KC55&lt;&gt;""),($F55=JZ55)*($G55=KA55),"")</f>
        <v/>
      </c>
      <c r="KF55" s="453" t="str">
        <f ca="1">IF(KC55&lt;&gt;"",IF(ABS($F55-$G55)&gt;=PrSettings!$M$7,(ABS($F55-$G55-JZ55+KA55)&lt;=1)*1,IF(AND(KC55,$F55=$G55,$F55&gt;=PrSettings!$M$6),(ABS(JZ55-$F55)&lt;=1)*1,IF(AND(KC55,$F55+$G55&gt;=PrSettings!$M$8),(ABS(JZ55-$F55)+ABS(KA55-$G55)&lt;=1)*1,""))),"")</f>
        <v/>
      </c>
      <c r="KG55" s="488"/>
      <c r="KI55" s="451">
        <f t="shared" ca="1" si="426"/>
        <v>13</v>
      </c>
      <c r="KJ55" s="452" t="str">
        <f ca="1">GrpH!$B$4</f>
        <v>Uruguay</v>
      </c>
      <c r="KK55" s="453">
        <f t="shared" ref="KK55:KK60" ca="1" si="668">$D55</f>
        <v>29</v>
      </c>
      <c r="KL55" s="452" t="str">
        <f ca="1">GrpH!$D$4</f>
        <v>Südkorea</v>
      </c>
      <c r="KM55" s="492"/>
      <c r="KN55" s="492"/>
      <c r="KO55" s="485"/>
      <c r="KP55" s="453" t="str">
        <f t="shared" ref="KP55:KP60" ca="1" si="669">IF(($F55&lt;&gt;"")*($G55&lt;&gt;"")*(KM55&lt;&gt;"")*(KN55&lt;&gt;""),($F55&gt;$G55)*(KM55&gt;KN55)+($F55=$G55)*(KM55=KN55)+($F55&lt;$G55)*(KM55&lt;KN55),"")</f>
        <v/>
      </c>
      <c r="KQ55" s="453" t="str">
        <f ca="1">IF((KP55&lt;&gt;""),IF(OR($F55&lt;&gt;$G55,PrSettings!$M$4="●"),(($F55-$G55)=(KM55-KN55))*1,0),"")</f>
        <v/>
      </c>
      <c r="KR55" s="453" t="str">
        <f t="shared" ref="KR55:KR60" ca="1" si="670">IF((KP55&lt;&gt;""),($F55=KM55)*($G55=KN55),"")</f>
        <v/>
      </c>
      <c r="KS55" s="453" t="str">
        <f ca="1">IF(KP55&lt;&gt;"",IF(ABS($F55-$G55)&gt;=PrSettings!$M$7,(ABS($F55-$G55-KM55+KN55)&lt;=1)*1,IF(AND(KP55,$F55=$G55,$F55&gt;=PrSettings!$M$6),(ABS(KM55-$F55)&lt;=1)*1,IF(AND(KP55,$F55+$G55&gt;=PrSettings!$M$8),(ABS(KM55-$F55)+ABS(KN55-$G55)&lt;=1)*1,""))),"")</f>
        <v/>
      </c>
      <c r="KT55" s="488"/>
      <c r="KV55" s="451">
        <f t="shared" ca="1" si="430"/>
        <v>13</v>
      </c>
      <c r="KW55" s="452" t="str">
        <f ca="1">GrpH!$B$4</f>
        <v>Uruguay</v>
      </c>
      <c r="KX55" s="453">
        <f t="shared" ref="KX55:KX60" ca="1" si="671">$D55</f>
        <v>29</v>
      </c>
      <c r="KY55" s="452" t="str">
        <f ca="1">GrpH!$D$4</f>
        <v>Südkorea</v>
      </c>
      <c r="KZ55" s="492"/>
      <c r="LA55" s="492"/>
      <c r="LB55" s="485"/>
      <c r="LC55" s="453" t="str">
        <f t="shared" ref="LC55:LC60" ca="1" si="672">IF(($F55&lt;&gt;"")*($G55&lt;&gt;"")*(KZ55&lt;&gt;"")*(LA55&lt;&gt;""),($F55&gt;$G55)*(KZ55&gt;LA55)+($F55=$G55)*(KZ55=LA55)+($F55&lt;$G55)*(KZ55&lt;LA55),"")</f>
        <v/>
      </c>
      <c r="LD55" s="453" t="str">
        <f ca="1">IF((LC55&lt;&gt;""),IF(OR($F55&lt;&gt;$G55,PrSettings!$M$4="●"),(($F55-$G55)=(KZ55-LA55))*1,0),"")</f>
        <v/>
      </c>
      <c r="LE55" s="453" t="str">
        <f t="shared" ref="LE55:LE60" ca="1" si="673">IF((LC55&lt;&gt;""),($F55=KZ55)*($G55=LA55),"")</f>
        <v/>
      </c>
      <c r="LF55" s="453" t="str">
        <f ca="1">IF(LC55&lt;&gt;"",IF(ABS($F55-$G55)&gt;=PrSettings!$M$7,(ABS($F55-$G55-KZ55+LA55)&lt;=1)*1,IF(AND(LC55,$F55=$G55,$F55&gt;=PrSettings!$M$6),(ABS(KZ55-$F55)&lt;=1)*1,IF(AND(LC55,$F55+$G55&gt;=PrSettings!$M$8),(ABS(KZ55-$F55)+ABS(LA55-$G55)&lt;=1)*1,""))),"")</f>
        <v/>
      </c>
      <c r="LG55" s="488"/>
      <c r="LI55" s="451">
        <f t="shared" ca="1" si="434"/>
        <v>13</v>
      </c>
      <c r="LJ55" s="452" t="str">
        <f ca="1">GrpH!$B$4</f>
        <v>Uruguay</v>
      </c>
      <c r="LK55" s="453">
        <f t="shared" ref="LK55:LK60" ca="1" si="674">$D55</f>
        <v>29</v>
      </c>
      <c r="LL55" s="452" t="str">
        <f ca="1">GrpH!$D$4</f>
        <v>Südkorea</v>
      </c>
      <c r="LM55" s="492"/>
      <c r="LN55" s="492"/>
      <c r="LO55" s="485"/>
      <c r="LP55" s="453" t="str">
        <f t="shared" ref="LP55:LP60" ca="1" si="675">IF(($F55&lt;&gt;"")*($G55&lt;&gt;"")*(LM55&lt;&gt;"")*(LN55&lt;&gt;""),($F55&gt;$G55)*(LM55&gt;LN55)+($F55=$G55)*(LM55=LN55)+($F55&lt;$G55)*(LM55&lt;LN55),"")</f>
        <v/>
      </c>
      <c r="LQ55" s="453" t="str">
        <f ca="1">IF((LP55&lt;&gt;""),IF(OR($F55&lt;&gt;$G55,PrSettings!$M$4="●"),(($F55-$G55)=(LM55-LN55))*1,0),"")</f>
        <v/>
      </c>
      <c r="LR55" s="453" t="str">
        <f t="shared" ref="LR55:LR60" ca="1" si="676">IF((LP55&lt;&gt;""),($F55=LM55)*($G55=LN55),"")</f>
        <v/>
      </c>
      <c r="LS55" s="453" t="str">
        <f ca="1">IF(LP55&lt;&gt;"",IF(ABS($F55-$G55)&gt;=PrSettings!$M$7,(ABS($F55-$G55-LM55+LN55)&lt;=1)*1,IF(AND(LP55,$F55=$G55,$F55&gt;=PrSettings!$M$6),(ABS(LM55-$F55)&lt;=1)*1,IF(AND(LP55,$F55+$G55&gt;=PrSettings!$M$8),(ABS(LM55-$F55)+ABS(LN55-$G55)&lt;=1)*1,""))),"")</f>
        <v/>
      </c>
      <c r="LT55" s="488"/>
      <c r="LV55" s="451">
        <f t="shared" ca="1" si="438"/>
        <v>13</v>
      </c>
      <c r="LW55" s="452" t="str">
        <f ca="1">GrpH!$B$4</f>
        <v>Uruguay</v>
      </c>
      <c r="LX55" s="453">
        <f t="shared" ref="LX55:LX60" ca="1" si="677">$D55</f>
        <v>29</v>
      </c>
      <c r="LY55" s="452" t="str">
        <f ca="1">GrpH!$D$4</f>
        <v>Südkorea</v>
      </c>
      <c r="LZ55" s="492"/>
      <c r="MA55" s="492"/>
      <c r="MB55" s="485"/>
      <c r="MC55" s="453" t="str">
        <f t="shared" ref="MC55:MC60" ca="1" si="678">IF(($F55&lt;&gt;"")*($G55&lt;&gt;"")*(LZ55&lt;&gt;"")*(MA55&lt;&gt;""),($F55&gt;$G55)*(LZ55&gt;MA55)+($F55=$G55)*(LZ55=MA55)+($F55&lt;$G55)*(LZ55&lt;MA55),"")</f>
        <v/>
      </c>
      <c r="MD55" s="453" t="str">
        <f ca="1">IF((MC55&lt;&gt;""),IF(OR($F55&lt;&gt;$G55,PrSettings!$M$4="●"),(($F55-$G55)=(LZ55-MA55))*1,0),"")</f>
        <v/>
      </c>
      <c r="ME55" s="453" t="str">
        <f t="shared" ref="ME55:ME60" ca="1" si="679">IF((MC55&lt;&gt;""),($F55=LZ55)*($G55=MA55),"")</f>
        <v/>
      </c>
      <c r="MF55" s="453" t="str">
        <f ca="1">IF(MC55&lt;&gt;"",IF(ABS($F55-$G55)&gt;=PrSettings!$M$7,(ABS($F55-$G55-LZ55+MA55)&lt;=1)*1,IF(AND(MC55,$F55=$G55,$F55&gt;=PrSettings!$M$6),(ABS(LZ55-$F55)&lt;=1)*1,IF(AND(MC55,$F55+$G55&gt;=PrSettings!$M$8),(ABS(LZ55-$F55)+ABS(MA55-$G55)&lt;=1)*1,""))),"")</f>
        <v/>
      </c>
      <c r="MG55" s="488"/>
    </row>
    <row r="56" spans="1:345" s="444" customFormat="1" x14ac:dyDescent="0.25">
      <c r="A56" s="448"/>
      <c r="B56" s="451">
        <f ca="1">INDEX(Groups!$C$7:$C$45,MATCH(C56,Groups!$D$7:$D$45,0))</f>
        <v>8</v>
      </c>
      <c r="C56" s="452" t="str">
        <f ca="1">GrpH!$B$5</f>
        <v>Portugal</v>
      </c>
      <c r="D56" s="453">
        <f ca="1">INDEX(Groups!$C$7:$C$45,MATCH(E56,Groups!$D$7:$D$45,0))</f>
        <v>60</v>
      </c>
      <c r="E56" s="452" t="str">
        <f ca="1">GrpH!$D$5</f>
        <v>Ghana</v>
      </c>
      <c r="F56" s="454">
        <f ca="1">GrpH!$E$5</f>
        <v>3</v>
      </c>
      <c r="G56" s="455">
        <f ca="1">GrpH!$G$5</f>
        <v>2</v>
      </c>
      <c r="I56" s="451">
        <f t="shared" ca="1" si="601"/>
        <v>8</v>
      </c>
      <c r="J56" s="452" t="str">
        <f ca="1">GrpH!$B$5</f>
        <v>Portugal</v>
      </c>
      <c r="K56" s="453">
        <f t="shared" ca="1" si="602"/>
        <v>60</v>
      </c>
      <c r="L56" s="452" t="str">
        <f ca="1">GrpH!$D$5</f>
        <v>Ghana</v>
      </c>
      <c r="M56" s="492"/>
      <c r="N56" s="492"/>
      <c r="O56" s="486"/>
      <c r="P56" s="453" t="str">
        <f t="shared" ca="1" si="603"/>
        <v/>
      </c>
      <c r="Q56" s="453" t="str">
        <f ca="1">IF((P56&lt;&gt;""),IF(OR($F56&lt;&gt;$G56,PrSettings!$M$4="●"),(($F56-$G56)=(M56-N56))*1,0),"")</f>
        <v/>
      </c>
      <c r="R56" s="453" t="str">
        <f t="shared" ca="1" si="604"/>
        <v/>
      </c>
      <c r="S56" s="453" t="str">
        <f ca="1">IF(P56&lt;&gt;"",IF(ABS($F56-$G56)&gt;=PrSettings!$M$7,(ABS($F56-$G56-M56+N56)&lt;=1)*1,IF(AND(P56,$F56=$G56,$F56&gt;=PrSettings!$M$6),(ABS(M56-$F56)&lt;=1)*1,IF(AND(P56,$F56+$G56&gt;=PrSettings!$M$8),(ABS(M56-$F56)+ABS(N56-$G56)&lt;=1)*1,""))),"")</f>
        <v/>
      </c>
      <c r="T56" s="489"/>
      <c r="V56" s="451">
        <f t="shared" ca="1" si="342"/>
        <v>8</v>
      </c>
      <c r="W56" s="452" t="str">
        <f ca="1">GrpH!$B$5</f>
        <v>Portugal</v>
      </c>
      <c r="X56" s="453">
        <f t="shared" ca="1" si="605"/>
        <v>60</v>
      </c>
      <c r="Y56" s="452" t="str">
        <f ca="1">GrpH!$D$5</f>
        <v>Ghana</v>
      </c>
      <c r="Z56" s="492"/>
      <c r="AA56" s="492"/>
      <c r="AB56" s="486"/>
      <c r="AC56" s="453" t="str">
        <f t="shared" ca="1" si="606"/>
        <v/>
      </c>
      <c r="AD56" s="453" t="str">
        <f ca="1">IF((AC56&lt;&gt;""),IF(OR($F56&lt;&gt;$G56,PrSettings!$M$4="●"),(($F56-$G56)=(Z56-AA56))*1,0),"")</f>
        <v/>
      </c>
      <c r="AE56" s="453" t="str">
        <f t="shared" ca="1" si="607"/>
        <v/>
      </c>
      <c r="AF56" s="453" t="str">
        <f ca="1">IF(AC56&lt;&gt;"",IF(ABS($F56-$G56)&gt;=PrSettings!$M$7,(ABS($F56-$G56-Z56+AA56)&lt;=1)*1,IF(AND(AC56,$F56=$G56,$F56&gt;=PrSettings!$M$6),(ABS(Z56-$F56)&lt;=1)*1,IF(AND(AC56,$F56+$G56&gt;=PrSettings!$M$8),(ABS(Z56-$F56)+ABS(AA56-$G56)&lt;=1)*1,""))),"")</f>
        <v/>
      </c>
      <c r="AG56" s="489"/>
      <c r="AI56" s="451">
        <f t="shared" ca="1" si="346"/>
        <v>8</v>
      </c>
      <c r="AJ56" s="452" t="str">
        <f ca="1">GrpH!$B$5</f>
        <v>Portugal</v>
      </c>
      <c r="AK56" s="453">
        <f t="shared" ca="1" si="608"/>
        <v>60</v>
      </c>
      <c r="AL56" s="452" t="str">
        <f ca="1">GrpH!$D$5</f>
        <v>Ghana</v>
      </c>
      <c r="AM56" s="492"/>
      <c r="AN56" s="492"/>
      <c r="AO56" s="486"/>
      <c r="AP56" s="453" t="str">
        <f t="shared" ca="1" si="609"/>
        <v/>
      </c>
      <c r="AQ56" s="453" t="str">
        <f ca="1">IF((AP56&lt;&gt;""),IF(OR($F56&lt;&gt;$G56,PrSettings!$M$4="●"),(($F56-$G56)=(AM56-AN56))*1,0),"")</f>
        <v/>
      </c>
      <c r="AR56" s="453" t="str">
        <f t="shared" ca="1" si="610"/>
        <v/>
      </c>
      <c r="AS56" s="453" t="str">
        <f ca="1">IF(AP56&lt;&gt;"",IF(ABS($F56-$G56)&gt;=PrSettings!$M$7,(ABS($F56-$G56-AM56+AN56)&lt;=1)*1,IF(AND(AP56,$F56=$G56,$F56&gt;=PrSettings!$M$6),(ABS(AM56-$F56)&lt;=1)*1,IF(AND(AP56,$F56+$G56&gt;=PrSettings!$M$8),(ABS(AM56-$F56)+ABS(AN56-$G56)&lt;=1)*1,""))),"")</f>
        <v/>
      </c>
      <c r="AT56" s="489"/>
      <c r="AV56" s="451">
        <f t="shared" ca="1" si="350"/>
        <v>8</v>
      </c>
      <c r="AW56" s="452" t="str">
        <f ca="1">GrpH!$B$5</f>
        <v>Portugal</v>
      </c>
      <c r="AX56" s="453">
        <f t="shared" ca="1" si="611"/>
        <v>60</v>
      </c>
      <c r="AY56" s="452" t="str">
        <f ca="1">GrpH!$D$5</f>
        <v>Ghana</v>
      </c>
      <c r="AZ56" s="492"/>
      <c r="BA56" s="492"/>
      <c r="BB56" s="486"/>
      <c r="BC56" s="453" t="str">
        <f t="shared" ca="1" si="612"/>
        <v/>
      </c>
      <c r="BD56" s="453" t="str">
        <f ca="1">IF((BC56&lt;&gt;""),IF(OR($F56&lt;&gt;$G56,PrSettings!$M$4="●"),(($F56-$G56)=(AZ56-BA56))*1,0),"")</f>
        <v/>
      </c>
      <c r="BE56" s="453" t="str">
        <f t="shared" ca="1" si="613"/>
        <v/>
      </c>
      <c r="BF56" s="453" t="str">
        <f ca="1">IF(BC56&lt;&gt;"",IF(ABS($F56-$G56)&gt;=PrSettings!$M$7,(ABS($F56-$G56-AZ56+BA56)&lt;=1)*1,IF(AND(BC56,$F56=$G56,$F56&gt;=PrSettings!$M$6),(ABS(AZ56-$F56)&lt;=1)*1,IF(AND(BC56,$F56+$G56&gt;=PrSettings!$M$8),(ABS(AZ56-$F56)+ABS(BA56-$G56)&lt;=1)*1,""))),"")</f>
        <v/>
      </c>
      <c r="BG56" s="489"/>
      <c r="BI56" s="451">
        <f t="shared" ca="1" si="354"/>
        <v>8</v>
      </c>
      <c r="BJ56" s="452" t="str">
        <f ca="1">GrpH!$B$5</f>
        <v>Portugal</v>
      </c>
      <c r="BK56" s="453">
        <f t="shared" ca="1" si="614"/>
        <v>60</v>
      </c>
      <c r="BL56" s="452" t="str">
        <f ca="1">GrpH!$D$5</f>
        <v>Ghana</v>
      </c>
      <c r="BM56" s="492"/>
      <c r="BN56" s="492"/>
      <c r="BO56" s="486"/>
      <c r="BP56" s="453" t="str">
        <f t="shared" ca="1" si="615"/>
        <v/>
      </c>
      <c r="BQ56" s="453" t="str">
        <f ca="1">IF((BP56&lt;&gt;""),IF(OR($F56&lt;&gt;$G56,PrSettings!$M$4="●"),(($F56-$G56)=(BM56-BN56))*1,0),"")</f>
        <v/>
      </c>
      <c r="BR56" s="453" t="str">
        <f t="shared" ca="1" si="616"/>
        <v/>
      </c>
      <c r="BS56" s="453" t="str">
        <f ca="1">IF(BP56&lt;&gt;"",IF(ABS($F56-$G56)&gt;=PrSettings!$M$7,(ABS($F56-$G56-BM56+BN56)&lt;=1)*1,IF(AND(BP56,$F56=$G56,$F56&gt;=PrSettings!$M$6),(ABS(BM56-$F56)&lt;=1)*1,IF(AND(BP56,$F56+$G56&gt;=PrSettings!$M$8),(ABS(BM56-$F56)+ABS(BN56-$G56)&lt;=1)*1,""))),"")</f>
        <v/>
      </c>
      <c r="BT56" s="489"/>
      <c r="BV56" s="451">
        <f t="shared" ca="1" si="358"/>
        <v>8</v>
      </c>
      <c r="BW56" s="452" t="str">
        <f ca="1">GrpH!$B$5</f>
        <v>Portugal</v>
      </c>
      <c r="BX56" s="453">
        <f t="shared" ca="1" si="617"/>
        <v>60</v>
      </c>
      <c r="BY56" s="452" t="str">
        <f ca="1">GrpH!$D$5</f>
        <v>Ghana</v>
      </c>
      <c r="BZ56" s="492"/>
      <c r="CA56" s="492"/>
      <c r="CB56" s="486"/>
      <c r="CC56" s="453" t="str">
        <f t="shared" ca="1" si="618"/>
        <v/>
      </c>
      <c r="CD56" s="453" t="str">
        <f ca="1">IF((CC56&lt;&gt;""),IF(OR($F56&lt;&gt;$G56,PrSettings!$M$4="●"),(($F56-$G56)=(BZ56-CA56))*1,0),"")</f>
        <v/>
      </c>
      <c r="CE56" s="453" t="str">
        <f t="shared" ca="1" si="619"/>
        <v/>
      </c>
      <c r="CF56" s="453" t="str">
        <f ca="1">IF(CC56&lt;&gt;"",IF(ABS($F56-$G56)&gt;=PrSettings!$M$7,(ABS($F56-$G56-BZ56+CA56)&lt;=1)*1,IF(AND(CC56,$F56=$G56,$F56&gt;=PrSettings!$M$6),(ABS(BZ56-$F56)&lt;=1)*1,IF(AND(CC56,$F56+$G56&gt;=PrSettings!$M$8),(ABS(BZ56-$F56)+ABS(CA56-$G56)&lt;=1)*1,""))),"")</f>
        <v/>
      </c>
      <c r="CG56" s="489"/>
      <c r="CI56" s="451">
        <f t="shared" ca="1" si="362"/>
        <v>8</v>
      </c>
      <c r="CJ56" s="452" t="str">
        <f ca="1">GrpH!$B$5</f>
        <v>Portugal</v>
      </c>
      <c r="CK56" s="453">
        <f t="shared" ca="1" si="620"/>
        <v>60</v>
      </c>
      <c r="CL56" s="452" t="str">
        <f ca="1">GrpH!$D$5</f>
        <v>Ghana</v>
      </c>
      <c r="CM56" s="492"/>
      <c r="CN56" s="492"/>
      <c r="CO56" s="486"/>
      <c r="CP56" s="453" t="str">
        <f t="shared" ca="1" si="621"/>
        <v/>
      </c>
      <c r="CQ56" s="453" t="str">
        <f ca="1">IF((CP56&lt;&gt;""),IF(OR($F56&lt;&gt;$G56,PrSettings!$M$4="●"),(($F56-$G56)=(CM56-CN56))*1,0),"")</f>
        <v/>
      </c>
      <c r="CR56" s="453" t="str">
        <f t="shared" ca="1" si="622"/>
        <v/>
      </c>
      <c r="CS56" s="453" t="str">
        <f ca="1">IF(CP56&lt;&gt;"",IF(ABS($F56-$G56)&gt;=PrSettings!$M$7,(ABS($F56-$G56-CM56+CN56)&lt;=1)*1,IF(AND(CP56,$F56=$G56,$F56&gt;=PrSettings!$M$6),(ABS(CM56-$F56)&lt;=1)*1,IF(AND(CP56,$F56+$G56&gt;=PrSettings!$M$8),(ABS(CM56-$F56)+ABS(CN56-$G56)&lt;=1)*1,""))),"")</f>
        <v/>
      </c>
      <c r="CT56" s="489"/>
      <c r="CV56" s="451">
        <f t="shared" ca="1" si="366"/>
        <v>8</v>
      </c>
      <c r="CW56" s="452" t="str">
        <f ca="1">GrpH!$B$5</f>
        <v>Portugal</v>
      </c>
      <c r="CX56" s="453">
        <f t="shared" ca="1" si="623"/>
        <v>60</v>
      </c>
      <c r="CY56" s="452" t="str">
        <f ca="1">GrpH!$D$5</f>
        <v>Ghana</v>
      </c>
      <c r="CZ56" s="492"/>
      <c r="DA56" s="492"/>
      <c r="DB56" s="486"/>
      <c r="DC56" s="453" t="str">
        <f t="shared" ca="1" si="624"/>
        <v/>
      </c>
      <c r="DD56" s="453" t="str">
        <f ca="1">IF((DC56&lt;&gt;""),IF(OR($F56&lt;&gt;$G56,PrSettings!$M$4="●"),(($F56-$G56)=(CZ56-DA56))*1,0),"")</f>
        <v/>
      </c>
      <c r="DE56" s="453" t="str">
        <f t="shared" ca="1" si="625"/>
        <v/>
      </c>
      <c r="DF56" s="453" t="str">
        <f ca="1">IF(DC56&lt;&gt;"",IF(ABS($F56-$G56)&gt;=PrSettings!$M$7,(ABS($F56-$G56-CZ56+DA56)&lt;=1)*1,IF(AND(DC56,$F56=$G56,$F56&gt;=PrSettings!$M$6),(ABS(CZ56-$F56)&lt;=1)*1,IF(AND(DC56,$F56+$G56&gt;=PrSettings!$M$8),(ABS(CZ56-$F56)+ABS(DA56-$G56)&lt;=1)*1,""))),"")</f>
        <v/>
      </c>
      <c r="DG56" s="489"/>
      <c r="DI56" s="451">
        <f t="shared" ca="1" si="370"/>
        <v>8</v>
      </c>
      <c r="DJ56" s="452" t="str">
        <f ca="1">GrpH!$B$5</f>
        <v>Portugal</v>
      </c>
      <c r="DK56" s="453">
        <f t="shared" ca="1" si="626"/>
        <v>60</v>
      </c>
      <c r="DL56" s="452" t="str">
        <f ca="1">GrpH!$D$5</f>
        <v>Ghana</v>
      </c>
      <c r="DM56" s="492"/>
      <c r="DN56" s="492"/>
      <c r="DO56" s="486"/>
      <c r="DP56" s="453" t="str">
        <f t="shared" ca="1" si="627"/>
        <v/>
      </c>
      <c r="DQ56" s="453" t="str">
        <f ca="1">IF((DP56&lt;&gt;""),IF(OR($F56&lt;&gt;$G56,PrSettings!$M$4="●"),(($F56-$G56)=(DM56-DN56))*1,0),"")</f>
        <v/>
      </c>
      <c r="DR56" s="453" t="str">
        <f t="shared" ca="1" si="628"/>
        <v/>
      </c>
      <c r="DS56" s="453" t="str">
        <f ca="1">IF(DP56&lt;&gt;"",IF(ABS($F56-$G56)&gt;=PrSettings!$M$7,(ABS($F56-$G56-DM56+DN56)&lt;=1)*1,IF(AND(DP56,$F56=$G56,$F56&gt;=PrSettings!$M$6),(ABS(DM56-$F56)&lt;=1)*1,IF(AND(DP56,$F56+$G56&gt;=PrSettings!$M$8),(ABS(DM56-$F56)+ABS(DN56-$G56)&lt;=1)*1,""))),"")</f>
        <v/>
      </c>
      <c r="DT56" s="489"/>
      <c r="DV56" s="451">
        <f t="shared" ca="1" si="374"/>
        <v>8</v>
      </c>
      <c r="DW56" s="452" t="str">
        <f ca="1">GrpH!$B$5</f>
        <v>Portugal</v>
      </c>
      <c r="DX56" s="453">
        <f t="shared" ca="1" si="629"/>
        <v>60</v>
      </c>
      <c r="DY56" s="452" t="str">
        <f ca="1">GrpH!$D$5</f>
        <v>Ghana</v>
      </c>
      <c r="DZ56" s="492"/>
      <c r="EA56" s="492"/>
      <c r="EB56" s="486"/>
      <c r="EC56" s="453" t="str">
        <f t="shared" ca="1" si="630"/>
        <v/>
      </c>
      <c r="ED56" s="453" t="str">
        <f ca="1">IF((EC56&lt;&gt;""),IF(OR($F56&lt;&gt;$G56,PrSettings!$M$4="●"),(($F56-$G56)=(DZ56-EA56))*1,0),"")</f>
        <v/>
      </c>
      <c r="EE56" s="453" t="str">
        <f t="shared" ca="1" si="631"/>
        <v/>
      </c>
      <c r="EF56" s="453" t="str">
        <f ca="1">IF(EC56&lt;&gt;"",IF(ABS($F56-$G56)&gt;=PrSettings!$M$7,(ABS($F56-$G56-DZ56+EA56)&lt;=1)*1,IF(AND(EC56,$F56=$G56,$F56&gt;=PrSettings!$M$6),(ABS(DZ56-$F56)&lt;=1)*1,IF(AND(EC56,$F56+$G56&gt;=PrSettings!$M$8),(ABS(DZ56-$F56)+ABS(EA56-$G56)&lt;=1)*1,""))),"")</f>
        <v/>
      </c>
      <c r="EG56" s="489"/>
      <c r="EI56" s="451">
        <f t="shared" ca="1" si="378"/>
        <v>8</v>
      </c>
      <c r="EJ56" s="452" t="str">
        <f ca="1">GrpH!$B$5</f>
        <v>Portugal</v>
      </c>
      <c r="EK56" s="453">
        <f t="shared" ca="1" si="632"/>
        <v>60</v>
      </c>
      <c r="EL56" s="452" t="str">
        <f ca="1">GrpH!$D$5</f>
        <v>Ghana</v>
      </c>
      <c r="EM56" s="492"/>
      <c r="EN56" s="492"/>
      <c r="EO56" s="486"/>
      <c r="EP56" s="453" t="str">
        <f t="shared" ca="1" si="633"/>
        <v/>
      </c>
      <c r="EQ56" s="453" t="str">
        <f ca="1">IF((EP56&lt;&gt;""),IF(OR($F56&lt;&gt;$G56,PrSettings!$M$4="●"),(($F56-$G56)=(EM56-EN56))*1,0),"")</f>
        <v/>
      </c>
      <c r="ER56" s="453" t="str">
        <f t="shared" ca="1" si="634"/>
        <v/>
      </c>
      <c r="ES56" s="453" t="str">
        <f ca="1">IF(EP56&lt;&gt;"",IF(ABS($F56-$G56)&gt;=PrSettings!$M$7,(ABS($F56-$G56-EM56+EN56)&lt;=1)*1,IF(AND(EP56,$F56=$G56,$F56&gt;=PrSettings!$M$6),(ABS(EM56-$F56)&lt;=1)*1,IF(AND(EP56,$F56+$G56&gt;=PrSettings!$M$8),(ABS(EM56-$F56)+ABS(EN56-$G56)&lt;=1)*1,""))),"")</f>
        <v/>
      </c>
      <c r="ET56" s="489"/>
      <c r="EV56" s="451">
        <f t="shared" ca="1" si="382"/>
        <v>8</v>
      </c>
      <c r="EW56" s="452" t="str">
        <f ca="1">GrpH!$B$5</f>
        <v>Portugal</v>
      </c>
      <c r="EX56" s="453">
        <f t="shared" ca="1" si="635"/>
        <v>60</v>
      </c>
      <c r="EY56" s="452" t="str">
        <f ca="1">GrpH!$D$5</f>
        <v>Ghana</v>
      </c>
      <c r="EZ56" s="492"/>
      <c r="FA56" s="492"/>
      <c r="FB56" s="486"/>
      <c r="FC56" s="453" t="str">
        <f t="shared" ca="1" si="636"/>
        <v/>
      </c>
      <c r="FD56" s="453" t="str">
        <f ca="1">IF((FC56&lt;&gt;""),IF(OR($F56&lt;&gt;$G56,PrSettings!$M$4="●"),(($F56-$G56)=(EZ56-FA56))*1,0),"")</f>
        <v/>
      </c>
      <c r="FE56" s="453" t="str">
        <f t="shared" ca="1" si="637"/>
        <v/>
      </c>
      <c r="FF56" s="453" t="str">
        <f ca="1">IF(FC56&lt;&gt;"",IF(ABS($F56-$G56)&gt;=PrSettings!$M$7,(ABS($F56-$G56-EZ56+FA56)&lt;=1)*1,IF(AND(FC56,$F56=$G56,$F56&gt;=PrSettings!$M$6),(ABS(EZ56-$F56)&lt;=1)*1,IF(AND(FC56,$F56+$G56&gt;=PrSettings!$M$8),(ABS(EZ56-$F56)+ABS(FA56-$G56)&lt;=1)*1,""))),"")</f>
        <v/>
      </c>
      <c r="FG56" s="489"/>
      <c r="FI56" s="451">
        <f t="shared" ca="1" si="386"/>
        <v>8</v>
      </c>
      <c r="FJ56" s="452" t="str">
        <f ca="1">GrpH!$B$5</f>
        <v>Portugal</v>
      </c>
      <c r="FK56" s="453">
        <f t="shared" ca="1" si="638"/>
        <v>60</v>
      </c>
      <c r="FL56" s="452" t="str">
        <f ca="1">GrpH!$D$5</f>
        <v>Ghana</v>
      </c>
      <c r="FM56" s="492"/>
      <c r="FN56" s="492"/>
      <c r="FO56" s="486"/>
      <c r="FP56" s="453" t="str">
        <f t="shared" ca="1" si="639"/>
        <v/>
      </c>
      <c r="FQ56" s="453" t="str">
        <f ca="1">IF((FP56&lt;&gt;""),IF(OR($F56&lt;&gt;$G56,PrSettings!$M$4="●"),(($F56-$G56)=(FM56-FN56))*1,0),"")</f>
        <v/>
      </c>
      <c r="FR56" s="453" t="str">
        <f t="shared" ca="1" si="640"/>
        <v/>
      </c>
      <c r="FS56" s="453" t="str">
        <f ca="1">IF(FP56&lt;&gt;"",IF(ABS($F56-$G56)&gt;=PrSettings!$M$7,(ABS($F56-$G56-FM56+FN56)&lt;=1)*1,IF(AND(FP56,$F56=$G56,$F56&gt;=PrSettings!$M$6),(ABS(FM56-$F56)&lt;=1)*1,IF(AND(FP56,$F56+$G56&gt;=PrSettings!$M$8),(ABS(FM56-$F56)+ABS(FN56-$G56)&lt;=1)*1,""))),"")</f>
        <v/>
      </c>
      <c r="FT56" s="489"/>
      <c r="FV56" s="451">
        <f t="shared" ca="1" si="390"/>
        <v>8</v>
      </c>
      <c r="FW56" s="452" t="str">
        <f ca="1">GrpH!$B$5</f>
        <v>Portugal</v>
      </c>
      <c r="FX56" s="453">
        <f t="shared" ca="1" si="641"/>
        <v>60</v>
      </c>
      <c r="FY56" s="452" t="str">
        <f ca="1">GrpH!$D$5</f>
        <v>Ghana</v>
      </c>
      <c r="FZ56" s="492"/>
      <c r="GA56" s="492"/>
      <c r="GB56" s="486"/>
      <c r="GC56" s="453" t="str">
        <f t="shared" ca="1" si="642"/>
        <v/>
      </c>
      <c r="GD56" s="453" t="str">
        <f ca="1">IF((GC56&lt;&gt;""),IF(OR($F56&lt;&gt;$G56,PrSettings!$M$4="●"),(($F56-$G56)=(FZ56-GA56))*1,0),"")</f>
        <v/>
      </c>
      <c r="GE56" s="453" t="str">
        <f t="shared" ca="1" si="643"/>
        <v/>
      </c>
      <c r="GF56" s="453" t="str">
        <f ca="1">IF(GC56&lt;&gt;"",IF(ABS($F56-$G56)&gt;=PrSettings!$M$7,(ABS($F56-$G56-FZ56+GA56)&lt;=1)*1,IF(AND(GC56,$F56=$G56,$F56&gt;=PrSettings!$M$6),(ABS(FZ56-$F56)&lt;=1)*1,IF(AND(GC56,$F56+$G56&gt;=PrSettings!$M$8),(ABS(FZ56-$F56)+ABS(GA56-$G56)&lt;=1)*1,""))),"")</f>
        <v/>
      </c>
      <c r="GG56" s="489"/>
      <c r="GI56" s="451">
        <f t="shared" ca="1" si="394"/>
        <v>8</v>
      </c>
      <c r="GJ56" s="452" t="str">
        <f ca="1">GrpH!$B$5</f>
        <v>Portugal</v>
      </c>
      <c r="GK56" s="453">
        <f t="shared" ca="1" si="644"/>
        <v>60</v>
      </c>
      <c r="GL56" s="452" t="str">
        <f ca="1">GrpH!$D$5</f>
        <v>Ghana</v>
      </c>
      <c r="GM56" s="492"/>
      <c r="GN56" s="492"/>
      <c r="GO56" s="486"/>
      <c r="GP56" s="453" t="str">
        <f t="shared" ca="1" si="645"/>
        <v/>
      </c>
      <c r="GQ56" s="453" t="str">
        <f ca="1">IF((GP56&lt;&gt;""),IF(OR($F56&lt;&gt;$G56,PrSettings!$M$4="●"),(($F56-$G56)=(GM56-GN56))*1,0),"")</f>
        <v/>
      </c>
      <c r="GR56" s="453" t="str">
        <f t="shared" ca="1" si="646"/>
        <v/>
      </c>
      <c r="GS56" s="453" t="str">
        <f ca="1">IF(GP56&lt;&gt;"",IF(ABS($F56-$G56)&gt;=PrSettings!$M$7,(ABS($F56-$G56-GM56+GN56)&lt;=1)*1,IF(AND(GP56,$F56=$G56,$F56&gt;=PrSettings!$M$6),(ABS(GM56-$F56)&lt;=1)*1,IF(AND(GP56,$F56+$G56&gt;=PrSettings!$M$8),(ABS(GM56-$F56)+ABS(GN56-$G56)&lt;=1)*1,""))),"")</f>
        <v/>
      </c>
      <c r="GT56" s="489"/>
      <c r="GV56" s="451">
        <f t="shared" ca="1" si="398"/>
        <v>8</v>
      </c>
      <c r="GW56" s="452" t="str">
        <f ca="1">GrpH!$B$5</f>
        <v>Portugal</v>
      </c>
      <c r="GX56" s="453">
        <f t="shared" ca="1" si="647"/>
        <v>60</v>
      </c>
      <c r="GY56" s="452" t="str">
        <f ca="1">GrpH!$D$5</f>
        <v>Ghana</v>
      </c>
      <c r="GZ56" s="492"/>
      <c r="HA56" s="492"/>
      <c r="HB56" s="486"/>
      <c r="HC56" s="453" t="str">
        <f t="shared" ca="1" si="648"/>
        <v/>
      </c>
      <c r="HD56" s="453" t="str">
        <f ca="1">IF((HC56&lt;&gt;""),IF(OR($F56&lt;&gt;$G56,PrSettings!$M$4="●"),(($F56-$G56)=(GZ56-HA56))*1,0),"")</f>
        <v/>
      </c>
      <c r="HE56" s="453" t="str">
        <f t="shared" ca="1" si="649"/>
        <v/>
      </c>
      <c r="HF56" s="453" t="str">
        <f ca="1">IF(HC56&lt;&gt;"",IF(ABS($F56-$G56)&gt;=PrSettings!$M$7,(ABS($F56-$G56-GZ56+HA56)&lt;=1)*1,IF(AND(HC56,$F56=$G56,$F56&gt;=PrSettings!$M$6),(ABS(GZ56-$F56)&lt;=1)*1,IF(AND(HC56,$F56+$G56&gt;=PrSettings!$M$8),(ABS(GZ56-$F56)+ABS(HA56-$G56)&lt;=1)*1,""))),"")</f>
        <v/>
      </c>
      <c r="HG56" s="489"/>
      <c r="HI56" s="451">
        <f t="shared" ca="1" si="402"/>
        <v>8</v>
      </c>
      <c r="HJ56" s="452" t="str">
        <f ca="1">GrpH!$B$5</f>
        <v>Portugal</v>
      </c>
      <c r="HK56" s="453">
        <f t="shared" ca="1" si="650"/>
        <v>60</v>
      </c>
      <c r="HL56" s="452" t="str">
        <f ca="1">GrpH!$D$5</f>
        <v>Ghana</v>
      </c>
      <c r="HM56" s="492"/>
      <c r="HN56" s="492"/>
      <c r="HO56" s="486"/>
      <c r="HP56" s="453" t="str">
        <f t="shared" ca="1" si="651"/>
        <v/>
      </c>
      <c r="HQ56" s="453" t="str">
        <f ca="1">IF((HP56&lt;&gt;""),IF(OR($F56&lt;&gt;$G56,PrSettings!$M$4="●"),(($F56-$G56)=(HM56-HN56))*1,0),"")</f>
        <v/>
      </c>
      <c r="HR56" s="453" t="str">
        <f t="shared" ca="1" si="652"/>
        <v/>
      </c>
      <c r="HS56" s="453" t="str">
        <f ca="1">IF(HP56&lt;&gt;"",IF(ABS($F56-$G56)&gt;=PrSettings!$M$7,(ABS($F56-$G56-HM56+HN56)&lt;=1)*1,IF(AND(HP56,$F56=$G56,$F56&gt;=PrSettings!$M$6),(ABS(HM56-$F56)&lt;=1)*1,IF(AND(HP56,$F56+$G56&gt;=PrSettings!$M$8),(ABS(HM56-$F56)+ABS(HN56-$G56)&lt;=1)*1,""))),"")</f>
        <v/>
      </c>
      <c r="HT56" s="489"/>
      <c r="HV56" s="451">
        <f t="shared" ca="1" si="406"/>
        <v>8</v>
      </c>
      <c r="HW56" s="452" t="str">
        <f ca="1">GrpH!$B$5</f>
        <v>Portugal</v>
      </c>
      <c r="HX56" s="453">
        <f t="shared" ca="1" si="653"/>
        <v>60</v>
      </c>
      <c r="HY56" s="452" t="str">
        <f ca="1">GrpH!$D$5</f>
        <v>Ghana</v>
      </c>
      <c r="HZ56" s="492"/>
      <c r="IA56" s="492"/>
      <c r="IB56" s="486"/>
      <c r="IC56" s="453" t="str">
        <f t="shared" ca="1" si="654"/>
        <v/>
      </c>
      <c r="ID56" s="453" t="str">
        <f ca="1">IF((IC56&lt;&gt;""),IF(OR($F56&lt;&gt;$G56,PrSettings!$M$4="●"),(($F56-$G56)=(HZ56-IA56))*1,0),"")</f>
        <v/>
      </c>
      <c r="IE56" s="453" t="str">
        <f t="shared" ca="1" si="655"/>
        <v/>
      </c>
      <c r="IF56" s="453" t="str">
        <f ca="1">IF(IC56&lt;&gt;"",IF(ABS($F56-$G56)&gt;=PrSettings!$M$7,(ABS($F56-$G56-HZ56+IA56)&lt;=1)*1,IF(AND(IC56,$F56=$G56,$F56&gt;=PrSettings!$M$6),(ABS(HZ56-$F56)&lt;=1)*1,IF(AND(IC56,$F56+$G56&gt;=PrSettings!$M$8),(ABS(HZ56-$F56)+ABS(IA56-$G56)&lt;=1)*1,""))),"")</f>
        <v/>
      </c>
      <c r="IG56" s="489"/>
      <c r="II56" s="451">
        <f t="shared" ca="1" si="410"/>
        <v>8</v>
      </c>
      <c r="IJ56" s="452" t="str">
        <f ca="1">GrpH!$B$5</f>
        <v>Portugal</v>
      </c>
      <c r="IK56" s="453">
        <f t="shared" ca="1" si="656"/>
        <v>60</v>
      </c>
      <c r="IL56" s="452" t="str">
        <f ca="1">GrpH!$D$5</f>
        <v>Ghana</v>
      </c>
      <c r="IM56" s="492"/>
      <c r="IN56" s="492"/>
      <c r="IO56" s="486"/>
      <c r="IP56" s="453" t="str">
        <f t="shared" ca="1" si="657"/>
        <v/>
      </c>
      <c r="IQ56" s="453" t="str">
        <f ca="1">IF((IP56&lt;&gt;""),IF(OR($F56&lt;&gt;$G56,PrSettings!$M$4="●"),(($F56-$G56)=(IM56-IN56))*1,0),"")</f>
        <v/>
      </c>
      <c r="IR56" s="453" t="str">
        <f t="shared" ca="1" si="658"/>
        <v/>
      </c>
      <c r="IS56" s="453" t="str">
        <f ca="1">IF(IP56&lt;&gt;"",IF(ABS($F56-$G56)&gt;=PrSettings!$M$7,(ABS($F56-$G56-IM56+IN56)&lt;=1)*1,IF(AND(IP56,$F56=$G56,$F56&gt;=PrSettings!$M$6),(ABS(IM56-$F56)&lt;=1)*1,IF(AND(IP56,$F56+$G56&gt;=PrSettings!$M$8),(ABS(IM56-$F56)+ABS(IN56-$G56)&lt;=1)*1,""))),"")</f>
        <v/>
      </c>
      <c r="IT56" s="489"/>
      <c r="IV56" s="451">
        <f t="shared" ca="1" si="414"/>
        <v>8</v>
      </c>
      <c r="IW56" s="452" t="str">
        <f ca="1">GrpH!$B$5</f>
        <v>Portugal</v>
      </c>
      <c r="IX56" s="453">
        <f t="shared" ca="1" si="659"/>
        <v>60</v>
      </c>
      <c r="IY56" s="452" t="str">
        <f ca="1">GrpH!$D$5</f>
        <v>Ghana</v>
      </c>
      <c r="IZ56" s="492"/>
      <c r="JA56" s="492"/>
      <c r="JB56" s="486"/>
      <c r="JC56" s="453" t="str">
        <f t="shared" ca="1" si="660"/>
        <v/>
      </c>
      <c r="JD56" s="453" t="str">
        <f ca="1">IF((JC56&lt;&gt;""),IF(OR($F56&lt;&gt;$G56,PrSettings!$M$4="●"),(($F56-$G56)=(IZ56-JA56))*1,0),"")</f>
        <v/>
      </c>
      <c r="JE56" s="453" t="str">
        <f t="shared" ca="1" si="661"/>
        <v/>
      </c>
      <c r="JF56" s="453" t="str">
        <f ca="1">IF(JC56&lt;&gt;"",IF(ABS($F56-$G56)&gt;=PrSettings!$M$7,(ABS($F56-$G56-IZ56+JA56)&lt;=1)*1,IF(AND(JC56,$F56=$G56,$F56&gt;=PrSettings!$M$6),(ABS(IZ56-$F56)&lt;=1)*1,IF(AND(JC56,$F56+$G56&gt;=PrSettings!$M$8),(ABS(IZ56-$F56)+ABS(JA56-$G56)&lt;=1)*1,""))),"")</f>
        <v/>
      </c>
      <c r="JG56" s="489"/>
      <c r="JI56" s="451">
        <f t="shared" ca="1" si="418"/>
        <v>8</v>
      </c>
      <c r="JJ56" s="452" t="str">
        <f ca="1">GrpH!$B$5</f>
        <v>Portugal</v>
      </c>
      <c r="JK56" s="453">
        <f t="shared" ca="1" si="662"/>
        <v>60</v>
      </c>
      <c r="JL56" s="452" t="str">
        <f ca="1">GrpH!$D$5</f>
        <v>Ghana</v>
      </c>
      <c r="JM56" s="492"/>
      <c r="JN56" s="492"/>
      <c r="JO56" s="486"/>
      <c r="JP56" s="453" t="str">
        <f t="shared" ca="1" si="663"/>
        <v/>
      </c>
      <c r="JQ56" s="453" t="str">
        <f ca="1">IF((JP56&lt;&gt;""),IF(OR($F56&lt;&gt;$G56,PrSettings!$M$4="●"),(($F56-$G56)=(JM56-JN56))*1,0),"")</f>
        <v/>
      </c>
      <c r="JR56" s="453" t="str">
        <f t="shared" ca="1" si="664"/>
        <v/>
      </c>
      <c r="JS56" s="453" t="str">
        <f ca="1">IF(JP56&lt;&gt;"",IF(ABS($F56-$G56)&gt;=PrSettings!$M$7,(ABS($F56-$G56-JM56+JN56)&lt;=1)*1,IF(AND(JP56,$F56=$G56,$F56&gt;=PrSettings!$M$6),(ABS(JM56-$F56)&lt;=1)*1,IF(AND(JP56,$F56+$G56&gt;=PrSettings!$M$8),(ABS(JM56-$F56)+ABS(JN56-$G56)&lt;=1)*1,""))),"")</f>
        <v/>
      </c>
      <c r="JT56" s="489"/>
      <c r="JV56" s="451">
        <f t="shared" ca="1" si="422"/>
        <v>8</v>
      </c>
      <c r="JW56" s="452" t="str">
        <f ca="1">GrpH!$B$5</f>
        <v>Portugal</v>
      </c>
      <c r="JX56" s="453">
        <f t="shared" ca="1" si="665"/>
        <v>60</v>
      </c>
      <c r="JY56" s="452" t="str">
        <f ca="1">GrpH!$D$5</f>
        <v>Ghana</v>
      </c>
      <c r="JZ56" s="492"/>
      <c r="KA56" s="492"/>
      <c r="KB56" s="486"/>
      <c r="KC56" s="453" t="str">
        <f t="shared" ca="1" si="666"/>
        <v/>
      </c>
      <c r="KD56" s="453" t="str">
        <f ca="1">IF((KC56&lt;&gt;""),IF(OR($F56&lt;&gt;$G56,PrSettings!$M$4="●"),(($F56-$G56)=(JZ56-KA56))*1,0),"")</f>
        <v/>
      </c>
      <c r="KE56" s="453" t="str">
        <f t="shared" ca="1" si="667"/>
        <v/>
      </c>
      <c r="KF56" s="453" t="str">
        <f ca="1">IF(KC56&lt;&gt;"",IF(ABS($F56-$G56)&gt;=PrSettings!$M$7,(ABS($F56-$G56-JZ56+KA56)&lt;=1)*1,IF(AND(KC56,$F56=$G56,$F56&gt;=PrSettings!$M$6),(ABS(JZ56-$F56)&lt;=1)*1,IF(AND(KC56,$F56+$G56&gt;=PrSettings!$M$8),(ABS(JZ56-$F56)+ABS(KA56-$G56)&lt;=1)*1,""))),"")</f>
        <v/>
      </c>
      <c r="KG56" s="489"/>
      <c r="KI56" s="451">
        <f t="shared" ca="1" si="426"/>
        <v>8</v>
      </c>
      <c r="KJ56" s="452" t="str">
        <f ca="1">GrpH!$B$5</f>
        <v>Portugal</v>
      </c>
      <c r="KK56" s="453">
        <f t="shared" ca="1" si="668"/>
        <v>60</v>
      </c>
      <c r="KL56" s="452" t="str">
        <f ca="1">GrpH!$D$5</f>
        <v>Ghana</v>
      </c>
      <c r="KM56" s="492"/>
      <c r="KN56" s="492"/>
      <c r="KO56" s="486"/>
      <c r="KP56" s="453" t="str">
        <f t="shared" ca="1" si="669"/>
        <v/>
      </c>
      <c r="KQ56" s="453" t="str">
        <f ca="1">IF((KP56&lt;&gt;""),IF(OR($F56&lt;&gt;$G56,PrSettings!$M$4="●"),(($F56-$G56)=(KM56-KN56))*1,0),"")</f>
        <v/>
      </c>
      <c r="KR56" s="453" t="str">
        <f t="shared" ca="1" si="670"/>
        <v/>
      </c>
      <c r="KS56" s="453" t="str">
        <f ca="1">IF(KP56&lt;&gt;"",IF(ABS($F56-$G56)&gt;=PrSettings!$M$7,(ABS($F56-$G56-KM56+KN56)&lt;=1)*1,IF(AND(KP56,$F56=$G56,$F56&gt;=PrSettings!$M$6),(ABS(KM56-$F56)&lt;=1)*1,IF(AND(KP56,$F56+$G56&gt;=PrSettings!$M$8),(ABS(KM56-$F56)+ABS(KN56-$G56)&lt;=1)*1,""))),"")</f>
        <v/>
      </c>
      <c r="KT56" s="489"/>
      <c r="KV56" s="451">
        <f t="shared" ca="1" si="430"/>
        <v>8</v>
      </c>
      <c r="KW56" s="452" t="str">
        <f ca="1">GrpH!$B$5</f>
        <v>Portugal</v>
      </c>
      <c r="KX56" s="453">
        <f t="shared" ca="1" si="671"/>
        <v>60</v>
      </c>
      <c r="KY56" s="452" t="str">
        <f ca="1">GrpH!$D$5</f>
        <v>Ghana</v>
      </c>
      <c r="KZ56" s="492"/>
      <c r="LA56" s="492"/>
      <c r="LB56" s="486"/>
      <c r="LC56" s="453" t="str">
        <f t="shared" ca="1" si="672"/>
        <v/>
      </c>
      <c r="LD56" s="453" t="str">
        <f ca="1">IF((LC56&lt;&gt;""),IF(OR($F56&lt;&gt;$G56,PrSettings!$M$4="●"),(($F56-$G56)=(KZ56-LA56))*1,0),"")</f>
        <v/>
      </c>
      <c r="LE56" s="453" t="str">
        <f t="shared" ca="1" si="673"/>
        <v/>
      </c>
      <c r="LF56" s="453" t="str">
        <f ca="1">IF(LC56&lt;&gt;"",IF(ABS($F56-$G56)&gt;=PrSettings!$M$7,(ABS($F56-$G56-KZ56+LA56)&lt;=1)*1,IF(AND(LC56,$F56=$G56,$F56&gt;=PrSettings!$M$6),(ABS(KZ56-$F56)&lt;=1)*1,IF(AND(LC56,$F56+$G56&gt;=PrSettings!$M$8),(ABS(KZ56-$F56)+ABS(LA56-$G56)&lt;=1)*1,""))),"")</f>
        <v/>
      </c>
      <c r="LG56" s="489"/>
      <c r="LI56" s="451">
        <f t="shared" ca="1" si="434"/>
        <v>8</v>
      </c>
      <c r="LJ56" s="452" t="str">
        <f ca="1">GrpH!$B$5</f>
        <v>Portugal</v>
      </c>
      <c r="LK56" s="453">
        <f t="shared" ca="1" si="674"/>
        <v>60</v>
      </c>
      <c r="LL56" s="452" t="str">
        <f ca="1">GrpH!$D$5</f>
        <v>Ghana</v>
      </c>
      <c r="LM56" s="492"/>
      <c r="LN56" s="492"/>
      <c r="LO56" s="486"/>
      <c r="LP56" s="453" t="str">
        <f t="shared" ca="1" si="675"/>
        <v/>
      </c>
      <c r="LQ56" s="453" t="str">
        <f ca="1">IF((LP56&lt;&gt;""),IF(OR($F56&lt;&gt;$G56,PrSettings!$M$4="●"),(($F56-$G56)=(LM56-LN56))*1,0),"")</f>
        <v/>
      </c>
      <c r="LR56" s="453" t="str">
        <f t="shared" ca="1" si="676"/>
        <v/>
      </c>
      <c r="LS56" s="453" t="str">
        <f ca="1">IF(LP56&lt;&gt;"",IF(ABS($F56-$G56)&gt;=PrSettings!$M$7,(ABS($F56-$G56-LM56+LN56)&lt;=1)*1,IF(AND(LP56,$F56=$G56,$F56&gt;=PrSettings!$M$6),(ABS(LM56-$F56)&lt;=1)*1,IF(AND(LP56,$F56+$G56&gt;=PrSettings!$M$8),(ABS(LM56-$F56)+ABS(LN56-$G56)&lt;=1)*1,""))),"")</f>
        <v/>
      </c>
      <c r="LT56" s="489"/>
      <c r="LV56" s="451">
        <f t="shared" ca="1" si="438"/>
        <v>8</v>
      </c>
      <c r="LW56" s="452" t="str">
        <f ca="1">GrpH!$B$5</f>
        <v>Portugal</v>
      </c>
      <c r="LX56" s="453">
        <f t="shared" ca="1" si="677"/>
        <v>60</v>
      </c>
      <c r="LY56" s="452" t="str">
        <f ca="1">GrpH!$D$5</f>
        <v>Ghana</v>
      </c>
      <c r="LZ56" s="492"/>
      <c r="MA56" s="492"/>
      <c r="MB56" s="486"/>
      <c r="MC56" s="453" t="str">
        <f t="shared" ca="1" si="678"/>
        <v/>
      </c>
      <c r="MD56" s="453" t="str">
        <f ca="1">IF((MC56&lt;&gt;""),IF(OR($F56&lt;&gt;$G56,PrSettings!$M$4="●"),(($F56-$G56)=(LZ56-MA56))*1,0),"")</f>
        <v/>
      </c>
      <c r="ME56" s="453" t="str">
        <f t="shared" ca="1" si="679"/>
        <v/>
      </c>
      <c r="MF56" s="453" t="str">
        <f ca="1">IF(MC56&lt;&gt;"",IF(ABS($F56-$G56)&gt;=PrSettings!$M$7,(ABS($F56-$G56-LZ56+MA56)&lt;=1)*1,IF(AND(MC56,$F56=$G56,$F56&gt;=PrSettings!$M$6),(ABS(LZ56-$F56)&lt;=1)*1,IF(AND(MC56,$F56+$G56&gt;=PrSettings!$M$8),(ABS(LZ56-$F56)+ABS(MA56-$G56)&lt;=1)*1,""))),"")</f>
        <v/>
      </c>
      <c r="MG56" s="489"/>
    </row>
    <row r="57" spans="1:345" s="444" customFormat="1" x14ac:dyDescent="0.25">
      <c r="A57" s="448"/>
      <c r="B57" s="451">
        <f ca="1">INDEX(Groups!$C$7:$C$45,MATCH(C57,Groups!$D$7:$D$45,0))</f>
        <v>29</v>
      </c>
      <c r="C57" s="452" t="str">
        <f ca="1">GrpH!$B$6</f>
        <v>Südkorea</v>
      </c>
      <c r="D57" s="453">
        <f ca="1">INDEX(Groups!$C$7:$C$45,MATCH(E57,Groups!$D$7:$D$45,0))</f>
        <v>60</v>
      </c>
      <c r="E57" s="452" t="str">
        <f ca="1">GrpH!$D$6</f>
        <v>Ghana</v>
      </c>
      <c r="F57" s="454">
        <f ca="1">GrpH!$E$6</f>
        <v>2</v>
      </c>
      <c r="G57" s="455">
        <f ca="1">GrpH!$G$6</f>
        <v>3</v>
      </c>
      <c r="I57" s="451">
        <f t="shared" ca="1" si="601"/>
        <v>29</v>
      </c>
      <c r="J57" s="452" t="str">
        <f ca="1">GrpH!$B$6</f>
        <v>Südkorea</v>
      </c>
      <c r="K57" s="453">
        <f t="shared" ca="1" si="602"/>
        <v>60</v>
      </c>
      <c r="L57" s="452" t="str">
        <f ca="1">GrpH!$D$6</f>
        <v>Ghana</v>
      </c>
      <c r="M57" s="492"/>
      <c r="N57" s="492"/>
      <c r="O57" s="486"/>
      <c r="P57" s="453" t="str">
        <f t="shared" ca="1" si="603"/>
        <v/>
      </c>
      <c r="Q57" s="453" t="str">
        <f ca="1">IF((P57&lt;&gt;""),IF(OR($F57&lt;&gt;$G57,PrSettings!$M$4="●"),(($F57-$G57)=(M57-N57))*1,0),"")</f>
        <v/>
      </c>
      <c r="R57" s="453" t="str">
        <f t="shared" ca="1" si="604"/>
        <v/>
      </c>
      <c r="S57" s="453" t="str">
        <f ca="1">IF(P57&lt;&gt;"",IF(ABS($F57-$G57)&gt;=PrSettings!$M$7,(ABS($F57-$G57-M57+N57)&lt;=1)*1,IF(AND(P57,$F57=$G57,$F57&gt;=PrSettings!$M$6),(ABS(M57-$F57)&lt;=1)*1,IF(AND(P57,$F57+$G57&gt;=PrSettings!$M$8),(ABS(M57-$F57)+ABS(N57-$G57)&lt;=1)*1,""))),"")</f>
        <v/>
      </c>
      <c r="T57" s="489"/>
      <c r="V57" s="451">
        <f t="shared" ca="1" si="342"/>
        <v>29</v>
      </c>
      <c r="W57" s="452" t="str">
        <f ca="1">GrpH!$B$6</f>
        <v>Südkorea</v>
      </c>
      <c r="X57" s="453">
        <f t="shared" ca="1" si="605"/>
        <v>60</v>
      </c>
      <c r="Y57" s="452" t="str">
        <f ca="1">GrpH!$D$6</f>
        <v>Ghana</v>
      </c>
      <c r="Z57" s="492"/>
      <c r="AA57" s="492"/>
      <c r="AB57" s="486"/>
      <c r="AC57" s="453" t="str">
        <f t="shared" ca="1" si="606"/>
        <v/>
      </c>
      <c r="AD57" s="453" t="str">
        <f ca="1">IF((AC57&lt;&gt;""),IF(OR($F57&lt;&gt;$G57,PrSettings!$M$4="●"),(($F57-$G57)=(Z57-AA57))*1,0),"")</f>
        <v/>
      </c>
      <c r="AE57" s="453" t="str">
        <f t="shared" ca="1" si="607"/>
        <v/>
      </c>
      <c r="AF57" s="453" t="str">
        <f ca="1">IF(AC57&lt;&gt;"",IF(ABS($F57-$G57)&gt;=PrSettings!$M$7,(ABS($F57-$G57-Z57+AA57)&lt;=1)*1,IF(AND(AC57,$F57=$G57,$F57&gt;=PrSettings!$M$6),(ABS(Z57-$F57)&lt;=1)*1,IF(AND(AC57,$F57+$G57&gt;=PrSettings!$M$8),(ABS(Z57-$F57)+ABS(AA57-$G57)&lt;=1)*1,""))),"")</f>
        <v/>
      </c>
      <c r="AG57" s="489"/>
      <c r="AI57" s="451">
        <f t="shared" ca="1" si="346"/>
        <v>29</v>
      </c>
      <c r="AJ57" s="452" t="str">
        <f ca="1">GrpH!$B$6</f>
        <v>Südkorea</v>
      </c>
      <c r="AK57" s="453">
        <f t="shared" ca="1" si="608"/>
        <v>60</v>
      </c>
      <c r="AL57" s="452" t="str">
        <f ca="1">GrpH!$D$6</f>
        <v>Ghana</v>
      </c>
      <c r="AM57" s="492"/>
      <c r="AN57" s="492"/>
      <c r="AO57" s="486"/>
      <c r="AP57" s="453" t="str">
        <f t="shared" ca="1" si="609"/>
        <v/>
      </c>
      <c r="AQ57" s="453" t="str">
        <f ca="1">IF((AP57&lt;&gt;""),IF(OR($F57&lt;&gt;$G57,PrSettings!$M$4="●"),(($F57-$G57)=(AM57-AN57))*1,0),"")</f>
        <v/>
      </c>
      <c r="AR57" s="453" t="str">
        <f t="shared" ca="1" si="610"/>
        <v/>
      </c>
      <c r="AS57" s="453" t="str">
        <f ca="1">IF(AP57&lt;&gt;"",IF(ABS($F57-$G57)&gt;=PrSettings!$M$7,(ABS($F57-$G57-AM57+AN57)&lt;=1)*1,IF(AND(AP57,$F57=$G57,$F57&gt;=PrSettings!$M$6),(ABS(AM57-$F57)&lt;=1)*1,IF(AND(AP57,$F57+$G57&gt;=PrSettings!$M$8),(ABS(AM57-$F57)+ABS(AN57-$G57)&lt;=1)*1,""))),"")</f>
        <v/>
      </c>
      <c r="AT57" s="489"/>
      <c r="AV57" s="451">
        <f t="shared" ca="1" si="350"/>
        <v>29</v>
      </c>
      <c r="AW57" s="452" t="str">
        <f ca="1">GrpH!$B$6</f>
        <v>Südkorea</v>
      </c>
      <c r="AX57" s="453">
        <f t="shared" ca="1" si="611"/>
        <v>60</v>
      </c>
      <c r="AY57" s="452" t="str">
        <f ca="1">GrpH!$D$6</f>
        <v>Ghana</v>
      </c>
      <c r="AZ57" s="492"/>
      <c r="BA57" s="492"/>
      <c r="BB57" s="486"/>
      <c r="BC57" s="453" t="str">
        <f t="shared" ca="1" si="612"/>
        <v/>
      </c>
      <c r="BD57" s="453" t="str">
        <f ca="1">IF((BC57&lt;&gt;""),IF(OR($F57&lt;&gt;$G57,PrSettings!$M$4="●"),(($F57-$G57)=(AZ57-BA57))*1,0),"")</f>
        <v/>
      </c>
      <c r="BE57" s="453" t="str">
        <f t="shared" ca="1" si="613"/>
        <v/>
      </c>
      <c r="BF57" s="453" t="str">
        <f ca="1">IF(BC57&lt;&gt;"",IF(ABS($F57-$G57)&gt;=PrSettings!$M$7,(ABS($F57-$G57-AZ57+BA57)&lt;=1)*1,IF(AND(BC57,$F57=$G57,$F57&gt;=PrSettings!$M$6),(ABS(AZ57-$F57)&lt;=1)*1,IF(AND(BC57,$F57+$G57&gt;=PrSettings!$M$8),(ABS(AZ57-$F57)+ABS(BA57-$G57)&lt;=1)*1,""))),"")</f>
        <v/>
      </c>
      <c r="BG57" s="489"/>
      <c r="BI57" s="451">
        <f t="shared" ca="1" si="354"/>
        <v>29</v>
      </c>
      <c r="BJ57" s="452" t="str">
        <f ca="1">GrpH!$B$6</f>
        <v>Südkorea</v>
      </c>
      <c r="BK57" s="453">
        <f t="shared" ca="1" si="614"/>
        <v>60</v>
      </c>
      <c r="BL57" s="452" t="str">
        <f ca="1">GrpH!$D$6</f>
        <v>Ghana</v>
      </c>
      <c r="BM57" s="492"/>
      <c r="BN57" s="492"/>
      <c r="BO57" s="486"/>
      <c r="BP57" s="453" t="str">
        <f t="shared" ca="1" si="615"/>
        <v/>
      </c>
      <c r="BQ57" s="453" t="str">
        <f ca="1">IF((BP57&lt;&gt;""),IF(OR($F57&lt;&gt;$G57,PrSettings!$M$4="●"),(($F57-$G57)=(BM57-BN57))*1,0),"")</f>
        <v/>
      </c>
      <c r="BR57" s="453" t="str">
        <f t="shared" ca="1" si="616"/>
        <v/>
      </c>
      <c r="BS57" s="453" t="str">
        <f ca="1">IF(BP57&lt;&gt;"",IF(ABS($F57-$G57)&gt;=PrSettings!$M$7,(ABS($F57-$G57-BM57+BN57)&lt;=1)*1,IF(AND(BP57,$F57=$G57,$F57&gt;=PrSettings!$M$6),(ABS(BM57-$F57)&lt;=1)*1,IF(AND(BP57,$F57+$G57&gt;=PrSettings!$M$8),(ABS(BM57-$F57)+ABS(BN57-$G57)&lt;=1)*1,""))),"")</f>
        <v/>
      </c>
      <c r="BT57" s="489"/>
      <c r="BV57" s="451">
        <f t="shared" ca="1" si="358"/>
        <v>29</v>
      </c>
      <c r="BW57" s="452" t="str">
        <f ca="1">GrpH!$B$6</f>
        <v>Südkorea</v>
      </c>
      <c r="BX57" s="453">
        <f t="shared" ca="1" si="617"/>
        <v>60</v>
      </c>
      <c r="BY57" s="452" t="str">
        <f ca="1">GrpH!$D$6</f>
        <v>Ghana</v>
      </c>
      <c r="BZ57" s="492"/>
      <c r="CA57" s="492"/>
      <c r="CB57" s="486"/>
      <c r="CC57" s="453" t="str">
        <f t="shared" ca="1" si="618"/>
        <v/>
      </c>
      <c r="CD57" s="453" t="str">
        <f ca="1">IF((CC57&lt;&gt;""),IF(OR($F57&lt;&gt;$G57,PrSettings!$M$4="●"),(($F57-$G57)=(BZ57-CA57))*1,0),"")</f>
        <v/>
      </c>
      <c r="CE57" s="453" t="str">
        <f t="shared" ca="1" si="619"/>
        <v/>
      </c>
      <c r="CF57" s="453" t="str">
        <f ca="1">IF(CC57&lt;&gt;"",IF(ABS($F57-$G57)&gt;=PrSettings!$M$7,(ABS($F57-$G57-BZ57+CA57)&lt;=1)*1,IF(AND(CC57,$F57=$G57,$F57&gt;=PrSettings!$M$6),(ABS(BZ57-$F57)&lt;=1)*1,IF(AND(CC57,$F57+$G57&gt;=PrSettings!$M$8),(ABS(BZ57-$F57)+ABS(CA57-$G57)&lt;=1)*1,""))),"")</f>
        <v/>
      </c>
      <c r="CG57" s="489"/>
      <c r="CI57" s="451">
        <f t="shared" ca="1" si="362"/>
        <v>29</v>
      </c>
      <c r="CJ57" s="452" t="str">
        <f ca="1">GrpH!$B$6</f>
        <v>Südkorea</v>
      </c>
      <c r="CK57" s="453">
        <f t="shared" ca="1" si="620"/>
        <v>60</v>
      </c>
      <c r="CL57" s="452" t="str">
        <f ca="1">GrpH!$D$6</f>
        <v>Ghana</v>
      </c>
      <c r="CM57" s="492"/>
      <c r="CN57" s="492"/>
      <c r="CO57" s="486"/>
      <c r="CP57" s="453" t="str">
        <f t="shared" ca="1" si="621"/>
        <v/>
      </c>
      <c r="CQ57" s="453" t="str">
        <f ca="1">IF((CP57&lt;&gt;""),IF(OR($F57&lt;&gt;$G57,PrSettings!$M$4="●"),(($F57-$G57)=(CM57-CN57))*1,0),"")</f>
        <v/>
      </c>
      <c r="CR57" s="453" t="str">
        <f t="shared" ca="1" si="622"/>
        <v/>
      </c>
      <c r="CS57" s="453" t="str">
        <f ca="1">IF(CP57&lt;&gt;"",IF(ABS($F57-$G57)&gt;=PrSettings!$M$7,(ABS($F57-$G57-CM57+CN57)&lt;=1)*1,IF(AND(CP57,$F57=$G57,$F57&gt;=PrSettings!$M$6),(ABS(CM57-$F57)&lt;=1)*1,IF(AND(CP57,$F57+$G57&gt;=PrSettings!$M$8),(ABS(CM57-$F57)+ABS(CN57-$G57)&lt;=1)*1,""))),"")</f>
        <v/>
      </c>
      <c r="CT57" s="489"/>
      <c r="CV57" s="451">
        <f t="shared" ca="1" si="366"/>
        <v>29</v>
      </c>
      <c r="CW57" s="452" t="str">
        <f ca="1">GrpH!$B$6</f>
        <v>Südkorea</v>
      </c>
      <c r="CX57" s="453">
        <f t="shared" ca="1" si="623"/>
        <v>60</v>
      </c>
      <c r="CY57" s="452" t="str">
        <f ca="1">GrpH!$D$6</f>
        <v>Ghana</v>
      </c>
      <c r="CZ57" s="492"/>
      <c r="DA57" s="492"/>
      <c r="DB57" s="486"/>
      <c r="DC57" s="453" t="str">
        <f t="shared" ca="1" si="624"/>
        <v/>
      </c>
      <c r="DD57" s="453" t="str">
        <f ca="1">IF((DC57&lt;&gt;""),IF(OR($F57&lt;&gt;$G57,PrSettings!$M$4="●"),(($F57-$G57)=(CZ57-DA57))*1,0),"")</f>
        <v/>
      </c>
      <c r="DE57" s="453" t="str">
        <f t="shared" ca="1" si="625"/>
        <v/>
      </c>
      <c r="DF57" s="453" t="str">
        <f ca="1">IF(DC57&lt;&gt;"",IF(ABS($F57-$G57)&gt;=PrSettings!$M$7,(ABS($F57-$G57-CZ57+DA57)&lt;=1)*1,IF(AND(DC57,$F57=$G57,$F57&gt;=PrSettings!$M$6),(ABS(CZ57-$F57)&lt;=1)*1,IF(AND(DC57,$F57+$G57&gt;=PrSettings!$M$8),(ABS(CZ57-$F57)+ABS(DA57-$G57)&lt;=1)*1,""))),"")</f>
        <v/>
      </c>
      <c r="DG57" s="489"/>
      <c r="DI57" s="451">
        <f t="shared" ca="1" si="370"/>
        <v>29</v>
      </c>
      <c r="DJ57" s="452" t="str">
        <f ca="1">GrpH!$B$6</f>
        <v>Südkorea</v>
      </c>
      <c r="DK57" s="453">
        <f t="shared" ca="1" si="626"/>
        <v>60</v>
      </c>
      <c r="DL57" s="452" t="str">
        <f ca="1">GrpH!$D$6</f>
        <v>Ghana</v>
      </c>
      <c r="DM57" s="492"/>
      <c r="DN57" s="492"/>
      <c r="DO57" s="486"/>
      <c r="DP57" s="453" t="str">
        <f t="shared" ca="1" si="627"/>
        <v/>
      </c>
      <c r="DQ57" s="453" t="str">
        <f ca="1">IF((DP57&lt;&gt;""),IF(OR($F57&lt;&gt;$G57,PrSettings!$M$4="●"),(($F57-$G57)=(DM57-DN57))*1,0),"")</f>
        <v/>
      </c>
      <c r="DR57" s="453" t="str">
        <f t="shared" ca="1" si="628"/>
        <v/>
      </c>
      <c r="DS57" s="453" t="str">
        <f ca="1">IF(DP57&lt;&gt;"",IF(ABS($F57-$G57)&gt;=PrSettings!$M$7,(ABS($F57-$G57-DM57+DN57)&lt;=1)*1,IF(AND(DP57,$F57=$G57,$F57&gt;=PrSettings!$M$6),(ABS(DM57-$F57)&lt;=1)*1,IF(AND(DP57,$F57+$G57&gt;=PrSettings!$M$8),(ABS(DM57-$F57)+ABS(DN57-$G57)&lt;=1)*1,""))),"")</f>
        <v/>
      </c>
      <c r="DT57" s="489"/>
      <c r="DV57" s="451">
        <f t="shared" ca="1" si="374"/>
        <v>29</v>
      </c>
      <c r="DW57" s="452" t="str">
        <f ca="1">GrpH!$B$6</f>
        <v>Südkorea</v>
      </c>
      <c r="DX57" s="453">
        <f t="shared" ca="1" si="629"/>
        <v>60</v>
      </c>
      <c r="DY57" s="452" t="str">
        <f ca="1">GrpH!$D$6</f>
        <v>Ghana</v>
      </c>
      <c r="DZ57" s="492"/>
      <c r="EA57" s="492"/>
      <c r="EB57" s="486"/>
      <c r="EC57" s="453" t="str">
        <f t="shared" ca="1" si="630"/>
        <v/>
      </c>
      <c r="ED57" s="453" t="str">
        <f ca="1">IF((EC57&lt;&gt;""),IF(OR($F57&lt;&gt;$G57,PrSettings!$M$4="●"),(($F57-$G57)=(DZ57-EA57))*1,0),"")</f>
        <v/>
      </c>
      <c r="EE57" s="453" t="str">
        <f t="shared" ca="1" si="631"/>
        <v/>
      </c>
      <c r="EF57" s="453" t="str">
        <f ca="1">IF(EC57&lt;&gt;"",IF(ABS($F57-$G57)&gt;=PrSettings!$M$7,(ABS($F57-$G57-DZ57+EA57)&lt;=1)*1,IF(AND(EC57,$F57=$G57,$F57&gt;=PrSettings!$M$6),(ABS(DZ57-$F57)&lt;=1)*1,IF(AND(EC57,$F57+$G57&gt;=PrSettings!$M$8),(ABS(DZ57-$F57)+ABS(EA57-$G57)&lt;=1)*1,""))),"")</f>
        <v/>
      </c>
      <c r="EG57" s="489"/>
      <c r="EI57" s="451">
        <f t="shared" ca="1" si="378"/>
        <v>29</v>
      </c>
      <c r="EJ57" s="452" t="str">
        <f ca="1">GrpH!$B$6</f>
        <v>Südkorea</v>
      </c>
      <c r="EK57" s="453">
        <f t="shared" ca="1" si="632"/>
        <v>60</v>
      </c>
      <c r="EL57" s="452" t="str">
        <f ca="1">GrpH!$D$6</f>
        <v>Ghana</v>
      </c>
      <c r="EM57" s="492"/>
      <c r="EN57" s="492"/>
      <c r="EO57" s="486"/>
      <c r="EP57" s="453" t="str">
        <f t="shared" ca="1" si="633"/>
        <v/>
      </c>
      <c r="EQ57" s="453" t="str">
        <f ca="1">IF((EP57&lt;&gt;""),IF(OR($F57&lt;&gt;$G57,PrSettings!$M$4="●"),(($F57-$G57)=(EM57-EN57))*1,0),"")</f>
        <v/>
      </c>
      <c r="ER57" s="453" t="str">
        <f t="shared" ca="1" si="634"/>
        <v/>
      </c>
      <c r="ES57" s="453" t="str">
        <f ca="1">IF(EP57&lt;&gt;"",IF(ABS($F57-$G57)&gt;=PrSettings!$M$7,(ABS($F57-$G57-EM57+EN57)&lt;=1)*1,IF(AND(EP57,$F57=$G57,$F57&gt;=PrSettings!$M$6),(ABS(EM57-$F57)&lt;=1)*1,IF(AND(EP57,$F57+$G57&gt;=PrSettings!$M$8),(ABS(EM57-$F57)+ABS(EN57-$G57)&lt;=1)*1,""))),"")</f>
        <v/>
      </c>
      <c r="ET57" s="489"/>
      <c r="EV57" s="451">
        <f t="shared" ca="1" si="382"/>
        <v>29</v>
      </c>
      <c r="EW57" s="452" t="str">
        <f ca="1">GrpH!$B$6</f>
        <v>Südkorea</v>
      </c>
      <c r="EX57" s="453">
        <f t="shared" ca="1" si="635"/>
        <v>60</v>
      </c>
      <c r="EY57" s="452" t="str">
        <f ca="1">GrpH!$D$6</f>
        <v>Ghana</v>
      </c>
      <c r="EZ57" s="492"/>
      <c r="FA57" s="492"/>
      <c r="FB57" s="486"/>
      <c r="FC57" s="453" t="str">
        <f t="shared" ca="1" si="636"/>
        <v/>
      </c>
      <c r="FD57" s="453" t="str">
        <f ca="1">IF((FC57&lt;&gt;""),IF(OR($F57&lt;&gt;$G57,PrSettings!$M$4="●"),(($F57-$G57)=(EZ57-FA57))*1,0),"")</f>
        <v/>
      </c>
      <c r="FE57" s="453" t="str">
        <f t="shared" ca="1" si="637"/>
        <v/>
      </c>
      <c r="FF57" s="453" t="str">
        <f ca="1">IF(FC57&lt;&gt;"",IF(ABS($F57-$G57)&gt;=PrSettings!$M$7,(ABS($F57-$G57-EZ57+FA57)&lt;=1)*1,IF(AND(FC57,$F57=$G57,$F57&gt;=PrSettings!$M$6),(ABS(EZ57-$F57)&lt;=1)*1,IF(AND(FC57,$F57+$G57&gt;=PrSettings!$M$8),(ABS(EZ57-$F57)+ABS(FA57-$G57)&lt;=1)*1,""))),"")</f>
        <v/>
      </c>
      <c r="FG57" s="489"/>
      <c r="FI57" s="451">
        <f t="shared" ca="1" si="386"/>
        <v>29</v>
      </c>
      <c r="FJ57" s="452" t="str">
        <f ca="1">GrpH!$B$6</f>
        <v>Südkorea</v>
      </c>
      <c r="FK57" s="453">
        <f t="shared" ca="1" si="638"/>
        <v>60</v>
      </c>
      <c r="FL57" s="452" t="str">
        <f ca="1">GrpH!$D$6</f>
        <v>Ghana</v>
      </c>
      <c r="FM57" s="492"/>
      <c r="FN57" s="492"/>
      <c r="FO57" s="486"/>
      <c r="FP57" s="453" t="str">
        <f t="shared" ca="1" si="639"/>
        <v/>
      </c>
      <c r="FQ57" s="453" t="str">
        <f ca="1">IF((FP57&lt;&gt;""),IF(OR($F57&lt;&gt;$G57,PrSettings!$M$4="●"),(($F57-$G57)=(FM57-FN57))*1,0),"")</f>
        <v/>
      </c>
      <c r="FR57" s="453" t="str">
        <f t="shared" ca="1" si="640"/>
        <v/>
      </c>
      <c r="FS57" s="453" t="str">
        <f ca="1">IF(FP57&lt;&gt;"",IF(ABS($F57-$G57)&gt;=PrSettings!$M$7,(ABS($F57-$G57-FM57+FN57)&lt;=1)*1,IF(AND(FP57,$F57=$G57,$F57&gt;=PrSettings!$M$6),(ABS(FM57-$F57)&lt;=1)*1,IF(AND(FP57,$F57+$G57&gt;=PrSettings!$M$8),(ABS(FM57-$F57)+ABS(FN57-$G57)&lt;=1)*1,""))),"")</f>
        <v/>
      </c>
      <c r="FT57" s="489"/>
      <c r="FV57" s="451">
        <f t="shared" ca="1" si="390"/>
        <v>29</v>
      </c>
      <c r="FW57" s="452" t="str">
        <f ca="1">GrpH!$B$6</f>
        <v>Südkorea</v>
      </c>
      <c r="FX57" s="453">
        <f t="shared" ca="1" si="641"/>
        <v>60</v>
      </c>
      <c r="FY57" s="452" t="str">
        <f ca="1">GrpH!$D$6</f>
        <v>Ghana</v>
      </c>
      <c r="FZ57" s="492"/>
      <c r="GA57" s="492"/>
      <c r="GB57" s="486"/>
      <c r="GC57" s="453" t="str">
        <f t="shared" ca="1" si="642"/>
        <v/>
      </c>
      <c r="GD57" s="453" t="str">
        <f ca="1">IF((GC57&lt;&gt;""),IF(OR($F57&lt;&gt;$G57,PrSettings!$M$4="●"),(($F57-$G57)=(FZ57-GA57))*1,0),"")</f>
        <v/>
      </c>
      <c r="GE57" s="453" t="str">
        <f t="shared" ca="1" si="643"/>
        <v/>
      </c>
      <c r="GF57" s="453" t="str">
        <f ca="1">IF(GC57&lt;&gt;"",IF(ABS($F57-$G57)&gt;=PrSettings!$M$7,(ABS($F57-$G57-FZ57+GA57)&lt;=1)*1,IF(AND(GC57,$F57=$G57,$F57&gt;=PrSettings!$M$6),(ABS(FZ57-$F57)&lt;=1)*1,IF(AND(GC57,$F57+$G57&gt;=PrSettings!$M$8),(ABS(FZ57-$F57)+ABS(GA57-$G57)&lt;=1)*1,""))),"")</f>
        <v/>
      </c>
      <c r="GG57" s="489"/>
      <c r="GI57" s="451">
        <f t="shared" ca="1" si="394"/>
        <v>29</v>
      </c>
      <c r="GJ57" s="452" t="str">
        <f ca="1">GrpH!$B$6</f>
        <v>Südkorea</v>
      </c>
      <c r="GK57" s="453">
        <f t="shared" ca="1" si="644"/>
        <v>60</v>
      </c>
      <c r="GL57" s="452" t="str">
        <f ca="1">GrpH!$D$6</f>
        <v>Ghana</v>
      </c>
      <c r="GM57" s="492"/>
      <c r="GN57" s="492"/>
      <c r="GO57" s="486"/>
      <c r="GP57" s="453" t="str">
        <f t="shared" ca="1" si="645"/>
        <v/>
      </c>
      <c r="GQ57" s="453" t="str">
        <f ca="1">IF((GP57&lt;&gt;""),IF(OR($F57&lt;&gt;$G57,PrSettings!$M$4="●"),(($F57-$G57)=(GM57-GN57))*1,0),"")</f>
        <v/>
      </c>
      <c r="GR57" s="453" t="str">
        <f t="shared" ca="1" si="646"/>
        <v/>
      </c>
      <c r="GS57" s="453" t="str">
        <f ca="1">IF(GP57&lt;&gt;"",IF(ABS($F57-$G57)&gt;=PrSettings!$M$7,(ABS($F57-$G57-GM57+GN57)&lt;=1)*1,IF(AND(GP57,$F57=$G57,$F57&gt;=PrSettings!$M$6),(ABS(GM57-$F57)&lt;=1)*1,IF(AND(GP57,$F57+$G57&gt;=PrSettings!$M$8),(ABS(GM57-$F57)+ABS(GN57-$G57)&lt;=1)*1,""))),"")</f>
        <v/>
      </c>
      <c r="GT57" s="489"/>
      <c r="GV57" s="451">
        <f t="shared" ca="1" si="398"/>
        <v>29</v>
      </c>
      <c r="GW57" s="452" t="str">
        <f ca="1">GrpH!$B$6</f>
        <v>Südkorea</v>
      </c>
      <c r="GX57" s="453">
        <f t="shared" ca="1" si="647"/>
        <v>60</v>
      </c>
      <c r="GY57" s="452" t="str">
        <f ca="1">GrpH!$D$6</f>
        <v>Ghana</v>
      </c>
      <c r="GZ57" s="492"/>
      <c r="HA57" s="492"/>
      <c r="HB57" s="486"/>
      <c r="HC57" s="453" t="str">
        <f t="shared" ca="1" si="648"/>
        <v/>
      </c>
      <c r="HD57" s="453" t="str">
        <f ca="1">IF((HC57&lt;&gt;""),IF(OR($F57&lt;&gt;$G57,PrSettings!$M$4="●"),(($F57-$G57)=(GZ57-HA57))*1,0),"")</f>
        <v/>
      </c>
      <c r="HE57" s="453" t="str">
        <f t="shared" ca="1" si="649"/>
        <v/>
      </c>
      <c r="HF57" s="453" t="str">
        <f ca="1">IF(HC57&lt;&gt;"",IF(ABS($F57-$G57)&gt;=PrSettings!$M$7,(ABS($F57-$G57-GZ57+HA57)&lt;=1)*1,IF(AND(HC57,$F57=$G57,$F57&gt;=PrSettings!$M$6),(ABS(GZ57-$F57)&lt;=1)*1,IF(AND(HC57,$F57+$G57&gt;=PrSettings!$M$8),(ABS(GZ57-$F57)+ABS(HA57-$G57)&lt;=1)*1,""))),"")</f>
        <v/>
      </c>
      <c r="HG57" s="489"/>
      <c r="HI57" s="451">
        <f t="shared" ca="1" si="402"/>
        <v>29</v>
      </c>
      <c r="HJ57" s="452" t="str">
        <f ca="1">GrpH!$B$6</f>
        <v>Südkorea</v>
      </c>
      <c r="HK57" s="453">
        <f t="shared" ca="1" si="650"/>
        <v>60</v>
      </c>
      <c r="HL57" s="452" t="str">
        <f ca="1">GrpH!$D$6</f>
        <v>Ghana</v>
      </c>
      <c r="HM57" s="492"/>
      <c r="HN57" s="492"/>
      <c r="HO57" s="486"/>
      <c r="HP57" s="453" t="str">
        <f t="shared" ca="1" si="651"/>
        <v/>
      </c>
      <c r="HQ57" s="453" t="str">
        <f ca="1">IF((HP57&lt;&gt;""),IF(OR($F57&lt;&gt;$G57,PrSettings!$M$4="●"),(($F57-$G57)=(HM57-HN57))*1,0),"")</f>
        <v/>
      </c>
      <c r="HR57" s="453" t="str">
        <f t="shared" ca="1" si="652"/>
        <v/>
      </c>
      <c r="HS57" s="453" t="str">
        <f ca="1">IF(HP57&lt;&gt;"",IF(ABS($F57-$G57)&gt;=PrSettings!$M$7,(ABS($F57-$G57-HM57+HN57)&lt;=1)*1,IF(AND(HP57,$F57=$G57,$F57&gt;=PrSettings!$M$6),(ABS(HM57-$F57)&lt;=1)*1,IF(AND(HP57,$F57+$G57&gt;=PrSettings!$M$8),(ABS(HM57-$F57)+ABS(HN57-$G57)&lt;=1)*1,""))),"")</f>
        <v/>
      </c>
      <c r="HT57" s="489"/>
      <c r="HV57" s="451">
        <f t="shared" ca="1" si="406"/>
        <v>29</v>
      </c>
      <c r="HW57" s="452" t="str">
        <f ca="1">GrpH!$B$6</f>
        <v>Südkorea</v>
      </c>
      <c r="HX57" s="453">
        <f t="shared" ca="1" si="653"/>
        <v>60</v>
      </c>
      <c r="HY57" s="452" t="str">
        <f ca="1">GrpH!$D$6</f>
        <v>Ghana</v>
      </c>
      <c r="HZ57" s="492"/>
      <c r="IA57" s="492"/>
      <c r="IB57" s="486"/>
      <c r="IC57" s="453" t="str">
        <f t="shared" ca="1" si="654"/>
        <v/>
      </c>
      <c r="ID57" s="453" t="str">
        <f ca="1">IF((IC57&lt;&gt;""),IF(OR($F57&lt;&gt;$G57,PrSettings!$M$4="●"),(($F57-$G57)=(HZ57-IA57))*1,0),"")</f>
        <v/>
      </c>
      <c r="IE57" s="453" t="str">
        <f t="shared" ca="1" si="655"/>
        <v/>
      </c>
      <c r="IF57" s="453" t="str">
        <f ca="1">IF(IC57&lt;&gt;"",IF(ABS($F57-$G57)&gt;=PrSettings!$M$7,(ABS($F57-$G57-HZ57+IA57)&lt;=1)*1,IF(AND(IC57,$F57=$G57,$F57&gt;=PrSettings!$M$6),(ABS(HZ57-$F57)&lt;=1)*1,IF(AND(IC57,$F57+$G57&gt;=PrSettings!$M$8),(ABS(HZ57-$F57)+ABS(IA57-$G57)&lt;=1)*1,""))),"")</f>
        <v/>
      </c>
      <c r="IG57" s="489"/>
      <c r="II57" s="451">
        <f t="shared" ca="1" si="410"/>
        <v>29</v>
      </c>
      <c r="IJ57" s="452" t="str">
        <f ca="1">GrpH!$B$6</f>
        <v>Südkorea</v>
      </c>
      <c r="IK57" s="453">
        <f t="shared" ca="1" si="656"/>
        <v>60</v>
      </c>
      <c r="IL57" s="452" t="str">
        <f ca="1">GrpH!$D$6</f>
        <v>Ghana</v>
      </c>
      <c r="IM57" s="492"/>
      <c r="IN57" s="492"/>
      <c r="IO57" s="486"/>
      <c r="IP57" s="453" t="str">
        <f t="shared" ca="1" si="657"/>
        <v/>
      </c>
      <c r="IQ57" s="453" t="str">
        <f ca="1">IF((IP57&lt;&gt;""),IF(OR($F57&lt;&gt;$G57,PrSettings!$M$4="●"),(($F57-$G57)=(IM57-IN57))*1,0),"")</f>
        <v/>
      </c>
      <c r="IR57" s="453" t="str">
        <f t="shared" ca="1" si="658"/>
        <v/>
      </c>
      <c r="IS57" s="453" t="str">
        <f ca="1">IF(IP57&lt;&gt;"",IF(ABS($F57-$G57)&gt;=PrSettings!$M$7,(ABS($F57-$G57-IM57+IN57)&lt;=1)*1,IF(AND(IP57,$F57=$G57,$F57&gt;=PrSettings!$M$6),(ABS(IM57-$F57)&lt;=1)*1,IF(AND(IP57,$F57+$G57&gt;=PrSettings!$M$8),(ABS(IM57-$F57)+ABS(IN57-$G57)&lt;=1)*1,""))),"")</f>
        <v/>
      </c>
      <c r="IT57" s="489"/>
      <c r="IV57" s="451">
        <f t="shared" ca="1" si="414"/>
        <v>29</v>
      </c>
      <c r="IW57" s="452" t="str">
        <f ca="1">GrpH!$B$6</f>
        <v>Südkorea</v>
      </c>
      <c r="IX57" s="453">
        <f t="shared" ca="1" si="659"/>
        <v>60</v>
      </c>
      <c r="IY57" s="452" t="str">
        <f ca="1">GrpH!$D$6</f>
        <v>Ghana</v>
      </c>
      <c r="IZ57" s="492"/>
      <c r="JA57" s="492"/>
      <c r="JB57" s="486"/>
      <c r="JC57" s="453" t="str">
        <f t="shared" ca="1" si="660"/>
        <v/>
      </c>
      <c r="JD57" s="453" t="str">
        <f ca="1">IF((JC57&lt;&gt;""),IF(OR($F57&lt;&gt;$G57,PrSettings!$M$4="●"),(($F57-$G57)=(IZ57-JA57))*1,0),"")</f>
        <v/>
      </c>
      <c r="JE57" s="453" t="str">
        <f t="shared" ca="1" si="661"/>
        <v/>
      </c>
      <c r="JF57" s="453" t="str">
        <f ca="1">IF(JC57&lt;&gt;"",IF(ABS($F57-$G57)&gt;=PrSettings!$M$7,(ABS($F57-$G57-IZ57+JA57)&lt;=1)*1,IF(AND(JC57,$F57=$G57,$F57&gt;=PrSettings!$M$6),(ABS(IZ57-$F57)&lt;=1)*1,IF(AND(JC57,$F57+$G57&gt;=PrSettings!$M$8),(ABS(IZ57-$F57)+ABS(JA57-$G57)&lt;=1)*1,""))),"")</f>
        <v/>
      </c>
      <c r="JG57" s="489"/>
      <c r="JI57" s="451">
        <f t="shared" ca="1" si="418"/>
        <v>29</v>
      </c>
      <c r="JJ57" s="452" t="str">
        <f ca="1">GrpH!$B$6</f>
        <v>Südkorea</v>
      </c>
      <c r="JK57" s="453">
        <f t="shared" ca="1" si="662"/>
        <v>60</v>
      </c>
      <c r="JL57" s="452" t="str">
        <f ca="1">GrpH!$D$6</f>
        <v>Ghana</v>
      </c>
      <c r="JM57" s="492"/>
      <c r="JN57" s="492"/>
      <c r="JO57" s="486"/>
      <c r="JP57" s="453" t="str">
        <f t="shared" ca="1" si="663"/>
        <v/>
      </c>
      <c r="JQ57" s="453" t="str">
        <f ca="1">IF((JP57&lt;&gt;""),IF(OR($F57&lt;&gt;$G57,PrSettings!$M$4="●"),(($F57-$G57)=(JM57-JN57))*1,0),"")</f>
        <v/>
      </c>
      <c r="JR57" s="453" t="str">
        <f t="shared" ca="1" si="664"/>
        <v/>
      </c>
      <c r="JS57" s="453" t="str">
        <f ca="1">IF(JP57&lt;&gt;"",IF(ABS($F57-$G57)&gt;=PrSettings!$M$7,(ABS($F57-$G57-JM57+JN57)&lt;=1)*1,IF(AND(JP57,$F57=$G57,$F57&gt;=PrSettings!$M$6),(ABS(JM57-$F57)&lt;=1)*1,IF(AND(JP57,$F57+$G57&gt;=PrSettings!$M$8),(ABS(JM57-$F57)+ABS(JN57-$G57)&lt;=1)*1,""))),"")</f>
        <v/>
      </c>
      <c r="JT57" s="489"/>
      <c r="JV57" s="451">
        <f t="shared" ca="1" si="422"/>
        <v>29</v>
      </c>
      <c r="JW57" s="452" t="str">
        <f ca="1">GrpH!$B$6</f>
        <v>Südkorea</v>
      </c>
      <c r="JX57" s="453">
        <f t="shared" ca="1" si="665"/>
        <v>60</v>
      </c>
      <c r="JY57" s="452" t="str">
        <f ca="1">GrpH!$D$6</f>
        <v>Ghana</v>
      </c>
      <c r="JZ57" s="492"/>
      <c r="KA57" s="492"/>
      <c r="KB57" s="486"/>
      <c r="KC57" s="453" t="str">
        <f t="shared" ca="1" si="666"/>
        <v/>
      </c>
      <c r="KD57" s="453" t="str">
        <f ca="1">IF((KC57&lt;&gt;""),IF(OR($F57&lt;&gt;$G57,PrSettings!$M$4="●"),(($F57-$G57)=(JZ57-KA57))*1,0),"")</f>
        <v/>
      </c>
      <c r="KE57" s="453" t="str">
        <f t="shared" ca="1" si="667"/>
        <v/>
      </c>
      <c r="KF57" s="453" t="str">
        <f ca="1">IF(KC57&lt;&gt;"",IF(ABS($F57-$G57)&gt;=PrSettings!$M$7,(ABS($F57-$G57-JZ57+KA57)&lt;=1)*1,IF(AND(KC57,$F57=$G57,$F57&gt;=PrSettings!$M$6),(ABS(JZ57-$F57)&lt;=1)*1,IF(AND(KC57,$F57+$G57&gt;=PrSettings!$M$8),(ABS(JZ57-$F57)+ABS(KA57-$G57)&lt;=1)*1,""))),"")</f>
        <v/>
      </c>
      <c r="KG57" s="489"/>
      <c r="KI57" s="451">
        <f t="shared" ca="1" si="426"/>
        <v>29</v>
      </c>
      <c r="KJ57" s="452" t="str">
        <f ca="1">GrpH!$B$6</f>
        <v>Südkorea</v>
      </c>
      <c r="KK57" s="453">
        <f t="shared" ca="1" si="668"/>
        <v>60</v>
      </c>
      <c r="KL57" s="452" t="str">
        <f ca="1">GrpH!$D$6</f>
        <v>Ghana</v>
      </c>
      <c r="KM57" s="492"/>
      <c r="KN57" s="492"/>
      <c r="KO57" s="486"/>
      <c r="KP57" s="453" t="str">
        <f t="shared" ca="1" si="669"/>
        <v/>
      </c>
      <c r="KQ57" s="453" t="str">
        <f ca="1">IF((KP57&lt;&gt;""),IF(OR($F57&lt;&gt;$G57,PrSettings!$M$4="●"),(($F57-$G57)=(KM57-KN57))*1,0),"")</f>
        <v/>
      </c>
      <c r="KR57" s="453" t="str">
        <f t="shared" ca="1" si="670"/>
        <v/>
      </c>
      <c r="KS57" s="453" t="str">
        <f ca="1">IF(KP57&lt;&gt;"",IF(ABS($F57-$G57)&gt;=PrSettings!$M$7,(ABS($F57-$G57-KM57+KN57)&lt;=1)*1,IF(AND(KP57,$F57=$G57,$F57&gt;=PrSettings!$M$6),(ABS(KM57-$F57)&lt;=1)*1,IF(AND(KP57,$F57+$G57&gt;=PrSettings!$M$8),(ABS(KM57-$F57)+ABS(KN57-$G57)&lt;=1)*1,""))),"")</f>
        <v/>
      </c>
      <c r="KT57" s="489"/>
      <c r="KV57" s="451">
        <f t="shared" ca="1" si="430"/>
        <v>29</v>
      </c>
      <c r="KW57" s="452" t="str">
        <f ca="1">GrpH!$B$6</f>
        <v>Südkorea</v>
      </c>
      <c r="KX57" s="453">
        <f t="shared" ca="1" si="671"/>
        <v>60</v>
      </c>
      <c r="KY57" s="452" t="str">
        <f ca="1">GrpH!$D$6</f>
        <v>Ghana</v>
      </c>
      <c r="KZ57" s="492"/>
      <c r="LA57" s="492"/>
      <c r="LB57" s="486"/>
      <c r="LC57" s="453" t="str">
        <f t="shared" ca="1" si="672"/>
        <v/>
      </c>
      <c r="LD57" s="453" t="str">
        <f ca="1">IF((LC57&lt;&gt;""),IF(OR($F57&lt;&gt;$G57,PrSettings!$M$4="●"),(($F57-$G57)=(KZ57-LA57))*1,0),"")</f>
        <v/>
      </c>
      <c r="LE57" s="453" t="str">
        <f t="shared" ca="1" si="673"/>
        <v/>
      </c>
      <c r="LF57" s="453" t="str">
        <f ca="1">IF(LC57&lt;&gt;"",IF(ABS($F57-$G57)&gt;=PrSettings!$M$7,(ABS($F57-$G57-KZ57+LA57)&lt;=1)*1,IF(AND(LC57,$F57=$G57,$F57&gt;=PrSettings!$M$6),(ABS(KZ57-$F57)&lt;=1)*1,IF(AND(LC57,$F57+$G57&gt;=PrSettings!$M$8),(ABS(KZ57-$F57)+ABS(LA57-$G57)&lt;=1)*1,""))),"")</f>
        <v/>
      </c>
      <c r="LG57" s="489"/>
      <c r="LI57" s="451">
        <f t="shared" ca="1" si="434"/>
        <v>29</v>
      </c>
      <c r="LJ57" s="452" t="str">
        <f ca="1">GrpH!$B$6</f>
        <v>Südkorea</v>
      </c>
      <c r="LK57" s="453">
        <f t="shared" ca="1" si="674"/>
        <v>60</v>
      </c>
      <c r="LL57" s="452" t="str">
        <f ca="1">GrpH!$D$6</f>
        <v>Ghana</v>
      </c>
      <c r="LM57" s="492"/>
      <c r="LN57" s="492"/>
      <c r="LO57" s="486"/>
      <c r="LP57" s="453" t="str">
        <f t="shared" ca="1" si="675"/>
        <v/>
      </c>
      <c r="LQ57" s="453" t="str">
        <f ca="1">IF((LP57&lt;&gt;""),IF(OR($F57&lt;&gt;$G57,PrSettings!$M$4="●"),(($F57-$G57)=(LM57-LN57))*1,0),"")</f>
        <v/>
      </c>
      <c r="LR57" s="453" t="str">
        <f t="shared" ca="1" si="676"/>
        <v/>
      </c>
      <c r="LS57" s="453" t="str">
        <f ca="1">IF(LP57&lt;&gt;"",IF(ABS($F57-$G57)&gt;=PrSettings!$M$7,(ABS($F57-$G57-LM57+LN57)&lt;=1)*1,IF(AND(LP57,$F57=$G57,$F57&gt;=PrSettings!$M$6),(ABS(LM57-$F57)&lt;=1)*1,IF(AND(LP57,$F57+$G57&gt;=PrSettings!$M$8),(ABS(LM57-$F57)+ABS(LN57-$G57)&lt;=1)*1,""))),"")</f>
        <v/>
      </c>
      <c r="LT57" s="489"/>
      <c r="LV57" s="451">
        <f t="shared" ca="1" si="438"/>
        <v>29</v>
      </c>
      <c r="LW57" s="452" t="str">
        <f ca="1">GrpH!$B$6</f>
        <v>Südkorea</v>
      </c>
      <c r="LX57" s="453">
        <f t="shared" ca="1" si="677"/>
        <v>60</v>
      </c>
      <c r="LY57" s="452" t="str">
        <f ca="1">GrpH!$D$6</f>
        <v>Ghana</v>
      </c>
      <c r="LZ57" s="492"/>
      <c r="MA57" s="492"/>
      <c r="MB57" s="486"/>
      <c r="MC57" s="453" t="str">
        <f t="shared" ca="1" si="678"/>
        <v/>
      </c>
      <c r="MD57" s="453" t="str">
        <f ca="1">IF((MC57&lt;&gt;""),IF(OR($F57&lt;&gt;$G57,PrSettings!$M$4="●"),(($F57-$G57)=(LZ57-MA57))*1,0),"")</f>
        <v/>
      </c>
      <c r="ME57" s="453" t="str">
        <f t="shared" ca="1" si="679"/>
        <v/>
      </c>
      <c r="MF57" s="453" t="str">
        <f ca="1">IF(MC57&lt;&gt;"",IF(ABS($F57-$G57)&gt;=PrSettings!$M$7,(ABS($F57-$G57-LZ57+MA57)&lt;=1)*1,IF(AND(MC57,$F57=$G57,$F57&gt;=PrSettings!$M$6),(ABS(LZ57-$F57)&lt;=1)*1,IF(AND(MC57,$F57+$G57&gt;=PrSettings!$M$8),(ABS(LZ57-$F57)+ABS(MA57-$G57)&lt;=1)*1,""))),"")</f>
        <v/>
      </c>
      <c r="MG57" s="489"/>
    </row>
    <row r="58" spans="1:345" s="444" customFormat="1" x14ac:dyDescent="0.25">
      <c r="A58" s="448"/>
      <c r="B58" s="451">
        <f ca="1">INDEX(Groups!$C$7:$C$45,MATCH(C58,Groups!$D$7:$D$45,0))</f>
        <v>8</v>
      </c>
      <c r="C58" s="452" t="str">
        <f ca="1">GrpH!$B$7</f>
        <v>Portugal</v>
      </c>
      <c r="D58" s="453">
        <f ca="1">INDEX(Groups!$C$7:$C$45,MATCH(E58,Groups!$D$7:$D$45,0))</f>
        <v>13</v>
      </c>
      <c r="E58" s="452" t="str">
        <f ca="1">GrpH!$D$7</f>
        <v>Uruguay</v>
      </c>
      <c r="F58" s="454">
        <f ca="1">GrpH!$E$7</f>
        <v>2</v>
      </c>
      <c r="G58" s="455">
        <f ca="1">GrpH!$G$7</f>
        <v>0</v>
      </c>
      <c r="I58" s="451">
        <f t="shared" ca="1" si="601"/>
        <v>8</v>
      </c>
      <c r="J58" s="452" t="str">
        <f ca="1">GrpH!$B$7</f>
        <v>Portugal</v>
      </c>
      <c r="K58" s="453">
        <f t="shared" ca="1" si="602"/>
        <v>13</v>
      </c>
      <c r="L58" s="452" t="str">
        <f ca="1">GrpH!$D$7</f>
        <v>Uruguay</v>
      </c>
      <c r="M58" s="492"/>
      <c r="N58" s="492"/>
      <c r="O58" s="486"/>
      <c r="P58" s="453" t="str">
        <f t="shared" ca="1" si="603"/>
        <v/>
      </c>
      <c r="Q58" s="453" t="str">
        <f ca="1">IF((P58&lt;&gt;""),IF(OR($F58&lt;&gt;$G58,PrSettings!$M$4="●"),(($F58-$G58)=(M58-N58))*1,0),"")</f>
        <v/>
      </c>
      <c r="R58" s="453" t="str">
        <f t="shared" ca="1" si="604"/>
        <v/>
      </c>
      <c r="S58" s="453" t="str">
        <f ca="1">IF(P58&lt;&gt;"",IF(ABS($F58-$G58)&gt;=PrSettings!$M$7,(ABS($F58-$G58-M58+N58)&lt;=1)*1,IF(AND(P58,$F58=$G58,$F58&gt;=PrSettings!$M$6),(ABS(M58-$F58)&lt;=1)*1,IF(AND(P58,$F58+$G58&gt;=PrSettings!$M$8),(ABS(M58-$F58)+ABS(N58-$G58)&lt;=1)*1,""))),"")</f>
        <v/>
      </c>
      <c r="T58" s="489"/>
      <c r="V58" s="451">
        <f t="shared" ca="1" si="342"/>
        <v>8</v>
      </c>
      <c r="W58" s="452" t="str">
        <f ca="1">GrpH!$B$7</f>
        <v>Portugal</v>
      </c>
      <c r="X58" s="453">
        <f t="shared" ca="1" si="605"/>
        <v>13</v>
      </c>
      <c r="Y58" s="452" t="str">
        <f ca="1">GrpH!$D$7</f>
        <v>Uruguay</v>
      </c>
      <c r="Z58" s="492"/>
      <c r="AA58" s="492"/>
      <c r="AB58" s="486"/>
      <c r="AC58" s="453" t="str">
        <f t="shared" ca="1" si="606"/>
        <v/>
      </c>
      <c r="AD58" s="453" t="str">
        <f ca="1">IF((AC58&lt;&gt;""),IF(OR($F58&lt;&gt;$G58,PrSettings!$M$4="●"),(($F58-$G58)=(Z58-AA58))*1,0),"")</f>
        <v/>
      </c>
      <c r="AE58" s="453" t="str">
        <f t="shared" ca="1" si="607"/>
        <v/>
      </c>
      <c r="AF58" s="453" t="str">
        <f ca="1">IF(AC58&lt;&gt;"",IF(ABS($F58-$G58)&gt;=PrSettings!$M$7,(ABS($F58-$G58-Z58+AA58)&lt;=1)*1,IF(AND(AC58,$F58=$G58,$F58&gt;=PrSettings!$M$6),(ABS(Z58-$F58)&lt;=1)*1,IF(AND(AC58,$F58+$G58&gt;=PrSettings!$M$8),(ABS(Z58-$F58)+ABS(AA58-$G58)&lt;=1)*1,""))),"")</f>
        <v/>
      </c>
      <c r="AG58" s="489"/>
      <c r="AI58" s="451">
        <f t="shared" ca="1" si="346"/>
        <v>8</v>
      </c>
      <c r="AJ58" s="452" t="str">
        <f ca="1">GrpH!$B$7</f>
        <v>Portugal</v>
      </c>
      <c r="AK58" s="453">
        <f t="shared" ca="1" si="608"/>
        <v>13</v>
      </c>
      <c r="AL58" s="452" t="str">
        <f ca="1">GrpH!$D$7</f>
        <v>Uruguay</v>
      </c>
      <c r="AM58" s="492"/>
      <c r="AN58" s="492"/>
      <c r="AO58" s="486"/>
      <c r="AP58" s="453" t="str">
        <f t="shared" ca="1" si="609"/>
        <v/>
      </c>
      <c r="AQ58" s="453" t="str">
        <f ca="1">IF((AP58&lt;&gt;""),IF(OR($F58&lt;&gt;$G58,PrSettings!$M$4="●"),(($F58-$G58)=(AM58-AN58))*1,0),"")</f>
        <v/>
      </c>
      <c r="AR58" s="453" t="str">
        <f t="shared" ca="1" si="610"/>
        <v/>
      </c>
      <c r="AS58" s="453" t="str">
        <f ca="1">IF(AP58&lt;&gt;"",IF(ABS($F58-$G58)&gt;=PrSettings!$M$7,(ABS($F58-$G58-AM58+AN58)&lt;=1)*1,IF(AND(AP58,$F58=$G58,$F58&gt;=PrSettings!$M$6),(ABS(AM58-$F58)&lt;=1)*1,IF(AND(AP58,$F58+$G58&gt;=PrSettings!$M$8),(ABS(AM58-$F58)+ABS(AN58-$G58)&lt;=1)*1,""))),"")</f>
        <v/>
      </c>
      <c r="AT58" s="489"/>
      <c r="AV58" s="451">
        <f t="shared" ca="1" si="350"/>
        <v>8</v>
      </c>
      <c r="AW58" s="452" t="str">
        <f ca="1">GrpH!$B$7</f>
        <v>Portugal</v>
      </c>
      <c r="AX58" s="453">
        <f t="shared" ca="1" si="611"/>
        <v>13</v>
      </c>
      <c r="AY58" s="452" t="str">
        <f ca="1">GrpH!$D$7</f>
        <v>Uruguay</v>
      </c>
      <c r="AZ58" s="492"/>
      <c r="BA58" s="492"/>
      <c r="BB58" s="486"/>
      <c r="BC58" s="453" t="str">
        <f t="shared" ca="1" si="612"/>
        <v/>
      </c>
      <c r="BD58" s="453" t="str">
        <f ca="1">IF((BC58&lt;&gt;""),IF(OR($F58&lt;&gt;$G58,PrSettings!$M$4="●"),(($F58-$G58)=(AZ58-BA58))*1,0),"")</f>
        <v/>
      </c>
      <c r="BE58" s="453" t="str">
        <f t="shared" ca="1" si="613"/>
        <v/>
      </c>
      <c r="BF58" s="453" t="str">
        <f ca="1">IF(BC58&lt;&gt;"",IF(ABS($F58-$G58)&gt;=PrSettings!$M$7,(ABS($F58-$G58-AZ58+BA58)&lt;=1)*1,IF(AND(BC58,$F58=$G58,$F58&gt;=PrSettings!$M$6),(ABS(AZ58-$F58)&lt;=1)*1,IF(AND(BC58,$F58+$G58&gt;=PrSettings!$M$8),(ABS(AZ58-$F58)+ABS(BA58-$G58)&lt;=1)*1,""))),"")</f>
        <v/>
      </c>
      <c r="BG58" s="489"/>
      <c r="BI58" s="451">
        <f t="shared" ca="1" si="354"/>
        <v>8</v>
      </c>
      <c r="BJ58" s="452" t="str">
        <f ca="1">GrpH!$B$7</f>
        <v>Portugal</v>
      </c>
      <c r="BK58" s="453">
        <f t="shared" ca="1" si="614"/>
        <v>13</v>
      </c>
      <c r="BL58" s="452" t="str">
        <f ca="1">GrpH!$D$7</f>
        <v>Uruguay</v>
      </c>
      <c r="BM58" s="492"/>
      <c r="BN58" s="492"/>
      <c r="BO58" s="486"/>
      <c r="BP58" s="453" t="str">
        <f t="shared" ca="1" si="615"/>
        <v/>
      </c>
      <c r="BQ58" s="453" t="str">
        <f ca="1">IF((BP58&lt;&gt;""),IF(OR($F58&lt;&gt;$G58,PrSettings!$M$4="●"),(($F58-$G58)=(BM58-BN58))*1,0),"")</f>
        <v/>
      </c>
      <c r="BR58" s="453" t="str">
        <f t="shared" ca="1" si="616"/>
        <v/>
      </c>
      <c r="BS58" s="453" t="str">
        <f ca="1">IF(BP58&lt;&gt;"",IF(ABS($F58-$G58)&gt;=PrSettings!$M$7,(ABS($F58-$G58-BM58+BN58)&lt;=1)*1,IF(AND(BP58,$F58=$G58,$F58&gt;=PrSettings!$M$6),(ABS(BM58-$F58)&lt;=1)*1,IF(AND(BP58,$F58+$G58&gt;=PrSettings!$M$8),(ABS(BM58-$F58)+ABS(BN58-$G58)&lt;=1)*1,""))),"")</f>
        <v/>
      </c>
      <c r="BT58" s="489"/>
      <c r="BV58" s="451">
        <f t="shared" ca="1" si="358"/>
        <v>8</v>
      </c>
      <c r="BW58" s="452" t="str">
        <f ca="1">GrpH!$B$7</f>
        <v>Portugal</v>
      </c>
      <c r="BX58" s="453">
        <f t="shared" ca="1" si="617"/>
        <v>13</v>
      </c>
      <c r="BY58" s="452" t="str">
        <f ca="1">GrpH!$D$7</f>
        <v>Uruguay</v>
      </c>
      <c r="BZ58" s="492"/>
      <c r="CA58" s="492"/>
      <c r="CB58" s="486"/>
      <c r="CC58" s="453" t="str">
        <f t="shared" ca="1" si="618"/>
        <v/>
      </c>
      <c r="CD58" s="453" t="str">
        <f ca="1">IF((CC58&lt;&gt;""),IF(OR($F58&lt;&gt;$G58,PrSettings!$M$4="●"),(($F58-$G58)=(BZ58-CA58))*1,0),"")</f>
        <v/>
      </c>
      <c r="CE58" s="453" t="str">
        <f t="shared" ca="1" si="619"/>
        <v/>
      </c>
      <c r="CF58" s="453" t="str">
        <f ca="1">IF(CC58&lt;&gt;"",IF(ABS($F58-$G58)&gt;=PrSettings!$M$7,(ABS($F58-$G58-BZ58+CA58)&lt;=1)*1,IF(AND(CC58,$F58=$G58,$F58&gt;=PrSettings!$M$6),(ABS(BZ58-$F58)&lt;=1)*1,IF(AND(CC58,$F58+$G58&gt;=PrSettings!$M$8),(ABS(BZ58-$F58)+ABS(CA58-$G58)&lt;=1)*1,""))),"")</f>
        <v/>
      </c>
      <c r="CG58" s="489"/>
      <c r="CI58" s="451">
        <f t="shared" ca="1" si="362"/>
        <v>8</v>
      </c>
      <c r="CJ58" s="452" t="str">
        <f ca="1">GrpH!$B$7</f>
        <v>Portugal</v>
      </c>
      <c r="CK58" s="453">
        <f t="shared" ca="1" si="620"/>
        <v>13</v>
      </c>
      <c r="CL58" s="452" t="str">
        <f ca="1">GrpH!$D$7</f>
        <v>Uruguay</v>
      </c>
      <c r="CM58" s="492"/>
      <c r="CN58" s="492"/>
      <c r="CO58" s="486"/>
      <c r="CP58" s="453" t="str">
        <f t="shared" ca="1" si="621"/>
        <v/>
      </c>
      <c r="CQ58" s="453" t="str">
        <f ca="1">IF((CP58&lt;&gt;""),IF(OR($F58&lt;&gt;$G58,PrSettings!$M$4="●"),(($F58-$G58)=(CM58-CN58))*1,0),"")</f>
        <v/>
      </c>
      <c r="CR58" s="453" t="str">
        <f t="shared" ca="1" si="622"/>
        <v/>
      </c>
      <c r="CS58" s="453" t="str">
        <f ca="1">IF(CP58&lt;&gt;"",IF(ABS($F58-$G58)&gt;=PrSettings!$M$7,(ABS($F58-$G58-CM58+CN58)&lt;=1)*1,IF(AND(CP58,$F58=$G58,$F58&gt;=PrSettings!$M$6),(ABS(CM58-$F58)&lt;=1)*1,IF(AND(CP58,$F58+$G58&gt;=PrSettings!$M$8),(ABS(CM58-$F58)+ABS(CN58-$G58)&lt;=1)*1,""))),"")</f>
        <v/>
      </c>
      <c r="CT58" s="489"/>
      <c r="CV58" s="451">
        <f t="shared" ca="1" si="366"/>
        <v>8</v>
      </c>
      <c r="CW58" s="452" t="str">
        <f ca="1">GrpH!$B$7</f>
        <v>Portugal</v>
      </c>
      <c r="CX58" s="453">
        <f t="shared" ca="1" si="623"/>
        <v>13</v>
      </c>
      <c r="CY58" s="452" t="str">
        <f ca="1">GrpH!$D$7</f>
        <v>Uruguay</v>
      </c>
      <c r="CZ58" s="492"/>
      <c r="DA58" s="492"/>
      <c r="DB58" s="486"/>
      <c r="DC58" s="453" t="str">
        <f t="shared" ca="1" si="624"/>
        <v/>
      </c>
      <c r="DD58" s="453" t="str">
        <f ca="1">IF((DC58&lt;&gt;""),IF(OR($F58&lt;&gt;$G58,PrSettings!$M$4="●"),(($F58-$G58)=(CZ58-DA58))*1,0),"")</f>
        <v/>
      </c>
      <c r="DE58" s="453" t="str">
        <f t="shared" ca="1" si="625"/>
        <v/>
      </c>
      <c r="DF58" s="453" t="str">
        <f ca="1">IF(DC58&lt;&gt;"",IF(ABS($F58-$G58)&gt;=PrSettings!$M$7,(ABS($F58-$G58-CZ58+DA58)&lt;=1)*1,IF(AND(DC58,$F58=$G58,$F58&gt;=PrSettings!$M$6),(ABS(CZ58-$F58)&lt;=1)*1,IF(AND(DC58,$F58+$G58&gt;=PrSettings!$M$8),(ABS(CZ58-$F58)+ABS(DA58-$G58)&lt;=1)*1,""))),"")</f>
        <v/>
      </c>
      <c r="DG58" s="489"/>
      <c r="DI58" s="451">
        <f t="shared" ca="1" si="370"/>
        <v>8</v>
      </c>
      <c r="DJ58" s="452" t="str">
        <f ca="1">GrpH!$B$7</f>
        <v>Portugal</v>
      </c>
      <c r="DK58" s="453">
        <f t="shared" ca="1" si="626"/>
        <v>13</v>
      </c>
      <c r="DL58" s="452" t="str">
        <f ca="1">GrpH!$D$7</f>
        <v>Uruguay</v>
      </c>
      <c r="DM58" s="492"/>
      <c r="DN58" s="492"/>
      <c r="DO58" s="486"/>
      <c r="DP58" s="453" t="str">
        <f t="shared" ca="1" si="627"/>
        <v/>
      </c>
      <c r="DQ58" s="453" t="str">
        <f ca="1">IF((DP58&lt;&gt;""),IF(OR($F58&lt;&gt;$G58,PrSettings!$M$4="●"),(($F58-$G58)=(DM58-DN58))*1,0),"")</f>
        <v/>
      </c>
      <c r="DR58" s="453" t="str">
        <f t="shared" ca="1" si="628"/>
        <v/>
      </c>
      <c r="DS58" s="453" t="str">
        <f ca="1">IF(DP58&lt;&gt;"",IF(ABS($F58-$G58)&gt;=PrSettings!$M$7,(ABS($F58-$G58-DM58+DN58)&lt;=1)*1,IF(AND(DP58,$F58=$G58,$F58&gt;=PrSettings!$M$6),(ABS(DM58-$F58)&lt;=1)*1,IF(AND(DP58,$F58+$G58&gt;=PrSettings!$M$8),(ABS(DM58-$F58)+ABS(DN58-$G58)&lt;=1)*1,""))),"")</f>
        <v/>
      </c>
      <c r="DT58" s="489"/>
      <c r="DV58" s="451">
        <f t="shared" ca="1" si="374"/>
        <v>8</v>
      </c>
      <c r="DW58" s="452" t="str">
        <f ca="1">GrpH!$B$7</f>
        <v>Portugal</v>
      </c>
      <c r="DX58" s="453">
        <f t="shared" ca="1" si="629"/>
        <v>13</v>
      </c>
      <c r="DY58" s="452" t="str">
        <f ca="1">GrpH!$D$7</f>
        <v>Uruguay</v>
      </c>
      <c r="DZ58" s="492"/>
      <c r="EA58" s="492"/>
      <c r="EB58" s="486"/>
      <c r="EC58" s="453" t="str">
        <f t="shared" ca="1" si="630"/>
        <v/>
      </c>
      <c r="ED58" s="453" t="str">
        <f ca="1">IF((EC58&lt;&gt;""),IF(OR($F58&lt;&gt;$G58,PrSettings!$M$4="●"),(($F58-$G58)=(DZ58-EA58))*1,0),"")</f>
        <v/>
      </c>
      <c r="EE58" s="453" t="str">
        <f t="shared" ca="1" si="631"/>
        <v/>
      </c>
      <c r="EF58" s="453" t="str">
        <f ca="1">IF(EC58&lt;&gt;"",IF(ABS($F58-$G58)&gt;=PrSettings!$M$7,(ABS($F58-$G58-DZ58+EA58)&lt;=1)*1,IF(AND(EC58,$F58=$G58,$F58&gt;=PrSettings!$M$6),(ABS(DZ58-$F58)&lt;=1)*1,IF(AND(EC58,$F58+$G58&gt;=PrSettings!$M$8),(ABS(DZ58-$F58)+ABS(EA58-$G58)&lt;=1)*1,""))),"")</f>
        <v/>
      </c>
      <c r="EG58" s="489"/>
      <c r="EI58" s="451">
        <f t="shared" ca="1" si="378"/>
        <v>8</v>
      </c>
      <c r="EJ58" s="452" t="str">
        <f ca="1">GrpH!$B$7</f>
        <v>Portugal</v>
      </c>
      <c r="EK58" s="453">
        <f t="shared" ca="1" si="632"/>
        <v>13</v>
      </c>
      <c r="EL58" s="452" t="str">
        <f ca="1">GrpH!$D$7</f>
        <v>Uruguay</v>
      </c>
      <c r="EM58" s="492"/>
      <c r="EN58" s="492"/>
      <c r="EO58" s="486"/>
      <c r="EP58" s="453" t="str">
        <f t="shared" ca="1" si="633"/>
        <v/>
      </c>
      <c r="EQ58" s="453" t="str">
        <f ca="1">IF((EP58&lt;&gt;""),IF(OR($F58&lt;&gt;$G58,PrSettings!$M$4="●"),(($F58-$G58)=(EM58-EN58))*1,0),"")</f>
        <v/>
      </c>
      <c r="ER58" s="453" t="str">
        <f t="shared" ca="1" si="634"/>
        <v/>
      </c>
      <c r="ES58" s="453" t="str">
        <f ca="1">IF(EP58&lt;&gt;"",IF(ABS($F58-$G58)&gt;=PrSettings!$M$7,(ABS($F58-$G58-EM58+EN58)&lt;=1)*1,IF(AND(EP58,$F58=$G58,$F58&gt;=PrSettings!$M$6),(ABS(EM58-$F58)&lt;=1)*1,IF(AND(EP58,$F58+$G58&gt;=PrSettings!$M$8),(ABS(EM58-$F58)+ABS(EN58-$G58)&lt;=1)*1,""))),"")</f>
        <v/>
      </c>
      <c r="ET58" s="489"/>
      <c r="EV58" s="451">
        <f t="shared" ca="1" si="382"/>
        <v>8</v>
      </c>
      <c r="EW58" s="452" t="str">
        <f ca="1">GrpH!$B$7</f>
        <v>Portugal</v>
      </c>
      <c r="EX58" s="453">
        <f t="shared" ca="1" si="635"/>
        <v>13</v>
      </c>
      <c r="EY58" s="452" t="str">
        <f ca="1">GrpH!$D$7</f>
        <v>Uruguay</v>
      </c>
      <c r="EZ58" s="492"/>
      <c r="FA58" s="492"/>
      <c r="FB58" s="486"/>
      <c r="FC58" s="453" t="str">
        <f t="shared" ca="1" si="636"/>
        <v/>
      </c>
      <c r="FD58" s="453" t="str">
        <f ca="1">IF((FC58&lt;&gt;""),IF(OR($F58&lt;&gt;$G58,PrSettings!$M$4="●"),(($F58-$G58)=(EZ58-FA58))*1,0),"")</f>
        <v/>
      </c>
      <c r="FE58" s="453" t="str">
        <f t="shared" ca="1" si="637"/>
        <v/>
      </c>
      <c r="FF58" s="453" t="str">
        <f ca="1">IF(FC58&lt;&gt;"",IF(ABS($F58-$G58)&gt;=PrSettings!$M$7,(ABS($F58-$G58-EZ58+FA58)&lt;=1)*1,IF(AND(FC58,$F58=$G58,$F58&gt;=PrSettings!$M$6),(ABS(EZ58-$F58)&lt;=1)*1,IF(AND(FC58,$F58+$G58&gt;=PrSettings!$M$8),(ABS(EZ58-$F58)+ABS(FA58-$G58)&lt;=1)*1,""))),"")</f>
        <v/>
      </c>
      <c r="FG58" s="489"/>
      <c r="FI58" s="451">
        <f t="shared" ca="1" si="386"/>
        <v>8</v>
      </c>
      <c r="FJ58" s="452" t="str">
        <f ca="1">GrpH!$B$7</f>
        <v>Portugal</v>
      </c>
      <c r="FK58" s="453">
        <f t="shared" ca="1" si="638"/>
        <v>13</v>
      </c>
      <c r="FL58" s="452" t="str">
        <f ca="1">GrpH!$D$7</f>
        <v>Uruguay</v>
      </c>
      <c r="FM58" s="492"/>
      <c r="FN58" s="492"/>
      <c r="FO58" s="486"/>
      <c r="FP58" s="453" t="str">
        <f t="shared" ca="1" si="639"/>
        <v/>
      </c>
      <c r="FQ58" s="453" t="str">
        <f ca="1">IF((FP58&lt;&gt;""),IF(OR($F58&lt;&gt;$G58,PrSettings!$M$4="●"),(($F58-$G58)=(FM58-FN58))*1,0),"")</f>
        <v/>
      </c>
      <c r="FR58" s="453" t="str">
        <f t="shared" ca="1" si="640"/>
        <v/>
      </c>
      <c r="FS58" s="453" t="str">
        <f ca="1">IF(FP58&lt;&gt;"",IF(ABS($F58-$G58)&gt;=PrSettings!$M$7,(ABS($F58-$G58-FM58+FN58)&lt;=1)*1,IF(AND(FP58,$F58=$G58,$F58&gt;=PrSettings!$M$6),(ABS(FM58-$F58)&lt;=1)*1,IF(AND(FP58,$F58+$G58&gt;=PrSettings!$M$8),(ABS(FM58-$F58)+ABS(FN58-$G58)&lt;=1)*1,""))),"")</f>
        <v/>
      </c>
      <c r="FT58" s="489"/>
      <c r="FV58" s="451">
        <f t="shared" ca="1" si="390"/>
        <v>8</v>
      </c>
      <c r="FW58" s="452" t="str">
        <f ca="1">GrpH!$B$7</f>
        <v>Portugal</v>
      </c>
      <c r="FX58" s="453">
        <f t="shared" ca="1" si="641"/>
        <v>13</v>
      </c>
      <c r="FY58" s="452" t="str">
        <f ca="1">GrpH!$D$7</f>
        <v>Uruguay</v>
      </c>
      <c r="FZ58" s="492"/>
      <c r="GA58" s="492"/>
      <c r="GB58" s="486"/>
      <c r="GC58" s="453" t="str">
        <f t="shared" ca="1" si="642"/>
        <v/>
      </c>
      <c r="GD58" s="453" t="str">
        <f ca="1">IF((GC58&lt;&gt;""),IF(OR($F58&lt;&gt;$G58,PrSettings!$M$4="●"),(($F58-$G58)=(FZ58-GA58))*1,0),"")</f>
        <v/>
      </c>
      <c r="GE58" s="453" t="str">
        <f t="shared" ca="1" si="643"/>
        <v/>
      </c>
      <c r="GF58" s="453" t="str">
        <f ca="1">IF(GC58&lt;&gt;"",IF(ABS($F58-$G58)&gt;=PrSettings!$M$7,(ABS($F58-$G58-FZ58+GA58)&lt;=1)*1,IF(AND(GC58,$F58=$G58,$F58&gt;=PrSettings!$M$6),(ABS(FZ58-$F58)&lt;=1)*1,IF(AND(GC58,$F58+$G58&gt;=PrSettings!$M$8),(ABS(FZ58-$F58)+ABS(GA58-$G58)&lt;=1)*1,""))),"")</f>
        <v/>
      </c>
      <c r="GG58" s="489"/>
      <c r="GI58" s="451">
        <f t="shared" ca="1" si="394"/>
        <v>8</v>
      </c>
      <c r="GJ58" s="452" t="str">
        <f ca="1">GrpH!$B$7</f>
        <v>Portugal</v>
      </c>
      <c r="GK58" s="453">
        <f t="shared" ca="1" si="644"/>
        <v>13</v>
      </c>
      <c r="GL58" s="452" t="str">
        <f ca="1">GrpH!$D$7</f>
        <v>Uruguay</v>
      </c>
      <c r="GM58" s="492"/>
      <c r="GN58" s="492"/>
      <c r="GO58" s="486"/>
      <c r="GP58" s="453" t="str">
        <f t="shared" ca="1" si="645"/>
        <v/>
      </c>
      <c r="GQ58" s="453" t="str">
        <f ca="1">IF((GP58&lt;&gt;""),IF(OR($F58&lt;&gt;$G58,PrSettings!$M$4="●"),(($F58-$G58)=(GM58-GN58))*1,0),"")</f>
        <v/>
      </c>
      <c r="GR58" s="453" t="str">
        <f t="shared" ca="1" si="646"/>
        <v/>
      </c>
      <c r="GS58" s="453" t="str">
        <f ca="1">IF(GP58&lt;&gt;"",IF(ABS($F58-$G58)&gt;=PrSettings!$M$7,(ABS($F58-$G58-GM58+GN58)&lt;=1)*1,IF(AND(GP58,$F58=$G58,$F58&gt;=PrSettings!$M$6),(ABS(GM58-$F58)&lt;=1)*1,IF(AND(GP58,$F58+$G58&gt;=PrSettings!$M$8),(ABS(GM58-$F58)+ABS(GN58-$G58)&lt;=1)*1,""))),"")</f>
        <v/>
      </c>
      <c r="GT58" s="489"/>
      <c r="GV58" s="451">
        <f t="shared" ca="1" si="398"/>
        <v>8</v>
      </c>
      <c r="GW58" s="452" t="str">
        <f ca="1">GrpH!$B$7</f>
        <v>Portugal</v>
      </c>
      <c r="GX58" s="453">
        <f t="shared" ca="1" si="647"/>
        <v>13</v>
      </c>
      <c r="GY58" s="452" t="str">
        <f ca="1">GrpH!$D$7</f>
        <v>Uruguay</v>
      </c>
      <c r="GZ58" s="492"/>
      <c r="HA58" s="492"/>
      <c r="HB58" s="486"/>
      <c r="HC58" s="453" t="str">
        <f t="shared" ca="1" si="648"/>
        <v/>
      </c>
      <c r="HD58" s="453" t="str">
        <f ca="1">IF((HC58&lt;&gt;""),IF(OR($F58&lt;&gt;$G58,PrSettings!$M$4="●"),(($F58-$G58)=(GZ58-HA58))*1,0),"")</f>
        <v/>
      </c>
      <c r="HE58" s="453" t="str">
        <f t="shared" ca="1" si="649"/>
        <v/>
      </c>
      <c r="HF58" s="453" t="str">
        <f ca="1">IF(HC58&lt;&gt;"",IF(ABS($F58-$G58)&gt;=PrSettings!$M$7,(ABS($F58-$G58-GZ58+HA58)&lt;=1)*1,IF(AND(HC58,$F58=$G58,$F58&gt;=PrSettings!$M$6),(ABS(GZ58-$F58)&lt;=1)*1,IF(AND(HC58,$F58+$G58&gt;=PrSettings!$M$8),(ABS(GZ58-$F58)+ABS(HA58-$G58)&lt;=1)*1,""))),"")</f>
        <v/>
      </c>
      <c r="HG58" s="489"/>
      <c r="HI58" s="451">
        <f t="shared" ca="1" si="402"/>
        <v>8</v>
      </c>
      <c r="HJ58" s="452" t="str">
        <f ca="1">GrpH!$B$7</f>
        <v>Portugal</v>
      </c>
      <c r="HK58" s="453">
        <f t="shared" ca="1" si="650"/>
        <v>13</v>
      </c>
      <c r="HL58" s="452" t="str">
        <f ca="1">GrpH!$D$7</f>
        <v>Uruguay</v>
      </c>
      <c r="HM58" s="492"/>
      <c r="HN58" s="492"/>
      <c r="HO58" s="486"/>
      <c r="HP58" s="453" t="str">
        <f t="shared" ca="1" si="651"/>
        <v/>
      </c>
      <c r="HQ58" s="453" t="str">
        <f ca="1">IF((HP58&lt;&gt;""),IF(OR($F58&lt;&gt;$G58,PrSettings!$M$4="●"),(($F58-$G58)=(HM58-HN58))*1,0),"")</f>
        <v/>
      </c>
      <c r="HR58" s="453" t="str">
        <f t="shared" ca="1" si="652"/>
        <v/>
      </c>
      <c r="HS58" s="453" t="str">
        <f ca="1">IF(HP58&lt;&gt;"",IF(ABS($F58-$G58)&gt;=PrSettings!$M$7,(ABS($F58-$G58-HM58+HN58)&lt;=1)*1,IF(AND(HP58,$F58=$G58,$F58&gt;=PrSettings!$M$6),(ABS(HM58-$F58)&lt;=1)*1,IF(AND(HP58,$F58+$G58&gt;=PrSettings!$M$8),(ABS(HM58-$F58)+ABS(HN58-$G58)&lt;=1)*1,""))),"")</f>
        <v/>
      </c>
      <c r="HT58" s="489"/>
      <c r="HV58" s="451">
        <f t="shared" ca="1" si="406"/>
        <v>8</v>
      </c>
      <c r="HW58" s="452" t="str">
        <f ca="1">GrpH!$B$7</f>
        <v>Portugal</v>
      </c>
      <c r="HX58" s="453">
        <f t="shared" ca="1" si="653"/>
        <v>13</v>
      </c>
      <c r="HY58" s="452" t="str">
        <f ca="1">GrpH!$D$7</f>
        <v>Uruguay</v>
      </c>
      <c r="HZ58" s="492"/>
      <c r="IA58" s="492"/>
      <c r="IB58" s="486"/>
      <c r="IC58" s="453" t="str">
        <f t="shared" ca="1" si="654"/>
        <v/>
      </c>
      <c r="ID58" s="453" t="str">
        <f ca="1">IF((IC58&lt;&gt;""),IF(OR($F58&lt;&gt;$G58,PrSettings!$M$4="●"),(($F58-$G58)=(HZ58-IA58))*1,0),"")</f>
        <v/>
      </c>
      <c r="IE58" s="453" t="str">
        <f t="shared" ca="1" si="655"/>
        <v/>
      </c>
      <c r="IF58" s="453" t="str">
        <f ca="1">IF(IC58&lt;&gt;"",IF(ABS($F58-$G58)&gt;=PrSettings!$M$7,(ABS($F58-$G58-HZ58+IA58)&lt;=1)*1,IF(AND(IC58,$F58=$G58,$F58&gt;=PrSettings!$M$6),(ABS(HZ58-$F58)&lt;=1)*1,IF(AND(IC58,$F58+$G58&gt;=PrSettings!$M$8),(ABS(HZ58-$F58)+ABS(IA58-$G58)&lt;=1)*1,""))),"")</f>
        <v/>
      </c>
      <c r="IG58" s="489"/>
      <c r="II58" s="451">
        <f t="shared" ca="1" si="410"/>
        <v>8</v>
      </c>
      <c r="IJ58" s="452" t="str">
        <f ca="1">GrpH!$B$7</f>
        <v>Portugal</v>
      </c>
      <c r="IK58" s="453">
        <f t="shared" ca="1" si="656"/>
        <v>13</v>
      </c>
      <c r="IL58" s="452" t="str">
        <f ca="1">GrpH!$D$7</f>
        <v>Uruguay</v>
      </c>
      <c r="IM58" s="492"/>
      <c r="IN58" s="492"/>
      <c r="IO58" s="486"/>
      <c r="IP58" s="453" t="str">
        <f t="shared" ca="1" si="657"/>
        <v/>
      </c>
      <c r="IQ58" s="453" t="str">
        <f ca="1">IF((IP58&lt;&gt;""),IF(OR($F58&lt;&gt;$G58,PrSettings!$M$4="●"),(($F58-$G58)=(IM58-IN58))*1,0),"")</f>
        <v/>
      </c>
      <c r="IR58" s="453" t="str">
        <f t="shared" ca="1" si="658"/>
        <v/>
      </c>
      <c r="IS58" s="453" t="str">
        <f ca="1">IF(IP58&lt;&gt;"",IF(ABS($F58-$G58)&gt;=PrSettings!$M$7,(ABS($F58-$G58-IM58+IN58)&lt;=1)*1,IF(AND(IP58,$F58=$G58,$F58&gt;=PrSettings!$M$6),(ABS(IM58-$F58)&lt;=1)*1,IF(AND(IP58,$F58+$G58&gt;=PrSettings!$M$8),(ABS(IM58-$F58)+ABS(IN58-$G58)&lt;=1)*1,""))),"")</f>
        <v/>
      </c>
      <c r="IT58" s="489"/>
      <c r="IV58" s="451">
        <f t="shared" ca="1" si="414"/>
        <v>8</v>
      </c>
      <c r="IW58" s="452" t="str">
        <f ca="1">GrpH!$B$7</f>
        <v>Portugal</v>
      </c>
      <c r="IX58" s="453">
        <f t="shared" ca="1" si="659"/>
        <v>13</v>
      </c>
      <c r="IY58" s="452" t="str">
        <f ca="1">GrpH!$D$7</f>
        <v>Uruguay</v>
      </c>
      <c r="IZ58" s="492"/>
      <c r="JA58" s="492"/>
      <c r="JB58" s="486"/>
      <c r="JC58" s="453" t="str">
        <f t="shared" ca="1" si="660"/>
        <v/>
      </c>
      <c r="JD58" s="453" t="str">
        <f ca="1">IF((JC58&lt;&gt;""),IF(OR($F58&lt;&gt;$G58,PrSettings!$M$4="●"),(($F58-$G58)=(IZ58-JA58))*1,0),"")</f>
        <v/>
      </c>
      <c r="JE58" s="453" t="str">
        <f t="shared" ca="1" si="661"/>
        <v/>
      </c>
      <c r="JF58" s="453" t="str">
        <f ca="1">IF(JC58&lt;&gt;"",IF(ABS($F58-$G58)&gt;=PrSettings!$M$7,(ABS($F58-$G58-IZ58+JA58)&lt;=1)*1,IF(AND(JC58,$F58=$G58,$F58&gt;=PrSettings!$M$6),(ABS(IZ58-$F58)&lt;=1)*1,IF(AND(JC58,$F58+$G58&gt;=PrSettings!$M$8),(ABS(IZ58-$F58)+ABS(JA58-$G58)&lt;=1)*1,""))),"")</f>
        <v/>
      </c>
      <c r="JG58" s="489"/>
      <c r="JI58" s="451">
        <f t="shared" ca="1" si="418"/>
        <v>8</v>
      </c>
      <c r="JJ58" s="452" t="str">
        <f ca="1">GrpH!$B$7</f>
        <v>Portugal</v>
      </c>
      <c r="JK58" s="453">
        <f t="shared" ca="1" si="662"/>
        <v>13</v>
      </c>
      <c r="JL58" s="452" t="str">
        <f ca="1">GrpH!$D$7</f>
        <v>Uruguay</v>
      </c>
      <c r="JM58" s="492"/>
      <c r="JN58" s="492"/>
      <c r="JO58" s="486"/>
      <c r="JP58" s="453" t="str">
        <f t="shared" ca="1" si="663"/>
        <v/>
      </c>
      <c r="JQ58" s="453" t="str">
        <f ca="1">IF((JP58&lt;&gt;""),IF(OR($F58&lt;&gt;$G58,PrSettings!$M$4="●"),(($F58-$G58)=(JM58-JN58))*1,0),"")</f>
        <v/>
      </c>
      <c r="JR58" s="453" t="str">
        <f t="shared" ca="1" si="664"/>
        <v/>
      </c>
      <c r="JS58" s="453" t="str">
        <f ca="1">IF(JP58&lt;&gt;"",IF(ABS($F58-$G58)&gt;=PrSettings!$M$7,(ABS($F58-$G58-JM58+JN58)&lt;=1)*1,IF(AND(JP58,$F58=$G58,$F58&gt;=PrSettings!$M$6),(ABS(JM58-$F58)&lt;=1)*1,IF(AND(JP58,$F58+$G58&gt;=PrSettings!$M$8),(ABS(JM58-$F58)+ABS(JN58-$G58)&lt;=1)*1,""))),"")</f>
        <v/>
      </c>
      <c r="JT58" s="489"/>
      <c r="JV58" s="451">
        <f t="shared" ca="1" si="422"/>
        <v>8</v>
      </c>
      <c r="JW58" s="452" t="str">
        <f ca="1">GrpH!$B$7</f>
        <v>Portugal</v>
      </c>
      <c r="JX58" s="453">
        <f t="shared" ca="1" si="665"/>
        <v>13</v>
      </c>
      <c r="JY58" s="452" t="str">
        <f ca="1">GrpH!$D$7</f>
        <v>Uruguay</v>
      </c>
      <c r="JZ58" s="492"/>
      <c r="KA58" s="492"/>
      <c r="KB58" s="486"/>
      <c r="KC58" s="453" t="str">
        <f t="shared" ca="1" si="666"/>
        <v/>
      </c>
      <c r="KD58" s="453" t="str">
        <f ca="1">IF((KC58&lt;&gt;""),IF(OR($F58&lt;&gt;$G58,PrSettings!$M$4="●"),(($F58-$G58)=(JZ58-KA58))*1,0),"")</f>
        <v/>
      </c>
      <c r="KE58" s="453" t="str">
        <f t="shared" ca="1" si="667"/>
        <v/>
      </c>
      <c r="KF58" s="453" t="str">
        <f ca="1">IF(KC58&lt;&gt;"",IF(ABS($F58-$G58)&gt;=PrSettings!$M$7,(ABS($F58-$G58-JZ58+KA58)&lt;=1)*1,IF(AND(KC58,$F58=$G58,$F58&gt;=PrSettings!$M$6),(ABS(JZ58-$F58)&lt;=1)*1,IF(AND(KC58,$F58+$G58&gt;=PrSettings!$M$8),(ABS(JZ58-$F58)+ABS(KA58-$G58)&lt;=1)*1,""))),"")</f>
        <v/>
      </c>
      <c r="KG58" s="489"/>
      <c r="KI58" s="451">
        <f t="shared" ca="1" si="426"/>
        <v>8</v>
      </c>
      <c r="KJ58" s="452" t="str">
        <f ca="1">GrpH!$B$7</f>
        <v>Portugal</v>
      </c>
      <c r="KK58" s="453">
        <f t="shared" ca="1" si="668"/>
        <v>13</v>
      </c>
      <c r="KL58" s="452" t="str">
        <f ca="1">GrpH!$D$7</f>
        <v>Uruguay</v>
      </c>
      <c r="KM58" s="492"/>
      <c r="KN58" s="492"/>
      <c r="KO58" s="486"/>
      <c r="KP58" s="453" t="str">
        <f t="shared" ca="1" si="669"/>
        <v/>
      </c>
      <c r="KQ58" s="453" t="str">
        <f ca="1">IF((KP58&lt;&gt;""),IF(OR($F58&lt;&gt;$G58,PrSettings!$M$4="●"),(($F58-$G58)=(KM58-KN58))*1,0),"")</f>
        <v/>
      </c>
      <c r="KR58" s="453" t="str">
        <f t="shared" ca="1" si="670"/>
        <v/>
      </c>
      <c r="KS58" s="453" t="str">
        <f ca="1">IF(KP58&lt;&gt;"",IF(ABS($F58-$G58)&gt;=PrSettings!$M$7,(ABS($F58-$G58-KM58+KN58)&lt;=1)*1,IF(AND(KP58,$F58=$G58,$F58&gt;=PrSettings!$M$6),(ABS(KM58-$F58)&lt;=1)*1,IF(AND(KP58,$F58+$G58&gt;=PrSettings!$M$8),(ABS(KM58-$F58)+ABS(KN58-$G58)&lt;=1)*1,""))),"")</f>
        <v/>
      </c>
      <c r="KT58" s="489"/>
      <c r="KV58" s="451">
        <f t="shared" ca="1" si="430"/>
        <v>8</v>
      </c>
      <c r="KW58" s="452" t="str">
        <f ca="1">GrpH!$B$7</f>
        <v>Portugal</v>
      </c>
      <c r="KX58" s="453">
        <f t="shared" ca="1" si="671"/>
        <v>13</v>
      </c>
      <c r="KY58" s="452" t="str">
        <f ca="1">GrpH!$D$7</f>
        <v>Uruguay</v>
      </c>
      <c r="KZ58" s="492"/>
      <c r="LA58" s="492"/>
      <c r="LB58" s="486"/>
      <c r="LC58" s="453" t="str">
        <f t="shared" ca="1" si="672"/>
        <v/>
      </c>
      <c r="LD58" s="453" t="str">
        <f ca="1">IF((LC58&lt;&gt;""),IF(OR($F58&lt;&gt;$G58,PrSettings!$M$4="●"),(($F58-$G58)=(KZ58-LA58))*1,0),"")</f>
        <v/>
      </c>
      <c r="LE58" s="453" t="str">
        <f t="shared" ca="1" si="673"/>
        <v/>
      </c>
      <c r="LF58" s="453" t="str">
        <f ca="1">IF(LC58&lt;&gt;"",IF(ABS($F58-$G58)&gt;=PrSettings!$M$7,(ABS($F58-$G58-KZ58+LA58)&lt;=1)*1,IF(AND(LC58,$F58=$G58,$F58&gt;=PrSettings!$M$6),(ABS(KZ58-$F58)&lt;=1)*1,IF(AND(LC58,$F58+$G58&gt;=PrSettings!$M$8),(ABS(KZ58-$F58)+ABS(LA58-$G58)&lt;=1)*1,""))),"")</f>
        <v/>
      </c>
      <c r="LG58" s="489"/>
      <c r="LI58" s="451">
        <f t="shared" ca="1" si="434"/>
        <v>8</v>
      </c>
      <c r="LJ58" s="452" t="str">
        <f ca="1">GrpH!$B$7</f>
        <v>Portugal</v>
      </c>
      <c r="LK58" s="453">
        <f t="shared" ca="1" si="674"/>
        <v>13</v>
      </c>
      <c r="LL58" s="452" t="str">
        <f ca="1">GrpH!$D$7</f>
        <v>Uruguay</v>
      </c>
      <c r="LM58" s="492"/>
      <c r="LN58" s="492"/>
      <c r="LO58" s="486"/>
      <c r="LP58" s="453" t="str">
        <f t="shared" ca="1" si="675"/>
        <v/>
      </c>
      <c r="LQ58" s="453" t="str">
        <f ca="1">IF((LP58&lt;&gt;""),IF(OR($F58&lt;&gt;$G58,PrSettings!$M$4="●"),(($F58-$G58)=(LM58-LN58))*1,0),"")</f>
        <v/>
      </c>
      <c r="LR58" s="453" t="str">
        <f t="shared" ca="1" si="676"/>
        <v/>
      </c>
      <c r="LS58" s="453" t="str">
        <f ca="1">IF(LP58&lt;&gt;"",IF(ABS($F58-$G58)&gt;=PrSettings!$M$7,(ABS($F58-$G58-LM58+LN58)&lt;=1)*1,IF(AND(LP58,$F58=$G58,$F58&gt;=PrSettings!$M$6),(ABS(LM58-$F58)&lt;=1)*1,IF(AND(LP58,$F58+$G58&gt;=PrSettings!$M$8),(ABS(LM58-$F58)+ABS(LN58-$G58)&lt;=1)*1,""))),"")</f>
        <v/>
      </c>
      <c r="LT58" s="489"/>
      <c r="LV58" s="451">
        <f t="shared" ca="1" si="438"/>
        <v>8</v>
      </c>
      <c r="LW58" s="452" t="str">
        <f ca="1">GrpH!$B$7</f>
        <v>Portugal</v>
      </c>
      <c r="LX58" s="453">
        <f t="shared" ca="1" si="677"/>
        <v>13</v>
      </c>
      <c r="LY58" s="452" t="str">
        <f ca="1">GrpH!$D$7</f>
        <v>Uruguay</v>
      </c>
      <c r="LZ58" s="492"/>
      <c r="MA58" s="492"/>
      <c r="MB58" s="486"/>
      <c r="MC58" s="453" t="str">
        <f t="shared" ca="1" si="678"/>
        <v/>
      </c>
      <c r="MD58" s="453" t="str">
        <f ca="1">IF((MC58&lt;&gt;""),IF(OR($F58&lt;&gt;$G58,PrSettings!$M$4="●"),(($F58-$G58)=(LZ58-MA58))*1,0),"")</f>
        <v/>
      </c>
      <c r="ME58" s="453" t="str">
        <f t="shared" ca="1" si="679"/>
        <v/>
      </c>
      <c r="MF58" s="453" t="str">
        <f ca="1">IF(MC58&lt;&gt;"",IF(ABS($F58-$G58)&gt;=PrSettings!$M$7,(ABS($F58-$G58-LZ58+MA58)&lt;=1)*1,IF(AND(MC58,$F58=$G58,$F58&gt;=PrSettings!$M$6),(ABS(LZ58-$F58)&lt;=1)*1,IF(AND(MC58,$F58+$G58&gt;=PrSettings!$M$8),(ABS(LZ58-$F58)+ABS(MA58-$G58)&lt;=1)*1,""))),"")</f>
        <v/>
      </c>
      <c r="MG58" s="489"/>
    </row>
    <row r="59" spans="1:345" s="444" customFormat="1" x14ac:dyDescent="0.25">
      <c r="A59" s="448"/>
      <c r="B59" s="451">
        <f ca="1">INDEX(Groups!$C$7:$C$45,MATCH(C59,Groups!$D$7:$D$45,0))</f>
        <v>60</v>
      </c>
      <c r="C59" s="452" t="str">
        <f ca="1">GrpH!$B$8</f>
        <v>Ghana</v>
      </c>
      <c r="D59" s="453">
        <f ca="1">INDEX(Groups!$C$7:$C$45,MATCH(E59,Groups!$D$7:$D$45,0))</f>
        <v>13</v>
      </c>
      <c r="E59" s="452" t="str">
        <f ca="1">GrpH!$D$8</f>
        <v>Uruguay</v>
      </c>
      <c r="F59" s="454">
        <f ca="1">GrpH!$E$8</f>
        <v>0</v>
      </c>
      <c r="G59" s="455">
        <f ca="1">GrpH!$G$8</f>
        <v>2</v>
      </c>
      <c r="I59" s="451">
        <f t="shared" ca="1" si="601"/>
        <v>60</v>
      </c>
      <c r="J59" s="452" t="str">
        <f ca="1">GrpH!$B$8</f>
        <v>Ghana</v>
      </c>
      <c r="K59" s="453">
        <f t="shared" ca="1" si="602"/>
        <v>13</v>
      </c>
      <c r="L59" s="452" t="str">
        <f ca="1">GrpH!$D$8</f>
        <v>Uruguay</v>
      </c>
      <c r="M59" s="492"/>
      <c r="N59" s="492"/>
      <c r="O59" s="486"/>
      <c r="P59" s="453" t="str">
        <f t="shared" ca="1" si="603"/>
        <v/>
      </c>
      <c r="Q59" s="453" t="str">
        <f ca="1">IF((P59&lt;&gt;""),IF(OR($F59&lt;&gt;$G59,PrSettings!$M$4="●"),(($F59-$G59)=(M59-N59))*1,0),"")</f>
        <v/>
      </c>
      <c r="R59" s="453" t="str">
        <f t="shared" ca="1" si="604"/>
        <v/>
      </c>
      <c r="S59" s="453" t="str">
        <f ca="1">IF(P59&lt;&gt;"",IF(ABS($F59-$G59)&gt;=PrSettings!$M$7,(ABS($F59-$G59-M59+N59)&lt;=1)*1,IF(AND(P59,$F59=$G59,$F59&gt;=PrSettings!$M$6),(ABS(M59-$F59)&lt;=1)*1,IF(AND(P59,$F59+$G59&gt;=PrSettings!$M$8),(ABS(M59-$F59)+ABS(N59-$G59)&lt;=1)*1,""))),"")</f>
        <v/>
      </c>
      <c r="T59" s="489"/>
      <c r="V59" s="451">
        <f t="shared" ca="1" si="342"/>
        <v>60</v>
      </c>
      <c r="W59" s="452" t="str">
        <f ca="1">GrpH!$B$8</f>
        <v>Ghana</v>
      </c>
      <c r="X59" s="453">
        <f t="shared" ca="1" si="605"/>
        <v>13</v>
      </c>
      <c r="Y59" s="452" t="str">
        <f ca="1">GrpH!$D$8</f>
        <v>Uruguay</v>
      </c>
      <c r="Z59" s="492"/>
      <c r="AA59" s="492"/>
      <c r="AB59" s="486"/>
      <c r="AC59" s="453" t="str">
        <f t="shared" ca="1" si="606"/>
        <v/>
      </c>
      <c r="AD59" s="453" t="str">
        <f ca="1">IF((AC59&lt;&gt;""),IF(OR($F59&lt;&gt;$G59,PrSettings!$M$4="●"),(($F59-$G59)=(Z59-AA59))*1,0),"")</f>
        <v/>
      </c>
      <c r="AE59" s="453" t="str">
        <f t="shared" ca="1" si="607"/>
        <v/>
      </c>
      <c r="AF59" s="453" t="str">
        <f ca="1">IF(AC59&lt;&gt;"",IF(ABS($F59-$G59)&gt;=PrSettings!$M$7,(ABS($F59-$G59-Z59+AA59)&lt;=1)*1,IF(AND(AC59,$F59=$G59,$F59&gt;=PrSettings!$M$6),(ABS(Z59-$F59)&lt;=1)*1,IF(AND(AC59,$F59+$G59&gt;=PrSettings!$M$8),(ABS(Z59-$F59)+ABS(AA59-$G59)&lt;=1)*1,""))),"")</f>
        <v/>
      </c>
      <c r="AG59" s="489"/>
      <c r="AI59" s="451">
        <f t="shared" ca="1" si="346"/>
        <v>60</v>
      </c>
      <c r="AJ59" s="452" t="str">
        <f ca="1">GrpH!$B$8</f>
        <v>Ghana</v>
      </c>
      <c r="AK59" s="453">
        <f t="shared" ca="1" si="608"/>
        <v>13</v>
      </c>
      <c r="AL59" s="452" t="str">
        <f ca="1">GrpH!$D$8</f>
        <v>Uruguay</v>
      </c>
      <c r="AM59" s="492"/>
      <c r="AN59" s="492"/>
      <c r="AO59" s="486"/>
      <c r="AP59" s="453" t="str">
        <f t="shared" ca="1" si="609"/>
        <v/>
      </c>
      <c r="AQ59" s="453" t="str">
        <f ca="1">IF((AP59&lt;&gt;""),IF(OR($F59&lt;&gt;$G59,PrSettings!$M$4="●"),(($F59-$G59)=(AM59-AN59))*1,0),"")</f>
        <v/>
      </c>
      <c r="AR59" s="453" t="str">
        <f t="shared" ca="1" si="610"/>
        <v/>
      </c>
      <c r="AS59" s="453" t="str">
        <f ca="1">IF(AP59&lt;&gt;"",IF(ABS($F59-$G59)&gt;=PrSettings!$M$7,(ABS($F59-$G59-AM59+AN59)&lt;=1)*1,IF(AND(AP59,$F59=$G59,$F59&gt;=PrSettings!$M$6),(ABS(AM59-$F59)&lt;=1)*1,IF(AND(AP59,$F59+$G59&gt;=PrSettings!$M$8),(ABS(AM59-$F59)+ABS(AN59-$G59)&lt;=1)*1,""))),"")</f>
        <v/>
      </c>
      <c r="AT59" s="489"/>
      <c r="AV59" s="451">
        <f t="shared" ca="1" si="350"/>
        <v>60</v>
      </c>
      <c r="AW59" s="452" t="str">
        <f ca="1">GrpH!$B$8</f>
        <v>Ghana</v>
      </c>
      <c r="AX59" s="453">
        <f t="shared" ca="1" si="611"/>
        <v>13</v>
      </c>
      <c r="AY59" s="452" t="str">
        <f ca="1">GrpH!$D$8</f>
        <v>Uruguay</v>
      </c>
      <c r="AZ59" s="492"/>
      <c r="BA59" s="492"/>
      <c r="BB59" s="486"/>
      <c r="BC59" s="453" t="str">
        <f t="shared" ca="1" si="612"/>
        <v/>
      </c>
      <c r="BD59" s="453" t="str">
        <f ca="1">IF((BC59&lt;&gt;""),IF(OR($F59&lt;&gt;$G59,PrSettings!$M$4="●"),(($F59-$G59)=(AZ59-BA59))*1,0),"")</f>
        <v/>
      </c>
      <c r="BE59" s="453" t="str">
        <f t="shared" ca="1" si="613"/>
        <v/>
      </c>
      <c r="BF59" s="453" t="str">
        <f ca="1">IF(BC59&lt;&gt;"",IF(ABS($F59-$G59)&gt;=PrSettings!$M$7,(ABS($F59-$G59-AZ59+BA59)&lt;=1)*1,IF(AND(BC59,$F59=$G59,$F59&gt;=PrSettings!$M$6),(ABS(AZ59-$F59)&lt;=1)*1,IF(AND(BC59,$F59+$G59&gt;=PrSettings!$M$8),(ABS(AZ59-$F59)+ABS(BA59-$G59)&lt;=1)*1,""))),"")</f>
        <v/>
      </c>
      <c r="BG59" s="489"/>
      <c r="BI59" s="451">
        <f t="shared" ca="1" si="354"/>
        <v>60</v>
      </c>
      <c r="BJ59" s="452" t="str">
        <f ca="1">GrpH!$B$8</f>
        <v>Ghana</v>
      </c>
      <c r="BK59" s="453">
        <f t="shared" ca="1" si="614"/>
        <v>13</v>
      </c>
      <c r="BL59" s="452" t="str">
        <f ca="1">GrpH!$D$8</f>
        <v>Uruguay</v>
      </c>
      <c r="BM59" s="492"/>
      <c r="BN59" s="492"/>
      <c r="BO59" s="486"/>
      <c r="BP59" s="453" t="str">
        <f t="shared" ca="1" si="615"/>
        <v/>
      </c>
      <c r="BQ59" s="453" t="str">
        <f ca="1">IF((BP59&lt;&gt;""),IF(OR($F59&lt;&gt;$G59,PrSettings!$M$4="●"),(($F59-$G59)=(BM59-BN59))*1,0),"")</f>
        <v/>
      </c>
      <c r="BR59" s="453" t="str">
        <f t="shared" ca="1" si="616"/>
        <v/>
      </c>
      <c r="BS59" s="453" t="str">
        <f ca="1">IF(BP59&lt;&gt;"",IF(ABS($F59-$G59)&gt;=PrSettings!$M$7,(ABS($F59-$G59-BM59+BN59)&lt;=1)*1,IF(AND(BP59,$F59=$G59,$F59&gt;=PrSettings!$M$6),(ABS(BM59-$F59)&lt;=1)*1,IF(AND(BP59,$F59+$G59&gt;=PrSettings!$M$8),(ABS(BM59-$F59)+ABS(BN59-$G59)&lt;=1)*1,""))),"")</f>
        <v/>
      </c>
      <c r="BT59" s="489"/>
      <c r="BV59" s="451">
        <f t="shared" ca="1" si="358"/>
        <v>60</v>
      </c>
      <c r="BW59" s="452" t="str">
        <f ca="1">GrpH!$B$8</f>
        <v>Ghana</v>
      </c>
      <c r="BX59" s="453">
        <f t="shared" ca="1" si="617"/>
        <v>13</v>
      </c>
      <c r="BY59" s="452" t="str">
        <f ca="1">GrpH!$D$8</f>
        <v>Uruguay</v>
      </c>
      <c r="BZ59" s="492"/>
      <c r="CA59" s="492"/>
      <c r="CB59" s="486"/>
      <c r="CC59" s="453" t="str">
        <f t="shared" ca="1" si="618"/>
        <v/>
      </c>
      <c r="CD59" s="453" t="str">
        <f ca="1">IF((CC59&lt;&gt;""),IF(OR($F59&lt;&gt;$G59,PrSettings!$M$4="●"),(($F59-$G59)=(BZ59-CA59))*1,0),"")</f>
        <v/>
      </c>
      <c r="CE59" s="453" t="str">
        <f t="shared" ca="1" si="619"/>
        <v/>
      </c>
      <c r="CF59" s="453" t="str">
        <f ca="1">IF(CC59&lt;&gt;"",IF(ABS($F59-$G59)&gt;=PrSettings!$M$7,(ABS($F59-$G59-BZ59+CA59)&lt;=1)*1,IF(AND(CC59,$F59=$G59,$F59&gt;=PrSettings!$M$6),(ABS(BZ59-$F59)&lt;=1)*1,IF(AND(CC59,$F59+$G59&gt;=PrSettings!$M$8),(ABS(BZ59-$F59)+ABS(CA59-$G59)&lt;=1)*1,""))),"")</f>
        <v/>
      </c>
      <c r="CG59" s="489"/>
      <c r="CI59" s="451">
        <f t="shared" ca="1" si="362"/>
        <v>60</v>
      </c>
      <c r="CJ59" s="452" t="str">
        <f ca="1">GrpH!$B$8</f>
        <v>Ghana</v>
      </c>
      <c r="CK59" s="453">
        <f t="shared" ca="1" si="620"/>
        <v>13</v>
      </c>
      <c r="CL59" s="452" t="str">
        <f ca="1">GrpH!$D$8</f>
        <v>Uruguay</v>
      </c>
      <c r="CM59" s="492"/>
      <c r="CN59" s="492"/>
      <c r="CO59" s="486"/>
      <c r="CP59" s="453" t="str">
        <f t="shared" ca="1" si="621"/>
        <v/>
      </c>
      <c r="CQ59" s="453" t="str">
        <f ca="1">IF((CP59&lt;&gt;""),IF(OR($F59&lt;&gt;$G59,PrSettings!$M$4="●"),(($F59-$G59)=(CM59-CN59))*1,0),"")</f>
        <v/>
      </c>
      <c r="CR59" s="453" t="str">
        <f t="shared" ca="1" si="622"/>
        <v/>
      </c>
      <c r="CS59" s="453" t="str">
        <f ca="1">IF(CP59&lt;&gt;"",IF(ABS($F59-$G59)&gt;=PrSettings!$M$7,(ABS($F59-$G59-CM59+CN59)&lt;=1)*1,IF(AND(CP59,$F59=$G59,$F59&gt;=PrSettings!$M$6),(ABS(CM59-$F59)&lt;=1)*1,IF(AND(CP59,$F59+$G59&gt;=PrSettings!$M$8),(ABS(CM59-$F59)+ABS(CN59-$G59)&lt;=1)*1,""))),"")</f>
        <v/>
      </c>
      <c r="CT59" s="489"/>
      <c r="CV59" s="451">
        <f t="shared" ca="1" si="366"/>
        <v>60</v>
      </c>
      <c r="CW59" s="452" t="str">
        <f ca="1">GrpH!$B$8</f>
        <v>Ghana</v>
      </c>
      <c r="CX59" s="453">
        <f t="shared" ca="1" si="623"/>
        <v>13</v>
      </c>
      <c r="CY59" s="452" t="str">
        <f ca="1">GrpH!$D$8</f>
        <v>Uruguay</v>
      </c>
      <c r="CZ59" s="492"/>
      <c r="DA59" s="492"/>
      <c r="DB59" s="486"/>
      <c r="DC59" s="453" t="str">
        <f t="shared" ca="1" si="624"/>
        <v/>
      </c>
      <c r="DD59" s="453" t="str">
        <f ca="1">IF((DC59&lt;&gt;""),IF(OR($F59&lt;&gt;$G59,PrSettings!$M$4="●"),(($F59-$G59)=(CZ59-DA59))*1,0),"")</f>
        <v/>
      </c>
      <c r="DE59" s="453" t="str">
        <f t="shared" ca="1" si="625"/>
        <v/>
      </c>
      <c r="DF59" s="453" t="str">
        <f ca="1">IF(DC59&lt;&gt;"",IF(ABS($F59-$G59)&gt;=PrSettings!$M$7,(ABS($F59-$G59-CZ59+DA59)&lt;=1)*1,IF(AND(DC59,$F59=$G59,$F59&gt;=PrSettings!$M$6),(ABS(CZ59-$F59)&lt;=1)*1,IF(AND(DC59,$F59+$G59&gt;=PrSettings!$M$8),(ABS(CZ59-$F59)+ABS(DA59-$G59)&lt;=1)*1,""))),"")</f>
        <v/>
      </c>
      <c r="DG59" s="489"/>
      <c r="DI59" s="451">
        <f t="shared" ca="1" si="370"/>
        <v>60</v>
      </c>
      <c r="DJ59" s="452" t="str">
        <f ca="1">GrpH!$B$8</f>
        <v>Ghana</v>
      </c>
      <c r="DK59" s="453">
        <f t="shared" ca="1" si="626"/>
        <v>13</v>
      </c>
      <c r="DL59" s="452" t="str">
        <f ca="1">GrpH!$D$8</f>
        <v>Uruguay</v>
      </c>
      <c r="DM59" s="492"/>
      <c r="DN59" s="492"/>
      <c r="DO59" s="486"/>
      <c r="DP59" s="453" t="str">
        <f t="shared" ca="1" si="627"/>
        <v/>
      </c>
      <c r="DQ59" s="453" t="str">
        <f ca="1">IF((DP59&lt;&gt;""),IF(OR($F59&lt;&gt;$G59,PrSettings!$M$4="●"),(($F59-$G59)=(DM59-DN59))*1,0),"")</f>
        <v/>
      </c>
      <c r="DR59" s="453" t="str">
        <f t="shared" ca="1" si="628"/>
        <v/>
      </c>
      <c r="DS59" s="453" t="str">
        <f ca="1">IF(DP59&lt;&gt;"",IF(ABS($F59-$G59)&gt;=PrSettings!$M$7,(ABS($F59-$G59-DM59+DN59)&lt;=1)*1,IF(AND(DP59,$F59=$G59,$F59&gt;=PrSettings!$M$6),(ABS(DM59-$F59)&lt;=1)*1,IF(AND(DP59,$F59+$G59&gt;=PrSettings!$M$8),(ABS(DM59-$F59)+ABS(DN59-$G59)&lt;=1)*1,""))),"")</f>
        <v/>
      </c>
      <c r="DT59" s="489"/>
      <c r="DV59" s="451">
        <f t="shared" ca="1" si="374"/>
        <v>60</v>
      </c>
      <c r="DW59" s="452" t="str">
        <f ca="1">GrpH!$B$8</f>
        <v>Ghana</v>
      </c>
      <c r="DX59" s="453">
        <f t="shared" ca="1" si="629"/>
        <v>13</v>
      </c>
      <c r="DY59" s="452" t="str">
        <f ca="1">GrpH!$D$8</f>
        <v>Uruguay</v>
      </c>
      <c r="DZ59" s="492"/>
      <c r="EA59" s="492"/>
      <c r="EB59" s="486"/>
      <c r="EC59" s="453" t="str">
        <f t="shared" ca="1" si="630"/>
        <v/>
      </c>
      <c r="ED59" s="453" t="str">
        <f ca="1">IF((EC59&lt;&gt;""),IF(OR($F59&lt;&gt;$G59,PrSettings!$M$4="●"),(($F59-$G59)=(DZ59-EA59))*1,0),"")</f>
        <v/>
      </c>
      <c r="EE59" s="453" t="str">
        <f t="shared" ca="1" si="631"/>
        <v/>
      </c>
      <c r="EF59" s="453" t="str">
        <f ca="1">IF(EC59&lt;&gt;"",IF(ABS($F59-$G59)&gt;=PrSettings!$M$7,(ABS($F59-$G59-DZ59+EA59)&lt;=1)*1,IF(AND(EC59,$F59=$G59,$F59&gt;=PrSettings!$M$6),(ABS(DZ59-$F59)&lt;=1)*1,IF(AND(EC59,$F59+$G59&gt;=PrSettings!$M$8),(ABS(DZ59-$F59)+ABS(EA59-$G59)&lt;=1)*1,""))),"")</f>
        <v/>
      </c>
      <c r="EG59" s="489"/>
      <c r="EI59" s="451">
        <f t="shared" ca="1" si="378"/>
        <v>60</v>
      </c>
      <c r="EJ59" s="452" t="str">
        <f ca="1">GrpH!$B$8</f>
        <v>Ghana</v>
      </c>
      <c r="EK59" s="453">
        <f t="shared" ca="1" si="632"/>
        <v>13</v>
      </c>
      <c r="EL59" s="452" t="str">
        <f ca="1">GrpH!$D$8</f>
        <v>Uruguay</v>
      </c>
      <c r="EM59" s="492"/>
      <c r="EN59" s="492"/>
      <c r="EO59" s="486"/>
      <c r="EP59" s="453" t="str">
        <f t="shared" ca="1" si="633"/>
        <v/>
      </c>
      <c r="EQ59" s="453" t="str">
        <f ca="1">IF((EP59&lt;&gt;""),IF(OR($F59&lt;&gt;$G59,PrSettings!$M$4="●"),(($F59-$G59)=(EM59-EN59))*1,0),"")</f>
        <v/>
      </c>
      <c r="ER59" s="453" t="str">
        <f t="shared" ca="1" si="634"/>
        <v/>
      </c>
      <c r="ES59" s="453" t="str">
        <f ca="1">IF(EP59&lt;&gt;"",IF(ABS($F59-$G59)&gt;=PrSettings!$M$7,(ABS($F59-$G59-EM59+EN59)&lt;=1)*1,IF(AND(EP59,$F59=$G59,$F59&gt;=PrSettings!$M$6),(ABS(EM59-$F59)&lt;=1)*1,IF(AND(EP59,$F59+$G59&gt;=PrSettings!$M$8),(ABS(EM59-$F59)+ABS(EN59-$G59)&lt;=1)*1,""))),"")</f>
        <v/>
      </c>
      <c r="ET59" s="489"/>
      <c r="EV59" s="451">
        <f t="shared" ca="1" si="382"/>
        <v>60</v>
      </c>
      <c r="EW59" s="452" t="str">
        <f ca="1">GrpH!$B$8</f>
        <v>Ghana</v>
      </c>
      <c r="EX59" s="453">
        <f t="shared" ca="1" si="635"/>
        <v>13</v>
      </c>
      <c r="EY59" s="452" t="str">
        <f ca="1">GrpH!$D$8</f>
        <v>Uruguay</v>
      </c>
      <c r="EZ59" s="492"/>
      <c r="FA59" s="492"/>
      <c r="FB59" s="486"/>
      <c r="FC59" s="453" t="str">
        <f t="shared" ca="1" si="636"/>
        <v/>
      </c>
      <c r="FD59" s="453" t="str">
        <f ca="1">IF((FC59&lt;&gt;""),IF(OR($F59&lt;&gt;$G59,PrSettings!$M$4="●"),(($F59-$G59)=(EZ59-FA59))*1,0),"")</f>
        <v/>
      </c>
      <c r="FE59" s="453" t="str">
        <f t="shared" ca="1" si="637"/>
        <v/>
      </c>
      <c r="FF59" s="453" t="str">
        <f ca="1">IF(FC59&lt;&gt;"",IF(ABS($F59-$G59)&gt;=PrSettings!$M$7,(ABS($F59-$G59-EZ59+FA59)&lt;=1)*1,IF(AND(FC59,$F59=$G59,$F59&gt;=PrSettings!$M$6),(ABS(EZ59-$F59)&lt;=1)*1,IF(AND(FC59,$F59+$G59&gt;=PrSettings!$M$8),(ABS(EZ59-$F59)+ABS(FA59-$G59)&lt;=1)*1,""))),"")</f>
        <v/>
      </c>
      <c r="FG59" s="489"/>
      <c r="FI59" s="451">
        <f t="shared" ca="1" si="386"/>
        <v>60</v>
      </c>
      <c r="FJ59" s="452" t="str">
        <f ca="1">GrpH!$B$8</f>
        <v>Ghana</v>
      </c>
      <c r="FK59" s="453">
        <f t="shared" ca="1" si="638"/>
        <v>13</v>
      </c>
      <c r="FL59" s="452" t="str">
        <f ca="1">GrpH!$D$8</f>
        <v>Uruguay</v>
      </c>
      <c r="FM59" s="492"/>
      <c r="FN59" s="492"/>
      <c r="FO59" s="486"/>
      <c r="FP59" s="453" t="str">
        <f t="shared" ca="1" si="639"/>
        <v/>
      </c>
      <c r="FQ59" s="453" t="str">
        <f ca="1">IF((FP59&lt;&gt;""),IF(OR($F59&lt;&gt;$G59,PrSettings!$M$4="●"),(($F59-$G59)=(FM59-FN59))*1,0),"")</f>
        <v/>
      </c>
      <c r="FR59" s="453" t="str">
        <f t="shared" ca="1" si="640"/>
        <v/>
      </c>
      <c r="FS59" s="453" t="str">
        <f ca="1">IF(FP59&lt;&gt;"",IF(ABS($F59-$G59)&gt;=PrSettings!$M$7,(ABS($F59-$G59-FM59+FN59)&lt;=1)*1,IF(AND(FP59,$F59=$G59,$F59&gt;=PrSettings!$M$6),(ABS(FM59-$F59)&lt;=1)*1,IF(AND(FP59,$F59+$G59&gt;=PrSettings!$M$8),(ABS(FM59-$F59)+ABS(FN59-$G59)&lt;=1)*1,""))),"")</f>
        <v/>
      </c>
      <c r="FT59" s="489"/>
      <c r="FV59" s="451">
        <f t="shared" ca="1" si="390"/>
        <v>60</v>
      </c>
      <c r="FW59" s="452" t="str">
        <f ca="1">GrpH!$B$8</f>
        <v>Ghana</v>
      </c>
      <c r="FX59" s="453">
        <f t="shared" ca="1" si="641"/>
        <v>13</v>
      </c>
      <c r="FY59" s="452" t="str">
        <f ca="1">GrpH!$D$8</f>
        <v>Uruguay</v>
      </c>
      <c r="FZ59" s="492"/>
      <c r="GA59" s="492"/>
      <c r="GB59" s="486"/>
      <c r="GC59" s="453" t="str">
        <f t="shared" ca="1" si="642"/>
        <v/>
      </c>
      <c r="GD59" s="453" t="str">
        <f ca="1">IF((GC59&lt;&gt;""),IF(OR($F59&lt;&gt;$G59,PrSettings!$M$4="●"),(($F59-$G59)=(FZ59-GA59))*1,0),"")</f>
        <v/>
      </c>
      <c r="GE59" s="453" t="str">
        <f t="shared" ca="1" si="643"/>
        <v/>
      </c>
      <c r="GF59" s="453" t="str">
        <f ca="1">IF(GC59&lt;&gt;"",IF(ABS($F59-$G59)&gt;=PrSettings!$M$7,(ABS($F59-$G59-FZ59+GA59)&lt;=1)*1,IF(AND(GC59,$F59=$G59,$F59&gt;=PrSettings!$M$6),(ABS(FZ59-$F59)&lt;=1)*1,IF(AND(GC59,$F59+$G59&gt;=PrSettings!$M$8),(ABS(FZ59-$F59)+ABS(GA59-$G59)&lt;=1)*1,""))),"")</f>
        <v/>
      </c>
      <c r="GG59" s="489"/>
      <c r="GI59" s="451">
        <f t="shared" ca="1" si="394"/>
        <v>60</v>
      </c>
      <c r="GJ59" s="452" t="str">
        <f ca="1">GrpH!$B$8</f>
        <v>Ghana</v>
      </c>
      <c r="GK59" s="453">
        <f t="shared" ca="1" si="644"/>
        <v>13</v>
      </c>
      <c r="GL59" s="452" t="str">
        <f ca="1">GrpH!$D$8</f>
        <v>Uruguay</v>
      </c>
      <c r="GM59" s="492"/>
      <c r="GN59" s="492"/>
      <c r="GO59" s="486"/>
      <c r="GP59" s="453" t="str">
        <f t="shared" ca="1" si="645"/>
        <v/>
      </c>
      <c r="GQ59" s="453" t="str">
        <f ca="1">IF((GP59&lt;&gt;""),IF(OR($F59&lt;&gt;$G59,PrSettings!$M$4="●"),(($F59-$G59)=(GM59-GN59))*1,0),"")</f>
        <v/>
      </c>
      <c r="GR59" s="453" t="str">
        <f t="shared" ca="1" si="646"/>
        <v/>
      </c>
      <c r="GS59" s="453" t="str">
        <f ca="1">IF(GP59&lt;&gt;"",IF(ABS($F59-$G59)&gt;=PrSettings!$M$7,(ABS($F59-$G59-GM59+GN59)&lt;=1)*1,IF(AND(GP59,$F59=$G59,$F59&gt;=PrSettings!$M$6),(ABS(GM59-$F59)&lt;=1)*1,IF(AND(GP59,$F59+$G59&gt;=PrSettings!$M$8),(ABS(GM59-$F59)+ABS(GN59-$G59)&lt;=1)*1,""))),"")</f>
        <v/>
      </c>
      <c r="GT59" s="489"/>
      <c r="GV59" s="451">
        <f t="shared" ca="1" si="398"/>
        <v>60</v>
      </c>
      <c r="GW59" s="452" t="str">
        <f ca="1">GrpH!$B$8</f>
        <v>Ghana</v>
      </c>
      <c r="GX59" s="453">
        <f t="shared" ca="1" si="647"/>
        <v>13</v>
      </c>
      <c r="GY59" s="452" t="str">
        <f ca="1">GrpH!$D$8</f>
        <v>Uruguay</v>
      </c>
      <c r="GZ59" s="492"/>
      <c r="HA59" s="492"/>
      <c r="HB59" s="486"/>
      <c r="HC59" s="453" t="str">
        <f t="shared" ca="1" si="648"/>
        <v/>
      </c>
      <c r="HD59" s="453" t="str">
        <f ca="1">IF((HC59&lt;&gt;""),IF(OR($F59&lt;&gt;$G59,PrSettings!$M$4="●"),(($F59-$G59)=(GZ59-HA59))*1,0),"")</f>
        <v/>
      </c>
      <c r="HE59" s="453" t="str">
        <f t="shared" ca="1" si="649"/>
        <v/>
      </c>
      <c r="HF59" s="453" t="str">
        <f ca="1">IF(HC59&lt;&gt;"",IF(ABS($F59-$G59)&gt;=PrSettings!$M$7,(ABS($F59-$G59-GZ59+HA59)&lt;=1)*1,IF(AND(HC59,$F59=$G59,$F59&gt;=PrSettings!$M$6),(ABS(GZ59-$F59)&lt;=1)*1,IF(AND(HC59,$F59+$G59&gt;=PrSettings!$M$8),(ABS(GZ59-$F59)+ABS(HA59-$G59)&lt;=1)*1,""))),"")</f>
        <v/>
      </c>
      <c r="HG59" s="489"/>
      <c r="HI59" s="451">
        <f t="shared" ca="1" si="402"/>
        <v>60</v>
      </c>
      <c r="HJ59" s="452" t="str">
        <f ca="1">GrpH!$B$8</f>
        <v>Ghana</v>
      </c>
      <c r="HK59" s="453">
        <f t="shared" ca="1" si="650"/>
        <v>13</v>
      </c>
      <c r="HL59" s="452" t="str">
        <f ca="1">GrpH!$D$8</f>
        <v>Uruguay</v>
      </c>
      <c r="HM59" s="492"/>
      <c r="HN59" s="492"/>
      <c r="HO59" s="486"/>
      <c r="HP59" s="453" t="str">
        <f t="shared" ca="1" si="651"/>
        <v/>
      </c>
      <c r="HQ59" s="453" t="str">
        <f ca="1">IF((HP59&lt;&gt;""),IF(OR($F59&lt;&gt;$G59,PrSettings!$M$4="●"),(($F59-$G59)=(HM59-HN59))*1,0),"")</f>
        <v/>
      </c>
      <c r="HR59" s="453" t="str">
        <f t="shared" ca="1" si="652"/>
        <v/>
      </c>
      <c r="HS59" s="453" t="str">
        <f ca="1">IF(HP59&lt;&gt;"",IF(ABS($F59-$G59)&gt;=PrSettings!$M$7,(ABS($F59-$G59-HM59+HN59)&lt;=1)*1,IF(AND(HP59,$F59=$G59,$F59&gt;=PrSettings!$M$6),(ABS(HM59-$F59)&lt;=1)*1,IF(AND(HP59,$F59+$G59&gt;=PrSettings!$M$8),(ABS(HM59-$F59)+ABS(HN59-$G59)&lt;=1)*1,""))),"")</f>
        <v/>
      </c>
      <c r="HT59" s="489"/>
      <c r="HV59" s="451">
        <f t="shared" ca="1" si="406"/>
        <v>60</v>
      </c>
      <c r="HW59" s="452" t="str">
        <f ca="1">GrpH!$B$8</f>
        <v>Ghana</v>
      </c>
      <c r="HX59" s="453">
        <f t="shared" ca="1" si="653"/>
        <v>13</v>
      </c>
      <c r="HY59" s="452" t="str">
        <f ca="1">GrpH!$D$8</f>
        <v>Uruguay</v>
      </c>
      <c r="HZ59" s="492"/>
      <c r="IA59" s="492"/>
      <c r="IB59" s="486"/>
      <c r="IC59" s="453" t="str">
        <f t="shared" ca="1" si="654"/>
        <v/>
      </c>
      <c r="ID59" s="453" t="str">
        <f ca="1">IF((IC59&lt;&gt;""),IF(OR($F59&lt;&gt;$G59,PrSettings!$M$4="●"),(($F59-$G59)=(HZ59-IA59))*1,0),"")</f>
        <v/>
      </c>
      <c r="IE59" s="453" t="str">
        <f t="shared" ca="1" si="655"/>
        <v/>
      </c>
      <c r="IF59" s="453" t="str">
        <f ca="1">IF(IC59&lt;&gt;"",IF(ABS($F59-$G59)&gt;=PrSettings!$M$7,(ABS($F59-$G59-HZ59+IA59)&lt;=1)*1,IF(AND(IC59,$F59=$G59,$F59&gt;=PrSettings!$M$6),(ABS(HZ59-$F59)&lt;=1)*1,IF(AND(IC59,$F59+$G59&gt;=PrSettings!$M$8),(ABS(HZ59-$F59)+ABS(IA59-$G59)&lt;=1)*1,""))),"")</f>
        <v/>
      </c>
      <c r="IG59" s="489"/>
      <c r="II59" s="451">
        <f t="shared" ca="1" si="410"/>
        <v>60</v>
      </c>
      <c r="IJ59" s="452" t="str">
        <f ca="1">GrpH!$B$8</f>
        <v>Ghana</v>
      </c>
      <c r="IK59" s="453">
        <f t="shared" ca="1" si="656"/>
        <v>13</v>
      </c>
      <c r="IL59" s="452" t="str">
        <f ca="1">GrpH!$D$8</f>
        <v>Uruguay</v>
      </c>
      <c r="IM59" s="492"/>
      <c r="IN59" s="492"/>
      <c r="IO59" s="486"/>
      <c r="IP59" s="453" t="str">
        <f t="shared" ca="1" si="657"/>
        <v/>
      </c>
      <c r="IQ59" s="453" t="str">
        <f ca="1">IF((IP59&lt;&gt;""),IF(OR($F59&lt;&gt;$G59,PrSettings!$M$4="●"),(($F59-$G59)=(IM59-IN59))*1,0),"")</f>
        <v/>
      </c>
      <c r="IR59" s="453" t="str">
        <f t="shared" ca="1" si="658"/>
        <v/>
      </c>
      <c r="IS59" s="453" t="str">
        <f ca="1">IF(IP59&lt;&gt;"",IF(ABS($F59-$G59)&gt;=PrSettings!$M$7,(ABS($F59-$G59-IM59+IN59)&lt;=1)*1,IF(AND(IP59,$F59=$G59,$F59&gt;=PrSettings!$M$6),(ABS(IM59-$F59)&lt;=1)*1,IF(AND(IP59,$F59+$G59&gt;=PrSettings!$M$8),(ABS(IM59-$F59)+ABS(IN59-$G59)&lt;=1)*1,""))),"")</f>
        <v/>
      </c>
      <c r="IT59" s="489"/>
      <c r="IV59" s="451">
        <f t="shared" ca="1" si="414"/>
        <v>60</v>
      </c>
      <c r="IW59" s="452" t="str">
        <f ca="1">GrpH!$B$8</f>
        <v>Ghana</v>
      </c>
      <c r="IX59" s="453">
        <f t="shared" ca="1" si="659"/>
        <v>13</v>
      </c>
      <c r="IY59" s="452" t="str">
        <f ca="1">GrpH!$D$8</f>
        <v>Uruguay</v>
      </c>
      <c r="IZ59" s="492"/>
      <c r="JA59" s="492"/>
      <c r="JB59" s="486"/>
      <c r="JC59" s="453" t="str">
        <f t="shared" ca="1" si="660"/>
        <v/>
      </c>
      <c r="JD59" s="453" t="str">
        <f ca="1">IF((JC59&lt;&gt;""),IF(OR($F59&lt;&gt;$G59,PrSettings!$M$4="●"),(($F59-$G59)=(IZ59-JA59))*1,0),"")</f>
        <v/>
      </c>
      <c r="JE59" s="453" t="str">
        <f t="shared" ca="1" si="661"/>
        <v/>
      </c>
      <c r="JF59" s="453" t="str">
        <f ca="1">IF(JC59&lt;&gt;"",IF(ABS($F59-$G59)&gt;=PrSettings!$M$7,(ABS($F59-$G59-IZ59+JA59)&lt;=1)*1,IF(AND(JC59,$F59=$G59,$F59&gt;=PrSettings!$M$6),(ABS(IZ59-$F59)&lt;=1)*1,IF(AND(JC59,$F59+$G59&gt;=PrSettings!$M$8),(ABS(IZ59-$F59)+ABS(JA59-$G59)&lt;=1)*1,""))),"")</f>
        <v/>
      </c>
      <c r="JG59" s="489"/>
      <c r="JI59" s="451">
        <f t="shared" ca="1" si="418"/>
        <v>60</v>
      </c>
      <c r="JJ59" s="452" t="str">
        <f ca="1">GrpH!$B$8</f>
        <v>Ghana</v>
      </c>
      <c r="JK59" s="453">
        <f t="shared" ca="1" si="662"/>
        <v>13</v>
      </c>
      <c r="JL59" s="452" t="str">
        <f ca="1">GrpH!$D$8</f>
        <v>Uruguay</v>
      </c>
      <c r="JM59" s="492"/>
      <c r="JN59" s="492"/>
      <c r="JO59" s="486"/>
      <c r="JP59" s="453" t="str">
        <f t="shared" ca="1" si="663"/>
        <v/>
      </c>
      <c r="JQ59" s="453" t="str">
        <f ca="1">IF((JP59&lt;&gt;""),IF(OR($F59&lt;&gt;$G59,PrSettings!$M$4="●"),(($F59-$G59)=(JM59-JN59))*1,0),"")</f>
        <v/>
      </c>
      <c r="JR59" s="453" t="str">
        <f t="shared" ca="1" si="664"/>
        <v/>
      </c>
      <c r="JS59" s="453" t="str">
        <f ca="1">IF(JP59&lt;&gt;"",IF(ABS($F59-$G59)&gt;=PrSettings!$M$7,(ABS($F59-$G59-JM59+JN59)&lt;=1)*1,IF(AND(JP59,$F59=$G59,$F59&gt;=PrSettings!$M$6),(ABS(JM59-$F59)&lt;=1)*1,IF(AND(JP59,$F59+$G59&gt;=PrSettings!$M$8),(ABS(JM59-$F59)+ABS(JN59-$G59)&lt;=1)*1,""))),"")</f>
        <v/>
      </c>
      <c r="JT59" s="489"/>
      <c r="JV59" s="451">
        <f t="shared" ca="1" si="422"/>
        <v>60</v>
      </c>
      <c r="JW59" s="452" t="str">
        <f ca="1">GrpH!$B$8</f>
        <v>Ghana</v>
      </c>
      <c r="JX59" s="453">
        <f t="shared" ca="1" si="665"/>
        <v>13</v>
      </c>
      <c r="JY59" s="452" t="str">
        <f ca="1">GrpH!$D$8</f>
        <v>Uruguay</v>
      </c>
      <c r="JZ59" s="492"/>
      <c r="KA59" s="492"/>
      <c r="KB59" s="486"/>
      <c r="KC59" s="453" t="str">
        <f t="shared" ca="1" si="666"/>
        <v/>
      </c>
      <c r="KD59" s="453" t="str">
        <f ca="1">IF((KC59&lt;&gt;""),IF(OR($F59&lt;&gt;$G59,PrSettings!$M$4="●"),(($F59-$G59)=(JZ59-KA59))*1,0),"")</f>
        <v/>
      </c>
      <c r="KE59" s="453" t="str">
        <f t="shared" ca="1" si="667"/>
        <v/>
      </c>
      <c r="KF59" s="453" t="str">
        <f ca="1">IF(KC59&lt;&gt;"",IF(ABS($F59-$G59)&gt;=PrSettings!$M$7,(ABS($F59-$G59-JZ59+KA59)&lt;=1)*1,IF(AND(KC59,$F59=$G59,$F59&gt;=PrSettings!$M$6),(ABS(JZ59-$F59)&lt;=1)*1,IF(AND(KC59,$F59+$G59&gt;=PrSettings!$M$8),(ABS(JZ59-$F59)+ABS(KA59-$G59)&lt;=1)*1,""))),"")</f>
        <v/>
      </c>
      <c r="KG59" s="489"/>
      <c r="KI59" s="451">
        <f t="shared" ca="1" si="426"/>
        <v>60</v>
      </c>
      <c r="KJ59" s="452" t="str">
        <f ca="1">GrpH!$B$8</f>
        <v>Ghana</v>
      </c>
      <c r="KK59" s="453">
        <f t="shared" ca="1" si="668"/>
        <v>13</v>
      </c>
      <c r="KL59" s="452" t="str">
        <f ca="1">GrpH!$D$8</f>
        <v>Uruguay</v>
      </c>
      <c r="KM59" s="492"/>
      <c r="KN59" s="492"/>
      <c r="KO59" s="486"/>
      <c r="KP59" s="453" t="str">
        <f t="shared" ca="1" si="669"/>
        <v/>
      </c>
      <c r="KQ59" s="453" t="str">
        <f ca="1">IF((KP59&lt;&gt;""),IF(OR($F59&lt;&gt;$G59,PrSettings!$M$4="●"),(($F59-$G59)=(KM59-KN59))*1,0),"")</f>
        <v/>
      </c>
      <c r="KR59" s="453" t="str">
        <f t="shared" ca="1" si="670"/>
        <v/>
      </c>
      <c r="KS59" s="453" t="str">
        <f ca="1">IF(KP59&lt;&gt;"",IF(ABS($F59-$G59)&gt;=PrSettings!$M$7,(ABS($F59-$G59-KM59+KN59)&lt;=1)*1,IF(AND(KP59,$F59=$G59,$F59&gt;=PrSettings!$M$6),(ABS(KM59-$F59)&lt;=1)*1,IF(AND(KP59,$F59+$G59&gt;=PrSettings!$M$8),(ABS(KM59-$F59)+ABS(KN59-$G59)&lt;=1)*1,""))),"")</f>
        <v/>
      </c>
      <c r="KT59" s="489"/>
      <c r="KV59" s="451">
        <f t="shared" ca="1" si="430"/>
        <v>60</v>
      </c>
      <c r="KW59" s="452" t="str">
        <f ca="1">GrpH!$B$8</f>
        <v>Ghana</v>
      </c>
      <c r="KX59" s="453">
        <f t="shared" ca="1" si="671"/>
        <v>13</v>
      </c>
      <c r="KY59" s="452" t="str">
        <f ca="1">GrpH!$D$8</f>
        <v>Uruguay</v>
      </c>
      <c r="KZ59" s="492"/>
      <c r="LA59" s="492"/>
      <c r="LB59" s="486"/>
      <c r="LC59" s="453" t="str">
        <f t="shared" ca="1" si="672"/>
        <v/>
      </c>
      <c r="LD59" s="453" t="str">
        <f ca="1">IF((LC59&lt;&gt;""),IF(OR($F59&lt;&gt;$G59,PrSettings!$M$4="●"),(($F59-$G59)=(KZ59-LA59))*1,0),"")</f>
        <v/>
      </c>
      <c r="LE59" s="453" t="str">
        <f t="shared" ca="1" si="673"/>
        <v/>
      </c>
      <c r="LF59" s="453" t="str">
        <f ca="1">IF(LC59&lt;&gt;"",IF(ABS($F59-$G59)&gt;=PrSettings!$M$7,(ABS($F59-$G59-KZ59+LA59)&lt;=1)*1,IF(AND(LC59,$F59=$G59,$F59&gt;=PrSettings!$M$6),(ABS(KZ59-$F59)&lt;=1)*1,IF(AND(LC59,$F59+$G59&gt;=PrSettings!$M$8),(ABS(KZ59-$F59)+ABS(LA59-$G59)&lt;=1)*1,""))),"")</f>
        <v/>
      </c>
      <c r="LG59" s="489"/>
      <c r="LI59" s="451">
        <f t="shared" ca="1" si="434"/>
        <v>60</v>
      </c>
      <c r="LJ59" s="452" t="str">
        <f ca="1">GrpH!$B$8</f>
        <v>Ghana</v>
      </c>
      <c r="LK59" s="453">
        <f t="shared" ca="1" si="674"/>
        <v>13</v>
      </c>
      <c r="LL59" s="452" t="str">
        <f ca="1">GrpH!$D$8</f>
        <v>Uruguay</v>
      </c>
      <c r="LM59" s="492"/>
      <c r="LN59" s="492"/>
      <c r="LO59" s="486"/>
      <c r="LP59" s="453" t="str">
        <f t="shared" ca="1" si="675"/>
        <v/>
      </c>
      <c r="LQ59" s="453" t="str">
        <f ca="1">IF((LP59&lt;&gt;""),IF(OR($F59&lt;&gt;$G59,PrSettings!$M$4="●"),(($F59-$G59)=(LM59-LN59))*1,0),"")</f>
        <v/>
      </c>
      <c r="LR59" s="453" t="str">
        <f t="shared" ca="1" si="676"/>
        <v/>
      </c>
      <c r="LS59" s="453" t="str">
        <f ca="1">IF(LP59&lt;&gt;"",IF(ABS($F59-$G59)&gt;=PrSettings!$M$7,(ABS($F59-$G59-LM59+LN59)&lt;=1)*1,IF(AND(LP59,$F59=$G59,$F59&gt;=PrSettings!$M$6),(ABS(LM59-$F59)&lt;=1)*1,IF(AND(LP59,$F59+$G59&gt;=PrSettings!$M$8),(ABS(LM59-$F59)+ABS(LN59-$G59)&lt;=1)*1,""))),"")</f>
        <v/>
      </c>
      <c r="LT59" s="489"/>
      <c r="LV59" s="451">
        <f t="shared" ca="1" si="438"/>
        <v>60</v>
      </c>
      <c r="LW59" s="452" t="str">
        <f ca="1">GrpH!$B$8</f>
        <v>Ghana</v>
      </c>
      <c r="LX59" s="453">
        <f t="shared" ca="1" si="677"/>
        <v>13</v>
      </c>
      <c r="LY59" s="452" t="str">
        <f ca="1">GrpH!$D$8</f>
        <v>Uruguay</v>
      </c>
      <c r="LZ59" s="492"/>
      <c r="MA59" s="492"/>
      <c r="MB59" s="486"/>
      <c r="MC59" s="453" t="str">
        <f t="shared" ca="1" si="678"/>
        <v/>
      </c>
      <c r="MD59" s="453" t="str">
        <f ca="1">IF((MC59&lt;&gt;""),IF(OR($F59&lt;&gt;$G59,PrSettings!$M$4="●"),(($F59-$G59)=(LZ59-MA59))*1,0),"")</f>
        <v/>
      </c>
      <c r="ME59" s="453" t="str">
        <f t="shared" ca="1" si="679"/>
        <v/>
      </c>
      <c r="MF59" s="453" t="str">
        <f ca="1">IF(MC59&lt;&gt;"",IF(ABS($F59-$G59)&gt;=PrSettings!$M$7,(ABS($F59-$G59-LZ59+MA59)&lt;=1)*1,IF(AND(MC59,$F59=$G59,$F59&gt;=PrSettings!$M$6),(ABS(LZ59-$F59)&lt;=1)*1,IF(AND(MC59,$F59+$G59&gt;=PrSettings!$M$8),(ABS(LZ59-$F59)+ABS(MA59-$G59)&lt;=1)*1,""))),"")</f>
        <v/>
      </c>
      <c r="MG59" s="489"/>
    </row>
    <row r="60" spans="1:345" s="444" customFormat="1" x14ac:dyDescent="0.25">
      <c r="A60" s="448"/>
      <c r="B60" s="451">
        <f ca="1">INDEX(Groups!$C$7:$C$45,MATCH(C60,Groups!$D$7:$D$45,0))</f>
        <v>29</v>
      </c>
      <c r="C60" s="452" t="str">
        <f ca="1">GrpH!$B$9</f>
        <v>Südkorea</v>
      </c>
      <c r="D60" s="453">
        <f ca="1">INDEX(Groups!$C$7:$C$45,MATCH(E60,Groups!$D$7:$D$45,0))</f>
        <v>8</v>
      </c>
      <c r="E60" s="452" t="str">
        <f ca="1">GrpH!$D$9</f>
        <v>Portugal</v>
      </c>
      <c r="F60" s="454">
        <f ca="1">GrpH!$E$9</f>
        <v>2</v>
      </c>
      <c r="G60" s="455">
        <f ca="1">GrpH!$G$9</f>
        <v>1</v>
      </c>
      <c r="I60" s="451">
        <f t="shared" ca="1" si="601"/>
        <v>29</v>
      </c>
      <c r="J60" s="452" t="str">
        <f ca="1">GrpH!$B$9</f>
        <v>Südkorea</v>
      </c>
      <c r="K60" s="453">
        <f t="shared" ca="1" si="602"/>
        <v>8</v>
      </c>
      <c r="L60" s="452" t="str">
        <f ca="1">GrpH!$D$9</f>
        <v>Portugal</v>
      </c>
      <c r="M60" s="492"/>
      <c r="N60" s="492"/>
      <c r="O60" s="487"/>
      <c r="P60" s="453" t="str">
        <f t="shared" ca="1" si="603"/>
        <v/>
      </c>
      <c r="Q60" s="453" t="str">
        <f ca="1">IF((P60&lt;&gt;""),IF(OR($F60&lt;&gt;$G60,PrSettings!$M$4="●"),(($F60-$G60)=(M60-N60))*1,0),"")</f>
        <v/>
      </c>
      <c r="R60" s="453" t="str">
        <f t="shared" ca="1" si="604"/>
        <v/>
      </c>
      <c r="S60" s="453" t="str">
        <f ca="1">IF(P60&lt;&gt;"",IF(ABS($F60-$G60)&gt;=PrSettings!$M$7,(ABS($F60-$G60-M60+N60)&lt;=1)*1,IF(AND(P60,$F60=$G60,$F60&gt;=PrSettings!$M$6),(ABS(M60-$F60)&lt;=1)*1,IF(AND(P60,$F60+$G60&gt;=PrSettings!$M$8),(ABS(M60-$F60)+ABS(N60-$G60)&lt;=1)*1,""))),"")</f>
        <v/>
      </c>
      <c r="T60" s="490"/>
      <c r="V60" s="451">
        <f t="shared" ca="1" si="342"/>
        <v>29</v>
      </c>
      <c r="W60" s="452" t="str">
        <f ca="1">GrpH!$B$9</f>
        <v>Südkorea</v>
      </c>
      <c r="X60" s="453">
        <f t="shared" ca="1" si="605"/>
        <v>8</v>
      </c>
      <c r="Y60" s="452" t="str">
        <f ca="1">GrpH!$D$9</f>
        <v>Portugal</v>
      </c>
      <c r="Z60" s="492"/>
      <c r="AA60" s="492"/>
      <c r="AB60" s="487"/>
      <c r="AC60" s="453" t="str">
        <f t="shared" ca="1" si="606"/>
        <v/>
      </c>
      <c r="AD60" s="453" t="str">
        <f ca="1">IF((AC60&lt;&gt;""),IF(OR($F60&lt;&gt;$G60,PrSettings!$M$4="●"),(($F60-$G60)=(Z60-AA60))*1,0),"")</f>
        <v/>
      </c>
      <c r="AE60" s="453" t="str">
        <f t="shared" ca="1" si="607"/>
        <v/>
      </c>
      <c r="AF60" s="453" t="str">
        <f ca="1">IF(AC60&lt;&gt;"",IF(ABS($F60-$G60)&gt;=PrSettings!$M$7,(ABS($F60-$G60-Z60+AA60)&lt;=1)*1,IF(AND(AC60,$F60=$G60,$F60&gt;=PrSettings!$M$6),(ABS(Z60-$F60)&lt;=1)*1,IF(AND(AC60,$F60+$G60&gt;=PrSettings!$M$8),(ABS(Z60-$F60)+ABS(AA60-$G60)&lt;=1)*1,""))),"")</f>
        <v/>
      </c>
      <c r="AG60" s="490"/>
      <c r="AI60" s="451">
        <f t="shared" ca="1" si="346"/>
        <v>29</v>
      </c>
      <c r="AJ60" s="452" t="str">
        <f ca="1">GrpH!$B$9</f>
        <v>Südkorea</v>
      </c>
      <c r="AK60" s="453">
        <f t="shared" ca="1" si="608"/>
        <v>8</v>
      </c>
      <c r="AL60" s="452" t="str">
        <f ca="1">GrpH!$D$9</f>
        <v>Portugal</v>
      </c>
      <c r="AM60" s="492"/>
      <c r="AN60" s="492"/>
      <c r="AO60" s="487"/>
      <c r="AP60" s="453" t="str">
        <f t="shared" ca="1" si="609"/>
        <v/>
      </c>
      <c r="AQ60" s="453" t="str">
        <f ca="1">IF((AP60&lt;&gt;""),IF(OR($F60&lt;&gt;$G60,PrSettings!$M$4="●"),(($F60-$G60)=(AM60-AN60))*1,0),"")</f>
        <v/>
      </c>
      <c r="AR60" s="453" t="str">
        <f t="shared" ca="1" si="610"/>
        <v/>
      </c>
      <c r="AS60" s="453" t="str">
        <f ca="1">IF(AP60&lt;&gt;"",IF(ABS($F60-$G60)&gt;=PrSettings!$M$7,(ABS($F60-$G60-AM60+AN60)&lt;=1)*1,IF(AND(AP60,$F60=$G60,$F60&gt;=PrSettings!$M$6),(ABS(AM60-$F60)&lt;=1)*1,IF(AND(AP60,$F60+$G60&gt;=PrSettings!$M$8),(ABS(AM60-$F60)+ABS(AN60-$G60)&lt;=1)*1,""))),"")</f>
        <v/>
      </c>
      <c r="AT60" s="490"/>
      <c r="AV60" s="451">
        <f t="shared" ca="1" si="350"/>
        <v>29</v>
      </c>
      <c r="AW60" s="452" t="str">
        <f ca="1">GrpH!$B$9</f>
        <v>Südkorea</v>
      </c>
      <c r="AX60" s="453">
        <f t="shared" ca="1" si="611"/>
        <v>8</v>
      </c>
      <c r="AY60" s="452" t="str">
        <f ca="1">GrpH!$D$9</f>
        <v>Portugal</v>
      </c>
      <c r="AZ60" s="492"/>
      <c r="BA60" s="492"/>
      <c r="BB60" s="487"/>
      <c r="BC60" s="453" t="str">
        <f t="shared" ca="1" si="612"/>
        <v/>
      </c>
      <c r="BD60" s="453" t="str">
        <f ca="1">IF((BC60&lt;&gt;""),IF(OR($F60&lt;&gt;$G60,PrSettings!$M$4="●"),(($F60-$G60)=(AZ60-BA60))*1,0),"")</f>
        <v/>
      </c>
      <c r="BE60" s="453" t="str">
        <f t="shared" ca="1" si="613"/>
        <v/>
      </c>
      <c r="BF60" s="453" t="str">
        <f ca="1">IF(BC60&lt;&gt;"",IF(ABS($F60-$G60)&gt;=PrSettings!$M$7,(ABS($F60-$G60-AZ60+BA60)&lt;=1)*1,IF(AND(BC60,$F60=$G60,$F60&gt;=PrSettings!$M$6),(ABS(AZ60-$F60)&lt;=1)*1,IF(AND(BC60,$F60+$G60&gt;=PrSettings!$M$8),(ABS(AZ60-$F60)+ABS(BA60-$G60)&lt;=1)*1,""))),"")</f>
        <v/>
      </c>
      <c r="BG60" s="490"/>
      <c r="BI60" s="451">
        <f t="shared" ca="1" si="354"/>
        <v>29</v>
      </c>
      <c r="BJ60" s="452" t="str">
        <f ca="1">GrpH!$B$9</f>
        <v>Südkorea</v>
      </c>
      <c r="BK60" s="453">
        <f t="shared" ca="1" si="614"/>
        <v>8</v>
      </c>
      <c r="BL60" s="452" t="str">
        <f ca="1">GrpH!$D$9</f>
        <v>Portugal</v>
      </c>
      <c r="BM60" s="492"/>
      <c r="BN60" s="492"/>
      <c r="BO60" s="487"/>
      <c r="BP60" s="453" t="str">
        <f t="shared" ca="1" si="615"/>
        <v/>
      </c>
      <c r="BQ60" s="453" t="str">
        <f ca="1">IF((BP60&lt;&gt;""),IF(OR($F60&lt;&gt;$G60,PrSettings!$M$4="●"),(($F60-$G60)=(BM60-BN60))*1,0),"")</f>
        <v/>
      </c>
      <c r="BR60" s="453" t="str">
        <f t="shared" ca="1" si="616"/>
        <v/>
      </c>
      <c r="BS60" s="453" t="str">
        <f ca="1">IF(BP60&lt;&gt;"",IF(ABS($F60-$G60)&gt;=PrSettings!$M$7,(ABS($F60-$G60-BM60+BN60)&lt;=1)*1,IF(AND(BP60,$F60=$G60,$F60&gt;=PrSettings!$M$6),(ABS(BM60-$F60)&lt;=1)*1,IF(AND(BP60,$F60+$G60&gt;=PrSettings!$M$8),(ABS(BM60-$F60)+ABS(BN60-$G60)&lt;=1)*1,""))),"")</f>
        <v/>
      </c>
      <c r="BT60" s="490"/>
      <c r="BV60" s="451">
        <f t="shared" ca="1" si="358"/>
        <v>29</v>
      </c>
      <c r="BW60" s="452" t="str">
        <f ca="1">GrpH!$B$9</f>
        <v>Südkorea</v>
      </c>
      <c r="BX60" s="453">
        <f t="shared" ca="1" si="617"/>
        <v>8</v>
      </c>
      <c r="BY60" s="452" t="str">
        <f ca="1">GrpH!$D$9</f>
        <v>Portugal</v>
      </c>
      <c r="BZ60" s="492"/>
      <c r="CA60" s="492"/>
      <c r="CB60" s="487"/>
      <c r="CC60" s="453" t="str">
        <f t="shared" ca="1" si="618"/>
        <v/>
      </c>
      <c r="CD60" s="453" t="str">
        <f ca="1">IF((CC60&lt;&gt;""),IF(OR($F60&lt;&gt;$G60,PrSettings!$M$4="●"),(($F60-$G60)=(BZ60-CA60))*1,0),"")</f>
        <v/>
      </c>
      <c r="CE60" s="453" t="str">
        <f t="shared" ca="1" si="619"/>
        <v/>
      </c>
      <c r="CF60" s="453" t="str">
        <f ca="1">IF(CC60&lt;&gt;"",IF(ABS($F60-$G60)&gt;=PrSettings!$M$7,(ABS($F60-$G60-BZ60+CA60)&lt;=1)*1,IF(AND(CC60,$F60=$G60,$F60&gt;=PrSettings!$M$6),(ABS(BZ60-$F60)&lt;=1)*1,IF(AND(CC60,$F60+$G60&gt;=PrSettings!$M$8),(ABS(BZ60-$F60)+ABS(CA60-$G60)&lt;=1)*1,""))),"")</f>
        <v/>
      </c>
      <c r="CG60" s="490"/>
      <c r="CI60" s="451">
        <f t="shared" ca="1" si="362"/>
        <v>29</v>
      </c>
      <c r="CJ60" s="452" t="str">
        <f ca="1">GrpH!$B$9</f>
        <v>Südkorea</v>
      </c>
      <c r="CK60" s="453">
        <f t="shared" ca="1" si="620"/>
        <v>8</v>
      </c>
      <c r="CL60" s="452" t="str">
        <f ca="1">GrpH!$D$9</f>
        <v>Portugal</v>
      </c>
      <c r="CM60" s="492"/>
      <c r="CN60" s="492"/>
      <c r="CO60" s="487"/>
      <c r="CP60" s="453" t="str">
        <f t="shared" ca="1" si="621"/>
        <v/>
      </c>
      <c r="CQ60" s="453" t="str">
        <f ca="1">IF((CP60&lt;&gt;""),IF(OR($F60&lt;&gt;$G60,PrSettings!$M$4="●"),(($F60-$G60)=(CM60-CN60))*1,0),"")</f>
        <v/>
      </c>
      <c r="CR60" s="453" t="str">
        <f t="shared" ca="1" si="622"/>
        <v/>
      </c>
      <c r="CS60" s="453" t="str">
        <f ca="1">IF(CP60&lt;&gt;"",IF(ABS($F60-$G60)&gt;=PrSettings!$M$7,(ABS($F60-$G60-CM60+CN60)&lt;=1)*1,IF(AND(CP60,$F60=$G60,$F60&gt;=PrSettings!$M$6),(ABS(CM60-$F60)&lt;=1)*1,IF(AND(CP60,$F60+$G60&gt;=PrSettings!$M$8),(ABS(CM60-$F60)+ABS(CN60-$G60)&lt;=1)*1,""))),"")</f>
        <v/>
      </c>
      <c r="CT60" s="490"/>
      <c r="CV60" s="451">
        <f t="shared" ca="1" si="366"/>
        <v>29</v>
      </c>
      <c r="CW60" s="452" t="str">
        <f ca="1">GrpH!$B$9</f>
        <v>Südkorea</v>
      </c>
      <c r="CX60" s="453">
        <f t="shared" ca="1" si="623"/>
        <v>8</v>
      </c>
      <c r="CY60" s="452" t="str">
        <f ca="1">GrpH!$D$9</f>
        <v>Portugal</v>
      </c>
      <c r="CZ60" s="492"/>
      <c r="DA60" s="492"/>
      <c r="DB60" s="487"/>
      <c r="DC60" s="453" t="str">
        <f t="shared" ca="1" si="624"/>
        <v/>
      </c>
      <c r="DD60" s="453" t="str">
        <f ca="1">IF((DC60&lt;&gt;""),IF(OR($F60&lt;&gt;$G60,PrSettings!$M$4="●"),(($F60-$G60)=(CZ60-DA60))*1,0),"")</f>
        <v/>
      </c>
      <c r="DE60" s="453" t="str">
        <f t="shared" ca="1" si="625"/>
        <v/>
      </c>
      <c r="DF60" s="453" t="str">
        <f ca="1">IF(DC60&lt;&gt;"",IF(ABS($F60-$G60)&gt;=PrSettings!$M$7,(ABS($F60-$G60-CZ60+DA60)&lt;=1)*1,IF(AND(DC60,$F60=$G60,$F60&gt;=PrSettings!$M$6),(ABS(CZ60-$F60)&lt;=1)*1,IF(AND(DC60,$F60+$G60&gt;=PrSettings!$M$8),(ABS(CZ60-$F60)+ABS(DA60-$G60)&lt;=1)*1,""))),"")</f>
        <v/>
      </c>
      <c r="DG60" s="490"/>
      <c r="DI60" s="451">
        <f t="shared" ca="1" si="370"/>
        <v>29</v>
      </c>
      <c r="DJ60" s="452" t="str">
        <f ca="1">GrpH!$B$9</f>
        <v>Südkorea</v>
      </c>
      <c r="DK60" s="453">
        <f t="shared" ca="1" si="626"/>
        <v>8</v>
      </c>
      <c r="DL60" s="452" t="str">
        <f ca="1">GrpH!$D$9</f>
        <v>Portugal</v>
      </c>
      <c r="DM60" s="492"/>
      <c r="DN60" s="492"/>
      <c r="DO60" s="487"/>
      <c r="DP60" s="453" t="str">
        <f t="shared" ca="1" si="627"/>
        <v/>
      </c>
      <c r="DQ60" s="453" t="str">
        <f ca="1">IF((DP60&lt;&gt;""),IF(OR($F60&lt;&gt;$G60,PrSettings!$M$4="●"),(($F60-$G60)=(DM60-DN60))*1,0),"")</f>
        <v/>
      </c>
      <c r="DR60" s="453" t="str">
        <f t="shared" ca="1" si="628"/>
        <v/>
      </c>
      <c r="DS60" s="453" t="str">
        <f ca="1">IF(DP60&lt;&gt;"",IF(ABS($F60-$G60)&gt;=PrSettings!$M$7,(ABS($F60-$G60-DM60+DN60)&lt;=1)*1,IF(AND(DP60,$F60=$G60,$F60&gt;=PrSettings!$M$6),(ABS(DM60-$F60)&lt;=1)*1,IF(AND(DP60,$F60+$G60&gt;=PrSettings!$M$8),(ABS(DM60-$F60)+ABS(DN60-$G60)&lt;=1)*1,""))),"")</f>
        <v/>
      </c>
      <c r="DT60" s="490"/>
      <c r="DV60" s="451">
        <f t="shared" ca="1" si="374"/>
        <v>29</v>
      </c>
      <c r="DW60" s="452" t="str">
        <f ca="1">GrpH!$B$9</f>
        <v>Südkorea</v>
      </c>
      <c r="DX60" s="453">
        <f t="shared" ca="1" si="629"/>
        <v>8</v>
      </c>
      <c r="DY60" s="452" t="str">
        <f ca="1">GrpH!$D$9</f>
        <v>Portugal</v>
      </c>
      <c r="DZ60" s="492"/>
      <c r="EA60" s="492"/>
      <c r="EB60" s="487"/>
      <c r="EC60" s="453" t="str">
        <f t="shared" ca="1" si="630"/>
        <v/>
      </c>
      <c r="ED60" s="453" t="str">
        <f ca="1">IF((EC60&lt;&gt;""),IF(OR($F60&lt;&gt;$G60,PrSettings!$M$4="●"),(($F60-$G60)=(DZ60-EA60))*1,0),"")</f>
        <v/>
      </c>
      <c r="EE60" s="453" t="str">
        <f t="shared" ca="1" si="631"/>
        <v/>
      </c>
      <c r="EF60" s="453" t="str">
        <f ca="1">IF(EC60&lt;&gt;"",IF(ABS($F60-$G60)&gt;=PrSettings!$M$7,(ABS($F60-$G60-DZ60+EA60)&lt;=1)*1,IF(AND(EC60,$F60=$G60,$F60&gt;=PrSettings!$M$6),(ABS(DZ60-$F60)&lt;=1)*1,IF(AND(EC60,$F60+$G60&gt;=PrSettings!$M$8),(ABS(DZ60-$F60)+ABS(EA60-$G60)&lt;=1)*1,""))),"")</f>
        <v/>
      </c>
      <c r="EG60" s="490"/>
      <c r="EI60" s="451">
        <f t="shared" ca="1" si="378"/>
        <v>29</v>
      </c>
      <c r="EJ60" s="452" t="str">
        <f ca="1">GrpH!$B$9</f>
        <v>Südkorea</v>
      </c>
      <c r="EK60" s="453">
        <f t="shared" ca="1" si="632"/>
        <v>8</v>
      </c>
      <c r="EL60" s="452" t="str">
        <f ca="1">GrpH!$D$9</f>
        <v>Portugal</v>
      </c>
      <c r="EM60" s="492"/>
      <c r="EN60" s="492"/>
      <c r="EO60" s="487"/>
      <c r="EP60" s="453" t="str">
        <f t="shared" ca="1" si="633"/>
        <v/>
      </c>
      <c r="EQ60" s="453" t="str">
        <f ca="1">IF((EP60&lt;&gt;""),IF(OR($F60&lt;&gt;$G60,PrSettings!$M$4="●"),(($F60-$G60)=(EM60-EN60))*1,0),"")</f>
        <v/>
      </c>
      <c r="ER60" s="453" t="str">
        <f t="shared" ca="1" si="634"/>
        <v/>
      </c>
      <c r="ES60" s="453" t="str">
        <f ca="1">IF(EP60&lt;&gt;"",IF(ABS($F60-$G60)&gt;=PrSettings!$M$7,(ABS($F60-$G60-EM60+EN60)&lt;=1)*1,IF(AND(EP60,$F60=$G60,$F60&gt;=PrSettings!$M$6),(ABS(EM60-$F60)&lt;=1)*1,IF(AND(EP60,$F60+$G60&gt;=PrSettings!$M$8),(ABS(EM60-$F60)+ABS(EN60-$G60)&lt;=1)*1,""))),"")</f>
        <v/>
      </c>
      <c r="ET60" s="490"/>
      <c r="EV60" s="451">
        <f t="shared" ca="1" si="382"/>
        <v>29</v>
      </c>
      <c r="EW60" s="452" t="str">
        <f ca="1">GrpH!$B$9</f>
        <v>Südkorea</v>
      </c>
      <c r="EX60" s="453">
        <f t="shared" ca="1" si="635"/>
        <v>8</v>
      </c>
      <c r="EY60" s="452" t="str">
        <f ca="1">GrpH!$D$9</f>
        <v>Portugal</v>
      </c>
      <c r="EZ60" s="492"/>
      <c r="FA60" s="492"/>
      <c r="FB60" s="487"/>
      <c r="FC60" s="453" t="str">
        <f t="shared" ca="1" si="636"/>
        <v/>
      </c>
      <c r="FD60" s="453" t="str">
        <f ca="1">IF((FC60&lt;&gt;""),IF(OR($F60&lt;&gt;$G60,PrSettings!$M$4="●"),(($F60-$G60)=(EZ60-FA60))*1,0),"")</f>
        <v/>
      </c>
      <c r="FE60" s="453" t="str">
        <f t="shared" ca="1" si="637"/>
        <v/>
      </c>
      <c r="FF60" s="453" t="str">
        <f ca="1">IF(FC60&lt;&gt;"",IF(ABS($F60-$G60)&gt;=PrSettings!$M$7,(ABS($F60-$G60-EZ60+FA60)&lt;=1)*1,IF(AND(FC60,$F60=$G60,$F60&gt;=PrSettings!$M$6),(ABS(EZ60-$F60)&lt;=1)*1,IF(AND(FC60,$F60+$G60&gt;=PrSettings!$M$8),(ABS(EZ60-$F60)+ABS(FA60-$G60)&lt;=1)*1,""))),"")</f>
        <v/>
      </c>
      <c r="FG60" s="490"/>
      <c r="FI60" s="451">
        <f t="shared" ca="1" si="386"/>
        <v>29</v>
      </c>
      <c r="FJ60" s="452" t="str">
        <f ca="1">GrpH!$B$9</f>
        <v>Südkorea</v>
      </c>
      <c r="FK60" s="453">
        <f t="shared" ca="1" si="638"/>
        <v>8</v>
      </c>
      <c r="FL60" s="452" t="str">
        <f ca="1">GrpH!$D$9</f>
        <v>Portugal</v>
      </c>
      <c r="FM60" s="492"/>
      <c r="FN60" s="492"/>
      <c r="FO60" s="487"/>
      <c r="FP60" s="453" t="str">
        <f t="shared" ca="1" si="639"/>
        <v/>
      </c>
      <c r="FQ60" s="453" t="str">
        <f ca="1">IF((FP60&lt;&gt;""),IF(OR($F60&lt;&gt;$G60,PrSettings!$M$4="●"),(($F60-$G60)=(FM60-FN60))*1,0),"")</f>
        <v/>
      </c>
      <c r="FR60" s="453" t="str">
        <f t="shared" ca="1" si="640"/>
        <v/>
      </c>
      <c r="FS60" s="453" t="str">
        <f ca="1">IF(FP60&lt;&gt;"",IF(ABS($F60-$G60)&gt;=PrSettings!$M$7,(ABS($F60-$G60-FM60+FN60)&lt;=1)*1,IF(AND(FP60,$F60=$G60,$F60&gt;=PrSettings!$M$6),(ABS(FM60-$F60)&lt;=1)*1,IF(AND(FP60,$F60+$G60&gt;=PrSettings!$M$8),(ABS(FM60-$F60)+ABS(FN60-$G60)&lt;=1)*1,""))),"")</f>
        <v/>
      </c>
      <c r="FT60" s="490"/>
      <c r="FV60" s="451">
        <f t="shared" ca="1" si="390"/>
        <v>29</v>
      </c>
      <c r="FW60" s="452" t="str">
        <f ca="1">GrpH!$B$9</f>
        <v>Südkorea</v>
      </c>
      <c r="FX60" s="453">
        <f t="shared" ca="1" si="641"/>
        <v>8</v>
      </c>
      <c r="FY60" s="452" t="str">
        <f ca="1">GrpH!$D$9</f>
        <v>Portugal</v>
      </c>
      <c r="FZ60" s="492"/>
      <c r="GA60" s="492"/>
      <c r="GB60" s="487"/>
      <c r="GC60" s="453" t="str">
        <f t="shared" ca="1" si="642"/>
        <v/>
      </c>
      <c r="GD60" s="453" t="str">
        <f ca="1">IF((GC60&lt;&gt;""),IF(OR($F60&lt;&gt;$G60,PrSettings!$M$4="●"),(($F60-$G60)=(FZ60-GA60))*1,0),"")</f>
        <v/>
      </c>
      <c r="GE60" s="453" t="str">
        <f t="shared" ca="1" si="643"/>
        <v/>
      </c>
      <c r="GF60" s="453" t="str">
        <f ca="1">IF(GC60&lt;&gt;"",IF(ABS($F60-$G60)&gt;=PrSettings!$M$7,(ABS($F60-$G60-FZ60+GA60)&lt;=1)*1,IF(AND(GC60,$F60=$G60,$F60&gt;=PrSettings!$M$6),(ABS(FZ60-$F60)&lt;=1)*1,IF(AND(GC60,$F60+$G60&gt;=PrSettings!$M$8),(ABS(FZ60-$F60)+ABS(GA60-$G60)&lt;=1)*1,""))),"")</f>
        <v/>
      </c>
      <c r="GG60" s="490"/>
      <c r="GI60" s="451">
        <f t="shared" ca="1" si="394"/>
        <v>29</v>
      </c>
      <c r="GJ60" s="452" t="str">
        <f ca="1">GrpH!$B$9</f>
        <v>Südkorea</v>
      </c>
      <c r="GK60" s="453">
        <f t="shared" ca="1" si="644"/>
        <v>8</v>
      </c>
      <c r="GL60" s="452" t="str">
        <f ca="1">GrpH!$D$9</f>
        <v>Portugal</v>
      </c>
      <c r="GM60" s="492"/>
      <c r="GN60" s="492"/>
      <c r="GO60" s="487"/>
      <c r="GP60" s="453" t="str">
        <f t="shared" ca="1" si="645"/>
        <v/>
      </c>
      <c r="GQ60" s="453" t="str">
        <f ca="1">IF((GP60&lt;&gt;""),IF(OR($F60&lt;&gt;$G60,PrSettings!$M$4="●"),(($F60-$G60)=(GM60-GN60))*1,0),"")</f>
        <v/>
      </c>
      <c r="GR60" s="453" t="str">
        <f t="shared" ca="1" si="646"/>
        <v/>
      </c>
      <c r="GS60" s="453" t="str">
        <f ca="1">IF(GP60&lt;&gt;"",IF(ABS($F60-$G60)&gt;=PrSettings!$M$7,(ABS($F60-$G60-GM60+GN60)&lt;=1)*1,IF(AND(GP60,$F60=$G60,$F60&gt;=PrSettings!$M$6),(ABS(GM60-$F60)&lt;=1)*1,IF(AND(GP60,$F60+$G60&gt;=PrSettings!$M$8),(ABS(GM60-$F60)+ABS(GN60-$G60)&lt;=1)*1,""))),"")</f>
        <v/>
      </c>
      <c r="GT60" s="490"/>
      <c r="GV60" s="451">
        <f t="shared" ca="1" si="398"/>
        <v>29</v>
      </c>
      <c r="GW60" s="452" t="str">
        <f ca="1">GrpH!$B$9</f>
        <v>Südkorea</v>
      </c>
      <c r="GX60" s="453">
        <f t="shared" ca="1" si="647"/>
        <v>8</v>
      </c>
      <c r="GY60" s="452" t="str">
        <f ca="1">GrpH!$D$9</f>
        <v>Portugal</v>
      </c>
      <c r="GZ60" s="492"/>
      <c r="HA60" s="492"/>
      <c r="HB60" s="487"/>
      <c r="HC60" s="453" t="str">
        <f t="shared" ca="1" si="648"/>
        <v/>
      </c>
      <c r="HD60" s="453" t="str">
        <f ca="1">IF((HC60&lt;&gt;""),IF(OR($F60&lt;&gt;$G60,PrSettings!$M$4="●"),(($F60-$G60)=(GZ60-HA60))*1,0),"")</f>
        <v/>
      </c>
      <c r="HE60" s="453" t="str">
        <f t="shared" ca="1" si="649"/>
        <v/>
      </c>
      <c r="HF60" s="453" t="str">
        <f ca="1">IF(HC60&lt;&gt;"",IF(ABS($F60-$G60)&gt;=PrSettings!$M$7,(ABS($F60-$G60-GZ60+HA60)&lt;=1)*1,IF(AND(HC60,$F60=$G60,$F60&gt;=PrSettings!$M$6),(ABS(GZ60-$F60)&lt;=1)*1,IF(AND(HC60,$F60+$G60&gt;=PrSettings!$M$8),(ABS(GZ60-$F60)+ABS(HA60-$G60)&lt;=1)*1,""))),"")</f>
        <v/>
      </c>
      <c r="HG60" s="490"/>
      <c r="HI60" s="451">
        <f t="shared" ca="1" si="402"/>
        <v>29</v>
      </c>
      <c r="HJ60" s="452" t="str">
        <f ca="1">GrpH!$B$9</f>
        <v>Südkorea</v>
      </c>
      <c r="HK60" s="453">
        <f t="shared" ca="1" si="650"/>
        <v>8</v>
      </c>
      <c r="HL60" s="452" t="str">
        <f ca="1">GrpH!$D$9</f>
        <v>Portugal</v>
      </c>
      <c r="HM60" s="492"/>
      <c r="HN60" s="492"/>
      <c r="HO60" s="487"/>
      <c r="HP60" s="453" t="str">
        <f t="shared" ca="1" si="651"/>
        <v/>
      </c>
      <c r="HQ60" s="453" t="str">
        <f ca="1">IF((HP60&lt;&gt;""),IF(OR($F60&lt;&gt;$G60,PrSettings!$M$4="●"),(($F60-$G60)=(HM60-HN60))*1,0),"")</f>
        <v/>
      </c>
      <c r="HR60" s="453" t="str">
        <f t="shared" ca="1" si="652"/>
        <v/>
      </c>
      <c r="HS60" s="453" t="str">
        <f ca="1">IF(HP60&lt;&gt;"",IF(ABS($F60-$G60)&gt;=PrSettings!$M$7,(ABS($F60-$G60-HM60+HN60)&lt;=1)*1,IF(AND(HP60,$F60=$G60,$F60&gt;=PrSettings!$M$6),(ABS(HM60-$F60)&lt;=1)*1,IF(AND(HP60,$F60+$G60&gt;=PrSettings!$M$8),(ABS(HM60-$F60)+ABS(HN60-$G60)&lt;=1)*1,""))),"")</f>
        <v/>
      </c>
      <c r="HT60" s="490"/>
      <c r="HV60" s="451">
        <f t="shared" ca="1" si="406"/>
        <v>29</v>
      </c>
      <c r="HW60" s="452" t="str">
        <f ca="1">GrpH!$B$9</f>
        <v>Südkorea</v>
      </c>
      <c r="HX60" s="453">
        <f t="shared" ca="1" si="653"/>
        <v>8</v>
      </c>
      <c r="HY60" s="452" t="str">
        <f ca="1">GrpH!$D$9</f>
        <v>Portugal</v>
      </c>
      <c r="HZ60" s="492"/>
      <c r="IA60" s="492"/>
      <c r="IB60" s="487"/>
      <c r="IC60" s="453" t="str">
        <f t="shared" ca="1" si="654"/>
        <v/>
      </c>
      <c r="ID60" s="453" t="str">
        <f ca="1">IF((IC60&lt;&gt;""),IF(OR($F60&lt;&gt;$G60,PrSettings!$M$4="●"),(($F60-$G60)=(HZ60-IA60))*1,0),"")</f>
        <v/>
      </c>
      <c r="IE60" s="453" t="str">
        <f t="shared" ca="1" si="655"/>
        <v/>
      </c>
      <c r="IF60" s="453" t="str">
        <f ca="1">IF(IC60&lt;&gt;"",IF(ABS($F60-$G60)&gt;=PrSettings!$M$7,(ABS($F60-$G60-HZ60+IA60)&lt;=1)*1,IF(AND(IC60,$F60=$G60,$F60&gt;=PrSettings!$M$6),(ABS(HZ60-$F60)&lt;=1)*1,IF(AND(IC60,$F60+$G60&gt;=PrSettings!$M$8),(ABS(HZ60-$F60)+ABS(IA60-$G60)&lt;=1)*1,""))),"")</f>
        <v/>
      </c>
      <c r="IG60" s="490"/>
      <c r="II60" s="451">
        <f t="shared" ca="1" si="410"/>
        <v>29</v>
      </c>
      <c r="IJ60" s="452" t="str">
        <f ca="1">GrpH!$B$9</f>
        <v>Südkorea</v>
      </c>
      <c r="IK60" s="453">
        <f t="shared" ca="1" si="656"/>
        <v>8</v>
      </c>
      <c r="IL60" s="452" t="str">
        <f ca="1">GrpH!$D$9</f>
        <v>Portugal</v>
      </c>
      <c r="IM60" s="492"/>
      <c r="IN60" s="492"/>
      <c r="IO60" s="487"/>
      <c r="IP60" s="453" t="str">
        <f t="shared" ca="1" si="657"/>
        <v/>
      </c>
      <c r="IQ60" s="453" t="str">
        <f ca="1">IF((IP60&lt;&gt;""),IF(OR($F60&lt;&gt;$G60,PrSettings!$M$4="●"),(($F60-$G60)=(IM60-IN60))*1,0),"")</f>
        <v/>
      </c>
      <c r="IR60" s="453" t="str">
        <f t="shared" ca="1" si="658"/>
        <v/>
      </c>
      <c r="IS60" s="453" t="str">
        <f ca="1">IF(IP60&lt;&gt;"",IF(ABS($F60-$G60)&gt;=PrSettings!$M$7,(ABS($F60-$G60-IM60+IN60)&lt;=1)*1,IF(AND(IP60,$F60=$G60,$F60&gt;=PrSettings!$M$6),(ABS(IM60-$F60)&lt;=1)*1,IF(AND(IP60,$F60+$G60&gt;=PrSettings!$M$8),(ABS(IM60-$F60)+ABS(IN60-$G60)&lt;=1)*1,""))),"")</f>
        <v/>
      </c>
      <c r="IT60" s="490"/>
      <c r="IV60" s="451">
        <f t="shared" ca="1" si="414"/>
        <v>29</v>
      </c>
      <c r="IW60" s="452" t="str">
        <f ca="1">GrpH!$B$9</f>
        <v>Südkorea</v>
      </c>
      <c r="IX60" s="453">
        <f t="shared" ca="1" si="659"/>
        <v>8</v>
      </c>
      <c r="IY60" s="452" t="str">
        <f ca="1">GrpH!$D$9</f>
        <v>Portugal</v>
      </c>
      <c r="IZ60" s="492"/>
      <c r="JA60" s="492"/>
      <c r="JB60" s="487"/>
      <c r="JC60" s="453" t="str">
        <f t="shared" ca="1" si="660"/>
        <v/>
      </c>
      <c r="JD60" s="453" t="str">
        <f ca="1">IF((JC60&lt;&gt;""),IF(OR($F60&lt;&gt;$G60,PrSettings!$M$4="●"),(($F60-$G60)=(IZ60-JA60))*1,0),"")</f>
        <v/>
      </c>
      <c r="JE60" s="453" t="str">
        <f t="shared" ca="1" si="661"/>
        <v/>
      </c>
      <c r="JF60" s="453" t="str">
        <f ca="1">IF(JC60&lt;&gt;"",IF(ABS($F60-$G60)&gt;=PrSettings!$M$7,(ABS($F60-$G60-IZ60+JA60)&lt;=1)*1,IF(AND(JC60,$F60=$G60,$F60&gt;=PrSettings!$M$6),(ABS(IZ60-$F60)&lt;=1)*1,IF(AND(JC60,$F60+$G60&gt;=PrSettings!$M$8),(ABS(IZ60-$F60)+ABS(JA60-$G60)&lt;=1)*1,""))),"")</f>
        <v/>
      </c>
      <c r="JG60" s="490"/>
      <c r="JI60" s="451">
        <f t="shared" ca="1" si="418"/>
        <v>29</v>
      </c>
      <c r="JJ60" s="452" t="str">
        <f ca="1">GrpH!$B$9</f>
        <v>Südkorea</v>
      </c>
      <c r="JK60" s="453">
        <f t="shared" ca="1" si="662"/>
        <v>8</v>
      </c>
      <c r="JL60" s="452" t="str">
        <f ca="1">GrpH!$D$9</f>
        <v>Portugal</v>
      </c>
      <c r="JM60" s="492"/>
      <c r="JN60" s="492"/>
      <c r="JO60" s="487"/>
      <c r="JP60" s="453" t="str">
        <f t="shared" ca="1" si="663"/>
        <v/>
      </c>
      <c r="JQ60" s="453" t="str">
        <f ca="1">IF((JP60&lt;&gt;""),IF(OR($F60&lt;&gt;$G60,PrSettings!$M$4="●"),(($F60-$G60)=(JM60-JN60))*1,0),"")</f>
        <v/>
      </c>
      <c r="JR60" s="453" t="str">
        <f t="shared" ca="1" si="664"/>
        <v/>
      </c>
      <c r="JS60" s="453" t="str">
        <f ca="1">IF(JP60&lt;&gt;"",IF(ABS($F60-$G60)&gt;=PrSettings!$M$7,(ABS($F60-$G60-JM60+JN60)&lt;=1)*1,IF(AND(JP60,$F60=$G60,$F60&gt;=PrSettings!$M$6),(ABS(JM60-$F60)&lt;=1)*1,IF(AND(JP60,$F60+$G60&gt;=PrSettings!$M$8),(ABS(JM60-$F60)+ABS(JN60-$G60)&lt;=1)*1,""))),"")</f>
        <v/>
      </c>
      <c r="JT60" s="490"/>
      <c r="JV60" s="451">
        <f t="shared" ca="1" si="422"/>
        <v>29</v>
      </c>
      <c r="JW60" s="452" t="str">
        <f ca="1">GrpH!$B$9</f>
        <v>Südkorea</v>
      </c>
      <c r="JX60" s="453">
        <f t="shared" ca="1" si="665"/>
        <v>8</v>
      </c>
      <c r="JY60" s="452" t="str">
        <f ca="1">GrpH!$D$9</f>
        <v>Portugal</v>
      </c>
      <c r="JZ60" s="492"/>
      <c r="KA60" s="492"/>
      <c r="KB60" s="487"/>
      <c r="KC60" s="453" t="str">
        <f t="shared" ca="1" si="666"/>
        <v/>
      </c>
      <c r="KD60" s="453" t="str">
        <f ca="1">IF((KC60&lt;&gt;""),IF(OR($F60&lt;&gt;$G60,PrSettings!$M$4="●"),(($F60-$G60)=(JZ60-KA60))*1,0),"")</f>
        <v/>
      </c>
      <c r="KE60" s="453" t="str">
        <f t="shared" ca="1" si="667"/>
        <v/>
      </c>
      <c r="KF60" s="453" t="str">
        <f ca="1">IF(KC60&lt;&gt;"",IF(ABS($F60-$G60)&gt;=PrSettings!$M$7,(ABS($F60-$G60-JZ60+KA60)&lt;=1)*1,IF(AND(KC60,$F60=$G60,$F60&gt;=PrSettings!$M$6),(ABS(JZ60-$F60)&lt;=1)*1,IF(AND(KC60,$F60+$G60&gt;=PrSettings!$M$8),(ABS(JZ60-$F60)+ABS(KA60-$G60)&lt;=1)*1,""))),"")</f>
        <v/>
      </c>
      <c r="KG60" s="490"/>
      <c r="KI60" s="451">
        <f t="shared" ca="1" si="426"/>
        <v>29</v>
      </c>
      <c r="KJ60" s="452" t="str">
        <f ca="1">GrpH!$B$9</f>
        <v>Südkorea</v>
      </c>
      <c r="KK60" s="453">
        <f t="shared" ca="1" si="668"/>
        <v>8</v>
      </c>
      <c r="KL60" s="452" t="str">
        <f ca="1">GrpH!$D$9</f>
        <v>Portugal</v>
      </c>
      <c r="KM60" s="492"/>
      <c r="KN60" s="492"/>
      <c r="KO60" s="487"/>
      <c r="KP60" s="453" t="str">
        <f t="shared" ca="1" si="669"/>
        <v/>
      </c>
      <c r="KQ60" s="453" t="str">
        <f ca="1">IF((KP60&lt;&gt;""),IF(OR($F60&lt;&gt;$G60,PrSettings!$M$4="●"),(($F60-$G60)=(KM60-KN60))*1,0),"")</f>
        <v/>
      </c>
      <c r="KR60" s="453" t="str">
        <f t="shared" ca="1" si="670"/>
        <v/>
      </c>
      <c r="KS60" s="453" t="str">
        <f ca="1">IF(KP60&lt;&gt;"",IF(ABS($F60-$G60)&gt;=PrSettings!$M$7,(ABS($F60-$G60-KM60+KN60)&lt;=1)*1,IF(AND(KP60,$F60=$G60,$F60&gt;=PrSettings!$M$6),(ABS(KM60-$F60)&lt;=1)*1,IF(AND(KP60,$F60+$G60&gt;=PrSettings!$M$8),(ABS(KM60-$F60)+ABS(KN60-$G60)&lt;=1)*1,""))),"")</f>
        <v/>
      </c>
      <c r="KT60" s="490"/>
      <c r="KV60" s="451">
        <f t="shared" ca="1" si="430"/>
        <v>29</v>
      </c>
      <c r="KW60" s="452" t="str">
        <f ca="1">GrpH!$B$9</f>
        <v>Südkorea</v>
      </c>
      <c r="KX60" s="453">
        <f t="shared" ca="1" si="671"/>
        <v>8</v>
      </c>
      <c r="KY60" s="452" t="str">
        <f ca="1">GrpH!$D$9</f>
        <v>Portugal</v>
      </c>
      <c r="KZ60" s="492"/>
      <c r="LA60" s="492"/>
      <c r="LB60" s="487"/>
      <c r="LC60" s="453" t="str">
        <f t="shared" ca="1" si="672"/>
        <v/>
      </c>
      <c r="LD60" s="453" t="str">
        <f ca="1">IF((LC60&lt;&gt;""),IF(OR($F60&lt;&gt;$G60,PrSettings!$M$4="●"),(($F60-$G60)=(KZ60-LA60))*1,0),"")</f>
        <v/>
      </c>
      <c r="LE60" s="453" t="str">
        <f t="shared" ca="1" si="673"/>
        <v/>
      </c>
      <c r="LF60" s="453" t="str">
        <f ca="1">IF(LC60&lt;&gt;"",IF(ABS($F60-$G60)&gt;=PrSettings!$M$7,(ABS($F60-$G60-KZ60+LA60)&lt;=1)*1,IF(AND(LC60,$F60=$G60,$F60&gt;=PrSettings!$M$6),(ABS(KZ60-$F60)&lt;=1)*1,IF(AND(LC60,$F60+$G60&gt;=PrSettings!$M$8),(ABS(KZ60-$F60)+ABS(LA60-$G60)&lt;=1)*1,""))),"")</f>
        <v/>
      </c>
      <c r="LG60" s="490"/>
      <c r="LI60" s="451">
        <f t="shared" ca="1" si="434"/>
        <v>29</v>
      </c>
      <c r="LJ60" s="452" t="str">
        <f ca="1">GrpH!$B$9</f>
        <v>Südkorea</v>
      </c>
      <c r="LK60" s="453">
        <f t="shared" ca="1" si="674"/>
        <v>8</v>
      </c>
      <c r="LL60" s="452" t="str">
        <f ca="1">GrpH!$D$9</f>
        <v>Portugal</v>
      </c>
      <c r="LM60" s="492"/>
      <c r="LN60" s="492"/>
      <c r="LO60" s="487"/>
      <c r="LP60" s="453" t="str">
        <f t="shared" ca="1" si="675"/>
        <v/>
      </c>
      <c r="LQ60" s="453" t="str">
        <f ca="1">IF((LP60&lt;&gt;""),IF(OR($F60&lt;&gt;$G60,PrSettings!$M$4="●"),(($F60-$G60)=(LM60-LN60))*1,0),"")</f>
        <v/>
      </c>
      <c r="LR60" s="453" t="str">
        <f t="shared" ca="1" si="676"/>
        <v/>
      </c>
      <c r="LS60" s="453" t="str">
        <f ca="1">IF(LP60&lt;&gt;"",IF(ABS($F60-$G60)&gt;=PrSettings!$M$7,(ABS($F60-$G60-LM60+LN60)&lt;=1)*1,IF(AND(LP60,$F60=$G60,$F60&gt;=PrSettings!$M$6),(ABS(LM60-$F60)&lt;=1)*1,IF(AND(LP60,$F60+$G60&gt;=PrSettings!$M$8),(ABS(LM60-$F60)+ABS(LN60-$G60)&lt;=1)*1,""))),"")</f>
        <v/>
      </c>
      <c r="LT60" s="490"/>
      <c r="LV60" s="451">
        <f t="shared" ca="1" si="438"/>
        <v>29</v>
      </c>
      <c r="LW60" s="452" t="str">
        <f ca="1">GrpH!$B$9</f>
        <v>Südkorea</v>
      </c>
      <c r="LX60" s="453">
        <f t="shared" ca="1" si="677"/>
        <v>8</v>
      </c>
      <c r="LY60" s="452" t="str">
        <f ca="1">GrpH!$D$9</f>
        <v>Portugal</v>
      </c>
      <c r="LZ60" s="492"/>
      <c r="MA60" s="492"/>
      <c r="MB60" s="487"/>
      <c r="MC60" s="453" t="str">
        <f t="shared" ca="1" si="678"/>
        <v/>
      </c>
      <c r="MD60" s="453" t="str">
        <f ca="1">IF((MC60&lt;&gt;""),IF(OR($F60&lt;&gt;$G60,PrSettings!$M$4="●"),(($F60-$G60)=(LZ60-MA60))*1,0),"")</f>
        <v/>
      </c>
      <c r="ME60" s="453" t="str">
        <f t="shared" ca="1" si="679"/>
        <v/>
      </c>
      <c r="MF60" s="453" t="str">
        <f ca="1">IF(MC60&lt;&gt;"",IF(ABS($F60-$G60)&gt;=PrSettings!$M$7,(ABS($F60-$G60-LZ60+MA60)&lt;=1)*1,IF(AND(MC60,$F60=$G60,$F60&gt;=PrSettings!$M$6),(ABS(LZ60-$F60)&lt;=1)*1,IF(AND(MC60,$F60+$G60&gt;=PrSettings!$M$8),(ABS(LZ60-$F60)+ABS(MA60-$G60)&lt;=1)*1,""))),"")</f>
        <v/>
      </c>
      <c r="MG60" s="490"/>
    </row>
    <row r="61" spans="1:345" s="444" customFormat="1" ht="24" customHeight="1" x14ac:dyDescent="0.25">
      <c r="A61" s="448"/>
      <c r="B61" s="462" t="str">
        <f>Language!$E$179</f>
        <v>Achtelfinale</v>
      </c>
      <c r="C61" s="468"/>
      <c r="D61" s="468"/>
      <c r="E61" s="465"/>
      <c r="F61" s="469"/>
      <c r="G61" s="470"/>
      <c r="I61" s="462" t="str">
        <f t="shared" si="442"/>
        <v>Achtelfinale</v>
      </c>
      <c r="J61" s="464"/>
      <c r="K61" s="464"/>
      <c r="L61" s="465"/>
      <c r="M61" s="496"/>
      <c r="N61" s="497"/>
      <c r="O61" s="466"/>
      <c r="P61" s="478"/>
      <c r="Q61" s="465"/>
      <c r="R61" s="465"/>
      <c r="S61" s="465"/>
      <c r="T61" s="479"/>
      <c r="V61" s="462" t="str">
        <f t="shared" si="342"/>
        <v>Achtelfinale</v>
      </c>
      <c r="W61" s="464"/>
      <c r="X61" s="464"/>
      <c r="Y61" s="465"/>
      <c r="Z61" s="496"/>
      <c r="AA61" s="497"/>
      <c r="AB61" s="466"/>
      <c r="AC61" s="478"/>
      <c r="AD61" s="465"/>
      <c r="AE61" s="465"/>
      <c r="AF61" s="465"/>
      <c r="AG61" s="479"/>
      <c r="AI61" s="462" t="str">
        <f t="shared" si="346"/>
        <v>Achtelfinale</v>
      </c>
      <c r="AJ61" s="464"/>
      <c r="AK61" s="464"/>
      <c r="AL61" s="465"/>
      <c r="AM61" s="496"/>
      <c r="AN61" s="497"/>
      <c r="AO61" s="466"/>
      <c r="AP61" s="478"/>
      <c r="AQ61" s="465"/>
      <c r="AR61" s="465"/>
      <c r="AS61" s="465"/>
      <c r="AT61" s="479"/>
      <c r="AV61" s="462" t="str">
        <f t="shared" si="350"/>
        <v>Achtelfinale</v>
      </c>
      <c r="AW61" s="464"/>
      <c r="AX61" s="464"/>
      <c r="AY61" s="465"/>
      <c r="AZ61" s="496"/>
      <c r="BA61" s="497"/>
      <c r="BB61" s="466"/>
      <c r="BC61" s="478"/>
      <c r="BD61" s="465"/>
      <c r="BE61" s="465"/>
      <c r="BF61" s="465"/>
      <c r="BG61" s="479"/>
      <c r="BI61" s="462" t="str">
        <f t="shared" si="354"/>
        <v>Achtelfinale</v>
      </c>
      <c r="BJ61" s="464"/>
      <c r="BK61" s="464"/>
      <c r="BL61" s="465"/>
      <c r="BM61" s="496"/>
      <c r="BN61" s="497"/>
      <c r="BO61" s="466"/>
      <c r="BP61" s="478"/>
      <c r="BQ61" s="465"/>
      <c r="BR61" s="465"/>
      <c r="BS61" s="465"/>
      <c r="BT61" s="479"/>
      <c r="BV61" s="462" t="str">
        <f t="shared" si="358"/>
        <v>Achtelfinale</v>
      </c>
      <c r="BW61" s="464"/>
      <c r="BX61" s="464"/>
      <c r="BY61" s="465"/>
      <c r="BZ61" s="496"/>
      <c r="CA61" s="497"/>
      <c r="CB61" s="466"/>
      <c r="CC61" s="478"/>
      <c r="CD61" s="465"/>
      <c r="CE61" s="465"/>
      <c r="CF61" s="465"/>
      <c r="CG61" s="479"/>
      <c r="CI61" s="462" t="str">
        <f t="shared" si="362"/>
        <v>Achtelfinale</v>
      </c>
      <c r="CJ61" s="464"/>
      <c r="CK61" s="464"/>
      <c r="CL61" s="465"/>
      <c r="CM61" s="496"/>
      <c r="CN61" s="497"/>
      <c r="CO61" s="466"/>
      <c r="CP61" s="478"/>
      <c r="CQ61" s="465"/>
      <c r="CR61" s="465"/>
      <c r="CS61" s="465"/>
      <c r="CT61" s="479"/>
      <c r="CV61" s="462" t="str">
        <f t="shared" si="366"/>
        <v>Achtelfinale</v>
      </c>
      <c r="CW61" s="464"/>
      <c r="CX61" s="464"/>
      <c r="CY61" s="465"/>
      <c r="CZ61" s="496"/>
      <c r="DA61" s="497"/>
      <c r="DB61" s="466"/>
      <c r="DC61" s="478"/>
      <c r="DD61" s="465"/>
      <c r="DE61" s="465"/>
      <c r="DF61" s="465"/>
      <c r="DG61" s="479"/>
      <c r="DI61" s="462" t="str">
        <f t="shared" si="370"/>
        <v>Achtelfinale</v>
      </c>
      <c r="DJ61" s="464"/>
      <c r="DK61" s="464"/>
      <c r="DL61" s="465"/>
      <c r="DM61" s="496"/>
      <c r="DN61" s="497"/>
      <c r="DO61" s="466"/>
      <c r="DP61" s="478"/>
      <c r="DQ61" s="465"/>
      <c r="DR61" s="465"/>
      <c r="DS61" s="465"/>
      <c r="DT61" s="479"/>
      <c r="DV61" s="462" t="str">
        <f t="shared" si="374"/>
        <v>Achtelfinale</v>
      </c>
      <c r="DW61" s="464"/>
      <c r="DX61" s="464"/>
      <c r="DY61" s="465"/>
      <c r="DZ61" s="496"/>
      <c r="EA61" s="497"/>
      <c r="EB61" s="466"/>
      <c r="EC61" s="478"/>
      <c r="ED61" s="465"/>
      <c r="EE61" s="465"/>
      <c r="EF61" s="465"/>
      <c r="EG61" s="479"/>
      <c r="EI61" s="462" t="str">
        <f t="shared" si="378"/>
        <v>Achtelfinale</v>
      </c>
      <c r="EJ61" s="464"/>
      <c r="EK61" s="464"/>
      <c r="EL61" s="465"/>
      <c r="EM61" s="496"/>
      <c r="EN61" s="497"/>
      <c r="EO61" s="466"/>
      <c r="EP61" s="478"/>
      <c r="EQ61" s="465"/>
      <c r="ER61" s="465"/>
      <c r="ES61" s="465"/>
      <c r="ET61" s="479"/>
      <c r="EV61" s="462" t="str">
        <f t="shared" si="382"/>
        <v>Achtelfinale</v>
      </c>
      <c r="EW61" s="464"/>
      <c r="EX61" s="464"/>
      <c r="EY61" s="465"/>
      <c r="EZ61" s="496"/>
      <c r="FA61" s="497"/>
      <c r="FB61" s="466"/>
      <c r="FC61" s="478"/>
      <c r="FD61" s="465"/>
      <c r="FE61" s="465"/>
      <c r="FF61" s="465"/>
      <c r="FG61" s="479"/>
      <c r="FI61" s="462" t="str">
        <f t="shared" si="386"/>
        <v>Achtelfinale</v>
      </c>
      <c r="FJ61" s="464"/>
      <c r="FK61" s="464"/>
      <c r="FL61" s="465"/>
      <c r="FM61" s="496"/>
      <c r="FN61" s="497"/>
      <c r="FO61" s="466"/>
      <c r="FP61" s="478"/>
      <c r="FQ61" s="465"/>
      <c r="FR61" s="465"/>
      <c r="FS61" s="465"/>
      <c r="FT61" s="479"/>
      <c r="FV61" s="462" t="str">
        <f t="shared" si="390"/>
        <v>Achtelfinale</v>
      </c>
      <c r="FW61" s="464"/>
      <c r="FX61" s="464"/>
      <c r="FY61" s="465"/>
      <c r="FZ61" s="496"/>
      <c r="GA61" s="497"/>
      <c r="GB61" s="466"/>
      <c r="GC61" s="478"/>
      <c r="GD61" s="465"/>
      <c r="GE61" s="465"/>
      <c r="GF61" s="465"/>
      <c r="GG61" s="479"/>
      <c r="GI61" s="462" t="str">
        <f t="shared" si="394"/>
        <v>Achtelfinale</v>
      </c>
      <c r="GJ61" s="464"/>
      <c r="GK61" s="464"/>
      <c r="GL61" s="465"/>
      <c r="GM61" s="496"/>
      <c r="GN61" s="497"/>
      <c r="GO61" s="466"/>
      <c r="GP61" s="478"/>
      <c r="GQ61" s="465"/>
      <c r="GR61" s="465"/>
      <c r="GS61" s="465"/>
      <c r="GT61" s="479"/>
      <c r="GV61" s="462" t="str">
        <f t="shared" si="398"/>
        <v>Achtelfinale</v>
      </c>
      <c r="GW61" s="464"/>
      <c r="GX61" s="464"/>
      <c r="GY61" s="465"/>
      <c r="GZ61" s="496"/>
      <c r="HA61" s="497"/>
      <c r="HB61" s="466"/>
      <c r="HC61" s="478"/>
      <c r="HD61" s="465"/>
      <c r="HE61" s="465"/>
      <c r="HF61" s="465"/>
      <c r="HG61" s="479"/>
      <c r="HI61" s="462" t="str">
        <f t="shared" si="402"/>
        <v>Achtelfinale</v>
      </c>
      <c r="HJ61" s="464"/>
      <c r="HK61" s="464"/>
      <c r="HL61" s="465"/>
      <c r="HM61" s="496"/>
      <c r="HN61" s="497"/>
      <c r="HO61" s="466"/>
      <c r="HP61" s="478"/>
      <c r="HQ61" s="465"/>
      <c r="HR61" s="465"/>
      <c r="HS61" s="465"/>
      <c r="HT61" s="479"/>
      <c r="HV61" s="462" t="str">
        <f t="shared" si="406"/>
        <v>Achtelfinale</v>
      </c>
      <c r="HW61" s="464"/>
      <c r="HX61" s="464"/>
      <c r="HY61" s="465"/>
      <c r="HZ61" s="496"/>
      <c r="IA61" s="497"/>
      <c r="IB61" s="466"/>
      <c r="IC61" s="478"/>
      <c r="ID61" s="465"/>
      <c r="IE61" s="465"/>
      <c r="IF61" s="465"/>
      <c r="IG61" s="479"/>
      <c r="II61" s="462" t="str">
        <f t="shared" si="410"/>
        <v>Achtelfinale</v>
      </c>
      <c r="IJ61" s="464"/>
      <c r="IK61" s="464"/>
      <c r="IL61" s="465"/>
      <c r="IM61" s="496"/>
      <c r="IN61" s="497"/>
      <c r="IO61" s="466"/>
      <c r="IP61" s="478"/>
      <c r="IQ61" s="465"/>
      <c r="IR61" s="465"/>
      <c r="IS61" s="465"/>
      <c r="IT61" s="479"/>
      <c r="IV61" s="462" t="str">
        <f t="shared" si="414"/>
        <v>Achtelfinale</v>
      </c>
      <c r="IW61" s="464"/>
      <c r="IX61" s="464"/>
      <c r="IY61" s="465"/>
      <c r="IZ61" s="496"/>
      <c r="JA61" s="497"/>
      <c r="JB61" s="466"/>
      <c r="JC61" s="478"/>
      <c r="JD61" s="465"/>
      <c r="JE61" s="465"/>
      <c r="JF61" s="465"/>
      <c r="JG61" s="479"/>
      <c r="JI61" s="462" t="str">
        <f t="shared" si="418"/>
        <v>Achtelfinale</v>
      </c>
      <c r="JJ61" s="464"/>
      <c r="JK61" s="464"/>
      <c r="JL61" s="465"/>
      <c r="JM61" s="496"/>
      <c r="JN61" s="497"/>
      <c r="JO61" s="466"/>
      <c r="JP61" s="478"/>
      <c r="JQ61" s="465"/>
      <c r="JR61" s="465"/>
      <c r="JS61" s="465"/>
      <c r="JT61" s="479"/>
      <c r="JV61" s="462" t="str">
        <f t="shared" si="422"/>
        <v>Achtelfinale</v>
      </c>
      <c r="JW61" s="464"/>
      <c r="JX61" s="464"/>
      <c r="JY61" s="465"/>
      <c r="JZ61" s="496"/>
      <c r="KA61" s="497"/>
      <c r="KB61" s="466"/>
      <c r="KC61" s="478"/>
      <c r="KD61" s="465"/>
      <c r="KE61" s="465"/>
      <c r="KF61" s="465"/>
      <c r="KG61" s="479"/>
      <c r="KI61" s="462" t="str">
        <f t="shared" si="426"/>
        <v>Achtelfinale</v>
      </c>
      <c r="KJ61" s="464"/>
      <c r="KK61" s="464"/>
      <c r="KL61" s="465"/>
      <c r="KM61" s="496"/>
      <c r="KN61" s="497"/>
      <c r="KO61" s="466"/>
      <c r="KP61" s="478"/>
      <c r="KQ61" s="465"/>
      <c r="KR61" s="465"/>
      <c r="KS61" s="465"/>
      <c r="KT61" s="479"/>
      <c r="KV61" s="462" t="str">
        <f t="shared" si="430"/>
        <v>Achtelfinale</v>
      </c>
      <c r="KW61" s="464"/>
      <c r="KX61" s="464"/>
      <c r="KY61" s="465"/>
      <c r="KZ61" s="496"/>
      <c r="LA61" s="497"/>
      <c r="LB61" s="466"/>
      <c r="LC61" s="478"/>
      <c r="LD61" s="465"/>
      <c r="LE61" s="465"/>
      <c r="LF61" s="465"/>
      <c r="LG61" s="479"/>
      <c r="LI61" s="462" t="str">
        <f t="shared" si="434"/>
        <v>Achtelfinale</v>
      </c>
      <c r="LJ61" s="464"/>
      <c r="LK61" s="464"/>
      <c r="LL61" s="465"/>
      <c r="LM61" s="496"/>
      <c r="LN61" s="497"/>
      <c r="LO61" s="466"/>
      <c r="LP61" s="478"/>
      <c r="LQ61" s="465"/>
      <c r="LR61" s="465"/>
      <c r="LS61" s="465"/>
      <c r="LT61" s="479"/>
      <c r="LV61" s="462" t="str">
        <f t="shared" si="438"/>
        <v>Achtelfinale</v>
      </c>
      <c r="LW61" s="464"/>
      <c r="LX61" s="464"/>
      <c r="LY61" s="465"/>
      <c r="LZ61" s="496"/>
      <c r="MA61" s="497"/>
      <c r="MB61" s="466"/>
      <c r="MC61" s="478"/>
      <c r="MD61" s="465"/>
      <c r="ME61" s="465"/>
      <c r="MF61" s="465"/>
      <c r="MG61" s="479"/>
    </row>
    <row r="62" spans="1:345" s="444" customFormat="1" x14ac:dyDescent="0.25">
      <c r="A62" s="448"/>
      <c r="B62" s="451">
        <f ca="1">IF(C62="","",INDEX(Groups!$C$7:$C$45,MATCH(C62,Groups!$D$7:$D$45,0)))</f>
        <v>10</v>
      </c>
      <c r="C62" s="452" t="str">
        <f ca="1">INDIRECT("'"&amp;References!$A$1&amp;"'!"&amp;"$B$50")</f>
        <v>Niederlande</v>
      </c>
      <c r="D62" s="453">
        <f ca="1">IF(E62="","",INDEX(Groups!$C$7:$C$45,MATCH(E62,Groups!$D$7:$D$45,0)))</f>
        <v>15</v>
      </c>
      <c r="E62" s="452" t="str">
        <f ca="1">INDIRECT("'"&amp;References!$A$1&amp;"'!"&amp;"$C$50")</f>
        <v>USA</v>
      </c>
      <c r="F62" s="454">
        <f ca="1">IF(AND(INDIRECT("'"&amp;References!$A$1&amp;"'!"&amp;"$B$51")&lt;&gt;"",INDIRECT("'"&amp;References!$A$1&amp;"'!"&amp;"$C$51")&lt;&gt;""),INDIRECT("'"&amp;References!$A$1&amp;"'!"&amp;"$B$51")+IF(AND(INDIRECT("'"&amp;References!$A$1&amp;"'!"&amp;"$B$53")&lt;&gt;"",INDIRECT("'"&amp;References!$A$1&amp;"'!"&amp;"$C$53")&lt;&gt;"",INDIRECT("'"&amp;References!$A$1&amp;"'!"&amp;"$B$51")=INDIRECT("'"&amp;References!$A$1&amp;"'!"&amp;"$C$51")),INDIRECT("'"&amp;References!$A$1&amp;"'!"&amp;"$B$53"),0),"")</f>
        <v>3</v>
      </c>
      <c r="G62" s="455">
        <f ca="1">IF(AND(INDIRECT("'"&amp;References!$A$1&amp;"'!"&amp;"$B$51")&lt;&gt;"",INDIRECT("'"&amp;References!$A$1&amp;"'!"&amp;"$C$51")&lt;&gt;""),INDIRECT("'"&amp;References!$A$1&amp;"'!"&amp;"$C$51")+IF(AND(INDIRECT("'"&amp;References!$A$1&amp;"'!"&amp;"$B$53")&lt;&gt;"",INDIRECT("'"&amp;References!$A$1&amp;"'!"&amp;"$C$53")&lt;&gt;"",INDIRECT("'"&amp;References!$A$1&amp;"'!"&amp;"$B$51")=INDIRECT("'"&amp;References!$A$1&amp;"'!"&amp;"$C$51")),INDIRECT("'"&amp;References!$A$1&amp;"'!"&amp;"$C$53"),0),"")</f>
        <v>1</v>
      </c>
      <c r="I62" s="491"/>
      <c r="J62" s="452" t="str">
        <f>IF(I62="","",VLOOKUP(I62,Language!$D$5:$E$94,2,0))</f>
        <v/>
      </c>
      <c r="K62" s="492"/>
      <c r="L62" s="452" t="str">
        <f>IF(K62="","",VLOOKUP(K62,Language!$D$5:$E$94,2,0))</f>
        <v/>
      </c>
      <c r="M62" s="526"/>
      <c r="N62" s="527"/>
      <c r="O62" s="510"/>
      <c r="P62" s="510"/>
      <c r="Q62" s="511">
        <f t="shared" ref="Q62:Q69" si="680">COUNTIF(I$62:I$69,I62)+COUNTIF(K$62:K$69,I62)</f>
        <v>0</v>
      </c>
      <c r="R62" s="511">
        <f t="shared" ref="R62:R69" si="681">COUNTIF(I$62:I$69,K62)+COUNTIF(K$62:K$69,K62)</f>
        <v>0</v>
      </c>
      <c r="S62" s="511"/>
      <c r="T62" s="476" t="str">
        <f t="shared" ref="T62:T69" si="682">IF(OR(I62&lt;&gt;"",K62&lt;&gt;""),IF(Q62&lt;&gt;1,0,COUNTIF($B$62:$B$69,I62)+COUNTIF($D$62:$D$69,I62))+IF(R62&lt;&gt;1,0,COUNTIF($B$62:$B$69,K62)+COUNTIF($D$62:$D$69,K62)),"")</f>
        <v/>
      </c>
      <c r="V62" s="491"/>
      <c r="W62" s="452" t="str">
        <f>IF(V62="","",VLOOKUP(V62,Language!$D$5:$E$94,2,0))</f>
        <v/>
      </c>
      <c r="X62" s="492"/>
      <c r="Y62" s="452" t="str">
        <f>IF(X62="","",VLOOKUP(X62,Language!$D$5:$E$94,2,0))</f>
        <v/>
      </c>
      <c r="Z62" s="526"/>
      <c r="AA62" s="527"/>
      <c r="AB62" s="510"/>
      <c r="AC62" s="510"/>
      <c r="AD62" s="511">
        <f t="shared" ref="AD62:AD69" si="683">COUNTIF(V$62:V$69,V62)+COUNTIF(X$62:X$69,V62)</f>
        <v>0</v>
      </c>
      <c r="AE62" s="511">
        <f t="shared" ref="AE62:AE69" si="684">COUNTIF(V$62:V$69,X62)+COUNTIF(X$62:X$69,X62)</f>
        <v>0</v>
      </c>
      <c r="AF62" s="511"/>
      <c r="AG62" s="476" t="str">
        <f t="shared" ref="AG62:AG69" si="685">IF(OR(V62&lt;&gt;"",X62&lt;&gt;""),IF(AD62&lt;&gt;1,0,COUNTIF($B$62:$B$69,V62)+COUNTIF($D$62:$D$69,V62))+IF(AE62&lt;&gt;1,0,COUNTIF($B$62:$B$69,X62)+COUNTIF($D$62:$D$69,X62)),"")</f>
        <v/>
      </c>
      <c r="AI62" s="491"/>
      <c r="AJ62" s="452" t="str">
        <f>IF(AI62="","",VLOOKUP(AI62,Language!$D$5:$E$94,2,0))</f>
        <v/>
      </c>
      <c r="AK62" s="492"/>
      <c r="AL62" s="452" t="str">
        <f>IF(AK62="","",VLOOKUP(AK62,Language!$D$5:$E$94,2,0))</f>
        <v/>
      </c>
      <c r="AM62" s="526"/>
      <c r="AN62" s="527"/>
      <c r="AO62" s="510"/>
      <c r="AP62" s="510"/>
      <c r="AQ62" s="511">
        <f t="shared" ref="AQ62:AQ69" si="686">COUNTIF(AI$62:AI$69,AI62)+COUNTIF(AK$62:AK$69,AI62)</f>
        <v>0</v>
      </c>
      <c r="AR62" s="511">
        <f t="shared" ref="AR62:AR69" si="687">COUNTIF(AI$62:AI$69,AK62)+COUNTIF(AK$62:AK$69,AK62)</f>
        <v>0</v>
      </c>
      <c r="AS62" s="511"/>
      <c r="AT62" s="476" t="str">
        <f t="shared" ref="AT62:AT69" si="688">IF(OR(AI62&lt;&gt;"",AK62&lt;&gt;""),IF(AQ62&lt;&gt;1,0,COUNTIF($B$62:$B$69,AI62)+COUNTIF($D$62:$D$69,AI62))+IF(AR62&lt;&gt;1,0,COUNTIF($B$62:$B$69,AK62)+COUNTIF($D$62:$D$69,AK62)),"")</f>
        <v/>
      </c>
      <c r="AV62" s="491"/>
      <c r="AW62" s="452" t="str">
        <f>IF(AV62="","",VLOOKUP(AV62,Language!$D$5:$E$94,2,0))</f>
        <v/>
      </c>
      <c r="AX62" s="492"/>
      <c r="AY62" s="452" t="str">
        <f>IF(AX62="","",VLOOKUP(AX62,Language!$D$5:$E$94,2,0))</f>
        <v/>
      </c>
      <c r="AZ62" s="526"/>
      <c r="BA62" s="527"/>
      <c r="BB62" s="510"/>
      <c r="BC62" s="510"/>
      <c r="BD62" s="511">
        <f t="shared" ref="BD62:BD69" si="689">COUNTIF(AV$62:AV$69,AV62)+COUNTIF(AX$62:AX$69,AV62)</f>
        <v>0</v>
      </c>
      <c r="BE62" s="511">
        <f t="shared" ref="BE62:BE69" si="690">COUNTIF(AV$62:AV$69,AX62)+COUNTIF(AX$62:AX$69,AX62)</f>
        <v>0</v>
      </c>
      <c r="BF62" s="511"/>
      <c r="BG62" s="476" t="str">
        <f t="shared" ref="BG62:BG69" si="691">IF(OR(AV62&lt;&gt;"",AX62&lt;&gt;""),IF(BD62&lt;&gt;1,0,COUNTIF($B$62:$B$69,AV62)+COUNTIF($D$62:$D$69,AV62))+IF(BE62&lt;&gt;1,0,COUNTIF($B$62:$B$69,AX62)+COUNTIF($D$62:$D$69,AX62)),"")</f>
        <v/>
      </c>
      <c r="BI62" s="491"/>
      <c r="BJ62" s="452" t="str">
        <f>IF(BI62="","",VLOOKUP(BI62,Language!$D$5:$E$94,2,0))</f>
        <v/>
      </c>
      <c r="BK62" s="492"/>
      <c r="BL62" s="452" t="str">
        <f>IF(BK62="","",VLOOKUP(BK62,Language!$D$5:$E$94,2,0))</f>
        <v/>
      </c>
      <c r="BM62" s="526"/>
      <c r="BN62" s="527"/>
      <c r="BO62" s="510"/>
      <c r="BP62" s="510"/>
      <c r="BQ62" s="511">
        <f t="shared" ref="BQ62:BQ69" si="692">COUNTIF(BI$62:BI$69,BI62)+COUNTIF(BK$62:BK$69,BI62)</f>
        <v>0</v>
      </c>
      <c r="BR62" s="511">
        <f t="shared" ref="BR62:BR69" si="693">COUNTIF(BI$62:BI$69,BK62)+COUNTIF(BK$62:BK$69,BK62)</f>
        <v>0</v>
      </c>
      <c r="BS62" s="511"/>
      <c r="BT62" s="476" t="str">
        <f t="shared" ref="BT62:BT69" si="694">IF(OR(BI62&lt;&gt;"",BK62&lt;&gt;""),IF(BQ62&lt;&gt;1,0,COUNTIF($B$62:$B$69,BI62)+COUNTIF($D$62:$D$69,BI62))+IF(BR62&lt;&gt;1,0,COUNTIF($B$62:$B$69,BK62)+COUNTIF($D$62:$D$69,BK62)),"")</f>
        <v/>
      </c>
      <c r="BV62" s="491"/>
      <c r="BW62" s="452" t="str">
        <f>IF(BV62="","",VLOOKUP(BV62,Language!$D$5:$E$94,2,0))</f>
        <v/>
      </c>
      <c r="BX62" s="492"/>
      <c r="BY62" s="452" t="str">
        <f>IF(BX62="","",VLOOKUP(BX62,Language!$D$5:$E$94,2,0))</f>
        <v/>
      </c>
      <c r="BZ62" s="526"/>
      <c r="CA62" s="527"/>
      <c r="CB62" s="510"/>
      <c r="CC62" s="510"/>
      <c r="CD62" s="511">
        <f t="shared" ref="CD62:CD69" si="695">COUNTIF(BV$62:BV$69,BV62)+COUNTIF(BX$62:BX$69,BV62)</f>
        <v>0</v>
      </c>
      <c r="CE62" s="511">
        <f t="shared" ref="CE62:CE69" si="696">COUNTIF(BV$62:BV$69,BX62)+COUNTIF(BX$62:BX$69,BX62)</f>
        <v>0</v>
      </c>
      <c r="CF62" s="511"/>
      <c r="CG62" s="476" t="str">
        <f t="shared" ref="CG62:CG69" si="697">IF(OR(BV62&lt;&gt;"",BX62&lt;&gt;""),IF(CD62&lt;&gt;1,0,COUNTIF($B$62:$B$69,BV62)+COUNTIF($D$62:$D$69,BV62))+IF(CE62&lt;&gt;1,0,COUNTIF($B$62:$B$69,BX62)+COUNTIF($D$62:$D$69,BX62)),"")</f>
        <v/>
      </c>
      <c r="CI62" s="491"/>
      <c r="CJ62" s="452" t="str">
        <f>IF(CI62="","",VLOOKUP(CI62,Language!$D$5:$E$94,2,0))</f>
        <v/>
      </c>
      <c r="CK62" s="492"/>
      <c r="CL62" s="452" t="str">
        <f>IF(CK62="","",VLOOKUP(CK62,Language!$D$5:$E$94,2,0))</f>
        <v/>
      </c>
      <c r="CM62" s="526"/>
      <c r="CN62" s="527"/>
      <c r="CO62" s="510"/>
      <c r="CP62" s="510"/>
      <c r="CQ62" s="511">
        <f t="shared" ref="CQ62:CQ69" si="698">COUNTIF(CI$62:CI$69,CI62)+COUNTIF(CK$62:CK$69,CI62)</f>
        <v>0</v>
      </c>
      <c r="CR62" s="511">
        <f t="shared" ref="CR62:CR69" si="699">COUNTIF(CI$62:CI$69,CK62)+COUNTIF(CK$62:CK$69,CK62)</f>
        <v>0</v>
      </c>
      <c r="CS62" s="511"/>
      <c r="CT62" s="476" t="str">
        <f t="shared" ref="CT62:CT69" si="700">IF(OR(CI62&lt;&gt;"",CK62&lt;&gt;""),IF(CQ62&lt;&gt;1,0,COUNTIF($B$62:$B$69,CI62)+COUNTIF($D$62:$D$69,CI62))+IF(CR62&lt;&gt;1,0,COUNTIF($B$62:$B$69,CK62)+COUNTIF($D$62:$D$69,CK62)),"")</f>
        <v/>
      </c>
      <c r="CV62" s="491"/>
      <c r="CW62" s="452" t="str">
        <f>IF(CV62="","",VLOOKUP(CV62,Language!$D$5:$E$94,2,0))</f>
        <v/>
      </c>
      <c r="CX62" s="492"/>
      <c r="CY62" s="452" t="str">
        <f>IF(CX62="","",VLOOKUP(CX62,Language!$D$5:$E$94,2,0))</f>
        <v/>
      </c>
      <c r="CZ62" s="526"/>
      <c r="DA62" s="527"/>
      <c r="DB62" s="510"/>
      <c r="DC62" s="510"/>
      <c r="DD62" s="511">
        <f t="shared" ref="DD62:DD69" si="701">COUNTIF(CV$62:CV$69,CV62)+COUNTIF(CX$62:CX$69,CV62)</f>
        <v>0</v>
      </c>
      <c r="DE62" s="511">
        <f t="shared" ref="DE62:DE69" si="702">COUNTIF(CV$62:CV$69,CX62)+COUNTIF(CX$62:CX$69,CX62)</f>
        <v>0</v>
      </c>
      <c r="DF62" s="511"/>
      <c r="DG62" s="476" t="str">
        <f t="shared" ref="DG62:DG69" si="703">IF(OR(CV62&lt;&gt;"",CX62&lt;&gt;""),IF(DD62&lt;&gt;1,0,COUNTIF($B$62:$B$69,CV62)+COUNTIF($D$62:$D$69,CV62))+IF(DE62&lt;&gt;1,0,COUNTIF($B$62:$B$69,CX62)+COUNTIF($D$62:$D$69,CX62)),"")</f>
        <v/>
      </c>
      <c r="DI62" s="491"/>
      <c r="DJ62" s="452" t="str">
        <f>IF(DI62="","",VLOOKUP(DI62,Language!$D$5:$E$94,2,0))</f>
        <v/>
      </c>
      <c r="DK62" s="492"/>
      <c r="DL62" s="452" t="str">
        <f>IF(DK62="","",VLOOKUP(DK62,Language!$D$5:$E$94,2,0))</f>
        <v/>
      </c>
      <c r="DM62" s="526"/>
      <c r="DN62" s="527"/>
      <c r="DO62" s="510"/>
      <c r="DP62" s="510"/>
      <c r="DQ62" s="511">
        <f t="shared" ref="DQ62:DQ69" si="704">COUNTIF(DI$62:DI$69,DI62)+COUNTIF(DK$62:DK$69,DI62)</f>
        <v>0</v>
      </c>
      <c r="DR62" s="511">
        <f t="shared" ref="DR62:DR69" si="705">COUNTIF(DI$62:DI$69,DK62)+COUNTIF(DK$62:DK$69,DK62)</f>
        <v>0</v>
      </c>
      <c r="DS62" s="511"/>
      <c r="DT62" s="476" t="str">
        <f t="shared" ref="DT62:DT69" si="706">IF(OR(DI62&lt;&gt;"",DK62&lt;&gt;""),IF(DQ62&lt;&gt;1,0,COUNTIF($B$62:$B$69,DI62)+COUNTIF($D$62:$D$69,DI62))+IF(DR62&lt;&gt;1,0,COUNTIF($B$62:$B$69,DK62)+COUNTIF($D$62:$D$69,DK62)),"")</f>
        <v/>
      </c>
      <c r="DV62" s="491"/>
      <c r="DW62" s="452" t="str">
        <f>IF(DV62="","",VLOOKUP(DV62,Language!$D$5:$E$94,2,0))</f>
        <v/>
      </c>
      <c r="DX62" s="492"/>
      <c r="DY62" s="452" t="str">
        <f>IF(DX62="","",VLOOKUP(DX62,Language!$D$5:$E$94,2,0))</f>
        <v/>
      </c>
      <c r="DZ62" s="526"/>
      <c r="EA62" s="527"/>
      <c r="EB62" s="510"/>
      <c r="EC62" s="510"/>
      <c r="ED62" s="511">
        <f t="shared" ref="ED62:ED69" si="707">COUNTIF(DV$62:DV$69,DV62)+COUNTIF(DX$62:DX$69,DV62)</f>
        <v>0</v>
      </c>
      <c r="EE62" s="511">
        <f t="shared" ref="EE62:EE69" si="708">COUNTIF(DV$62:DV$69,DX62)+COUNTIF(DX$62:DX$69,DX62)</f>
        <v>0</v>
      </c>
      <c r="EF62" s="511"/>
      <c r="EG62" s="476" t="str">
        <f t="shared" ref="EG62:EG69" si="709">IF(OR(DV62&lt;&gt;"",DX62&lt;&gt;""),IF(ED62&lt;&gt;1,0,COUNTIF($B$62:$B$69,DV62)+COUNTIF($D$62:$D$69,DV62))+IF(EE62&lt;&gt;1,0,COUNTIF($B$62:$B$69,DX62)+COUNTIF($D$62:$D$69,DX62)),"")</f>
        <v/>
      </c>
      <c r="EI62" s="491"/>
      <c r="EJ62" s="452" t="str">
        <f>IF(EI62="","",VLOOKUP(EI62,Language!$D$5:$E$94,2,0))</f>
        <v/>
      </c>
      <c r="EK62" s="492"/>
      <c r="EL62" s="452" t="str">
        <f>IF(EK62="","",VLOOKUP(EK62,Language!$D$5:$E$94,2,0))</f>
        <v/>
      </c>
      <c r="EM62" s="526"/>
      <c r="EN62" s="527"/>
      <c r="EO62" s="510"/>
      <c r="EP62" s="510"/>
      <c r="EQ62" s="511">
        <f t="shared" ref="EQ62:EQ69" si="710">COUNTIF(EI$62:EI$69,EI62)+COUNTIF(EK$62:EK$69,EI62)</f>
        <v>0</v>
      </c>
      <c r="ER62" s="511">
        <f t="shared" ref="ER62:ER69" si="711">COUNTIF(EI$62:EI$69,EK62)+COUNTIF(EK$62:EK$69,EK62)</f>
        <v>0</v>
      </c>
      <c r="ES62" s="511"/>
      <c r="ET62" s="476" t="str">
        <f t="shared" ref="ET62:ET69" si="712">IF(OR(EI62&lt;&gt;"",EK62&lt;&gt;""),IF(EQ62&lt;&gt;1,0,COUNTIF($B$62:$B$69,EI62)+COUNTIF($D$62:$D$69,EI62))+IF(ER62&lt;&gt;1,0,COUNTIF($B$62:$B$69,EK62)+COUNTIF($D$62:$D$69,EK62)),"")</f>
        <v/>
      </c>
      <c r="EV62" s="491"/>
      <c r="EW62" s="452" t="str">
        <f>IF(EV62="","",VLOOKUP(EV62,Language!$D$5:$E$94,2,0))</f>
        <v/>
      </c>
      <c r="EX62" s="492"/>
      <c r="EY62" s="452" t="str">
        <f>IF(EX62="","",VLOOKUP(EX62,Language!$D$5:$E$94,2,0))</f>
        <v/>
      </c>
      <c r="EZ62" s="526"/>
      <c r="FA62" s="527"/>
      <c r="FB62" s="510"/>
      <c r="FC62" s="510"/>
      <c r="FD62" s="511">
        <f t="shared" ref="FD62:FD69" si="713">COUNTIF(EV$62:EV$69,EV62)+COUNTIF(EX$62:EX$69,EV62)</f>
        <v>0</v>
      </c>
      <c r="FE62" s="511">
        <f t="shared" ref="FE62:FE69" si="714">COUNTIF(EV$62:EV$69,EX62)+COUNTIF(EX$62:EX$69,EX62)</f>
        <v>0</v>
      </c>
      <c r="FF62" s="511"/>
      <c r="FG62" s="476" t="str">
        <f t="shared" ref="FG62:FG69" si="715">IF(OR(EV62&lt;&gt;"",EX62&lt;&gt;""),IF(FD62&lt;&gt;1,0,COUNTIF($B$62:$B$69,EV62)+COUNTIF($D$62:$D$69,EV62))+IF(FE62&lt;&gt;1,0,COUNTIF($B$62:$B$69,EX62)+COUNTIF($D$62:$D$69,EX62)),"")</f>
        <v/>
      </c>
      <c r="FI62" s="491"/>
      <c r="FJ62" s="452" t="str">
        <f>IF(FI62="","",VLOOKUP(FI62,Language!$D$5:$E$94,2,0))</f>
        <v/>
      </c>
      <c r="FK62" s="492"/>
      <c r="FL62" s="452" t="str">
        <f>IF(FK62="","",VLOOKUP(FK62,Language!$D$5:$E$94,2,0))</f>
        <v/>
      </c>
      <c r="FM62" s="526"/>
      <c r="FN62" s="527"/>
      <c r="FO62" s="510"/>
      <c r="FP62" s="510"/>
      <c r="FQ62" s="511">
        <f t="shared" ref="FQ62:FQ69" si="716">COUNTIF(FI$62:FI$69,FI62)+COUNTIF(FK$62:FK$69,FI62)</f>
        <v>0</v>
      </c>
      <c r="FR62" s="511">
        <f t="shared" ref="FR62:FR69" si="717">COUNTIF(FI$62:FI$69,FK62)+COUNTIF(FK$62:FK$69,FK62)</f>
        <v>0</v>
      </c>
      <c r="FS62" s="511"/>
      <c r="FT62" s="476" t="str">
        <f t="shared" ref="FT62:FT69" si="718">IF(OR(FI62&lt;&gt;"",FK62&lt;&gt;""),IF(FQ62&lt;&gt;1,0,COUNTIF($B$62:$B$69,FI62)+COUNTIF($D$62:$D$69,FI62))+IF(FR62&lt;&gt;1,0,COUNTIF($B$62:$B$69,FK62)+COUNTIF($D$62:$D$69,FK62)),"")</f>
        <v/>
      </c>
      <c r="FV62" s="491"/>
      <c r="FW62" s="452" t="str">
        <f>IF(FV62="","",VLOOKUP(FV62,Language!$D$5:$E$94,2,0))</f>
        <v/>
      </c>
      <c r="FX62" s="492"/>
      <c r="FY62" s="452" t="str">
        <f>IF(FX62="","",VLOOKUP(FX62,Language!$D$5:$E$94,2,0))</f>
        <v/>
      </c>
      <c r="FZ62" s="526"/>
      <c r="GA62" s="527"/>
      <c r="GB62" s="510"/>
      <c r="GC62" s="510"/>
      <c r="GD62" s="511">
        <f t="shared" ref="GD62:GD69" si="719">COUNTIF(FV$62:FV$69,FV62)+COUNTIF(FX$62:FX$69,FV62)</f>
        <v>0</v>
      </c>
      <c r="GE62" s="511">
        <f t="shared" ref="GE62:GE69" si="720">COUNTIF(FV$62:FV$69,FX62)+COUNTIF(FX$62:FX$69,FX62)</f>
        <v>0</v>
      </c>
      <c r="GF62" s="511"/>
      <c r="GG62" s="476" t="str">
        <f t="shared" ref="GG62:GG69" si="721">IF(OR(FV62&lt;&gt;"",FX62&lt;&gt;""),IF(GD62&lt;&gt;1,0,COUNTIF($B$62:$B$69,FV62)+COUNTIF($D$62:$D$69,FV62))+IF(GE62&lt;&gt;1,0,COUNTIF($B$62:$B$69,FX62)+COUNTIF($D$62:$D$69,FX62)),"")</f>
        <v/>
      </c>
      <c r="GI62" s="491"/>
      <c r="GJ62" s="452" t="str">
        <f>IF(GI62="","",VLOOKUP(GI62,Language!$D$5:$E$94,2,0))</f>
        <v/>
      </c>
      <c r="GK62" s="492"/>
      <c r="GL62" s="452" t="str">
        <f>IF(GK62="","",VLOOKUP(GK62,Language!$D$5:$E$94,2,0))</f>
        <v/>
      </c>
      <c r="GM62" s="526"/>
      <c r="GN62" s="527"/>
      <c r="GO62" s="510"/>
      <c r="GP62" s="510"/>
      <c r="GQ62" s="511">
        <f t="shared" ref="GQ62:GQ69" si="722">COUNTIF(GI$62:GI$69,GI62)+COUNTIF(GK$62:GK$69,GI62)</f>
        <v>0</v>
      </c>
      <c r="GR62" s="511">
        <f t="shared" ref="GR62:GR69" si="723">COUNTIF(GI$62:GI$69,GK62)+COUNTIF(GK$62:GK$69,GK62)</f>
        <v>0</v>
      </c>
      <c r="GS62" s="511"/>
      <c r="GT62" s="476" t="str">
        <f t="shared" ref="GT62:GT69" si="724">IF(OR(GI62&lt;&gt;"",GK62&lt;&gt;""),IF(GQ62&lt;&gt;1,0,COUNTIF($B$62:$B$69,GI62)+COUNTIF($D$62:$D$69,GI62))+IF(GR62&lt;&gt;1,0,COUNTIF($B$62:$B$69,GK62)+COUNTIF($D$62:$D$69,GK62)),"")</f>
        <v/>
      </c>
      <c r="GV62" s="491"/>
      <c r="GW62" s="452" t="str">
        <f>IF(GV62="","",VLOOKUP(GV62,Language!$D$5:$E$94,2,0))</f>
        <v/>
      </c>
      <c r="GX62" s="492"/>
      <c r="GY62" s="452" t="str">
        <f>IF(GX62="","",VLOOKUP(GX62,Language!$D$5:$E$94,2,0))</f>
        <v/>
      </c>
      <c r="GZ62" s="526"/>
      <c r="HA62" s="527"/>
      <c r="HB62" s="510"/>
      <c r="HC62" s="510"/>
      <c r="HD62" s="511">
        <f t="shared" ref="HD62:HD69" si="725">COUNTIF(GV$62:GV$69,GV62)+COUNTIF(GX$62:GX$69,GV62)</f>
        <v>0</v>
      </c>
      <c r="HE62" s="511">
        <f t="shared" ref="HE62:HE69" si="726">COUNTIF(GV$62:GV$69,GX62)+COUNTIF(GX$62:GX$69,GX62)</f>
        <v>0</v>
      </c>
      <c r="HF62" s="511"/>
      <c r="HG62" s="476" t="str">
        <f t="shared" ref="HG62:HG69" si="727">IF(OR(GV62&lt;&gt;"",GX62&lt;&gt;""),IF(HD62&lt;&gt;1,0,COUNTIF($B$62:$B$69,GV62)+COUNTIF($D$62:$D$69,GV62))+IF(HE62&lt;&gt;1,0,COUNTIF($B$62:$B$69,GX62)+COUNTIF($D$62:$D$69,GX62)),"")</f>
        <v/>
      </c>
      <c r="HI62" s="491"/>
      <c r="HJ62" s="452" t="str">
        <f>IF(HI62="","",VLOOKUP(HI62,Language!$D$5:$E$94,2,0))</f>
        <v/>
      </c>
      <c r="HK62" s="492"/>
      <c r="HL62" s="452" t="str">
        <f>IF(HK62="","",VLOOKUP(HK62,Language!$D$5:$E$94,2,0))</f>
        <v/>
      </c>
      <c r="HM62" s="526"/>
      <c r="HN62" s="527"/>
      <c r="HO62" s="510"/>
      <c r="HP62" s="510"/>
      <c r="HQ62" s="511">
        <f t="shared" ref="HQ62:HQ69" si="728">COUNTIF(HI$62:HI$69,HI62)+COUNTIF(HK$62:HK$69,HI62)</f>
        <v>0</v>
      </c>
      <c r="HR62" s="511">
        <f t="shared" ref="HR62:HR69" si="729">COUNTIF(HI$62:HI$69,HK62)+COUNTIF(HK$62:HK$69,HK62)</f>
        <v>0</v>
      </c>
      <c r="HS62" s="511"/>
      <c r="HT62" s="476" t="str">
        <f t="shared" ref="HT62:HT69" si="730">IF(OR(HI62&lt;&gt;"",HK62&lt;&gt;""),IF(HQ62&lt;&gt;1,0,COUNTIF($B$62:$B$69,HI62)+COUNTIF($D$62:$D$69,HI62))+IF(HR62&lt;&gt;1,0,COUNTIF($B$62:$B$69,HK62)+COUNTIF($D$62:$D$69,HK62)),"")</f>
        <v/>
      </c>
      <c r="HV62" s="491"/>
      <c r="HW62" s="452" t="str">
        <f>IF(HV62="","",VLOOKUP(HV62,Language!$D$5:$E$94,2,0))</f>
        <v/>
      </c>
      <c r="HX62" s="492"/>
      <c r="HY62" s="452" t="str">
        <f>IF(HX62="","",VLOOKUP(HX62,Language!$D$5:$E$94,2,0))</f>
        <v/>
      </c>
      <c r="HZ62" s="526"/>
      <c r="IA62" s="527"/>
      <c r="IB62" s="510"/>
      <c r="IC62" s="510"/>
      <c r="ID62" s="511">
        <f t="shared" ref="ID62:ID69" si="731">COUNTIF(HV$62:HV$69,HV62)+COUNTIF(HX$62:HX$69,HV62)</f>
        <v>0</v>
      </c>
      <c r="IE62" s="511">
        <f t="shared" ref="IE62:IE69" si="732">COUNTIF(HV$62:HV$69,HX62)+COUNTIF(HX$62:HX$69,HX62)</f>
        <v>0</v>
      </c>
      <c r="IF62" s="511"/>
      <c r="IG62" s="476" t="str">
        <f t="shared" ref="IG62:IG69" si="733">IF(OR(HV62&lt;&gt;"",HX62&lt;&gt;""),IF(ID62&lt;&gt;1,0,COUNTIF($B$62:$B$69,HV62)+COUNTIF($D$62:$D$69,HV62))+IF(IE62&lt;&gt;1,0,COUNTIF($B$62:$B$69,HX62)+COUNTIF($D$62:$D$69,HX62)),"")</f>
        <v/>
      </c>
      <c r="II62" s="491"/>
      <c r="IJ62" s="452" t="str">
        <f>IF(II62="","",VLOOKUP(II62,Language!$D$5:$E$94,2,0))</f>
        <v/>
      </c>
      <c r="IK62" s="492"/>
      <c r="IL62" s="452" t="str">
        <f>IF(IK62="","",VLOOKUP(IK62,Language!$D$5:$E$94,2,0))</f>
        <v/>
      </c>
      <c r="IM62" s="526"/>
      <c r="IN62" s="527"/>
      <c r="IO62" s="510"/>
      <c r="IP62" s="510"/>
      <c r="IQ62" s="511">
        <f t="shared" ref="IQ62:IQ69" si="734">COUNTIF(II$62:II$69,II62)+COUNTIF(IK$62:IK$69,II62)</f>
        <v>0</v>
      </c>
      <c r="IR62" s="511">
        <f t="shared" ref="IR62:IR69" si="735">COUNTIF(II$62:II$69,IK62)+COUNTIF(IK$62:IK$69,IK62)</f>
        <v>0</v>
      </c>
      <c r="IS62" s="511"/>
      <c r="IT62" s="476" t="str">
        <f t="shared" ref="IT62:IT69" si="736">IF(OR(II62&lt;&gt;"",IK62&lt;&gt;""),IF(IQ62&lt;&gt;1,0,COUNTIF($B$62:$B$69,II62)+COUNTIF($D$62:$D$69,II62))+IF(IR62&lt;&gt;1,0,COUNTIF($B$62:$B$69,IK62)+COUNTIF($D$62:$D$69,IK62)),"")</f>
        <v/>
      </c>
      <c r="IV62" s="491"/>
      <c r="IW62" s="452" t="str">
        <f>IF(IV62="","",VLOOKUP(IV62,Language!$D$5:$E$94,2,0))</f>
        <v/>
      </c>
      <c r="IX62" s="492"/>
      <c r="IY62" s="452" t="str">
        <f>IF(IX62="","",VLOOKUP(IX62,Language!$D$5:$E$94,2,0))</f>
        <v/>
      </c>
      <c r="IZ62" s="526"/>
      <c r="JA62" s="527"/>
      <c r="JB62" s="510"/>
      <c r="JC62" s="510"/>
      <c r="JD62" s="511">
        <f t="shared" ref="JD62:JD69" si="737">COUNTIF(IV$62:IV$69,IV62)+COUNTIF(IX$62:IX$69,IV62)</f>
        <v>0</v>
      </c>
      <c r="JE62" s="511">
        <f t="shared" ref="JE62:JE69" si="738">COUNTIF(IV$62:IV$69,IX62)+COUNTIF(IX$62:IX$69,IX62)</f>
        <v>0</v>
      </c>
      <c r="JF62" s="511"/>
      <c r="JG62" s="476" t="str">
        <f t="shared" ref="JG62:JG69" si="739">IF(OR(IV62&lt;&gt;"",IX62&lt;&gt;""),IF(JD62&lt;&gt;1,0,COUNTIF($B$62:$B$69,IV62)+COUNTIF($D$62:$D$69,IV62))+IF(JE62&lt;&gt;1,0,COUNTIF($B$62:$B$69,IX62)+COUNTIF($D$62:$D$69,IX62)),"")</f>
        <v/>
      </c>
      <c r="JI62" s="491"/>
      <c r="JJ62" s="452" t="str">
        <f>IF(JI62="","",VLOOKUP(JI62,Language!$D$5:$E$94,2,0))</f>
        <v/>
      </c>
      <c r="JK62" s="492"/>
      <c r="JL62" s="452" t="str">
        <f>IF(JK62="","",VLOOKUP(JK62,Language!$D$5:$E$94,2,0))</f>
        <v/>
      </c>
      <c r="JM62" s="526"/>
      <c r="JN62" s="527"/>
      <c r="JO62" s="510"/>
      <c r="JP62" s="510"/>
      <c r="JQ62" s="511">
        <f t="shared" ref="JQ62:JQ69" si="740">COUNTIF(JI$62:JI$69,JI62)+COUNTIF(JK$62:JK$69,JI62)</f>
        <v>0</v>
      </c>
      <c r="JR62" s="511">
        <f t="shared" ref="JR62:JR69" si="741">COUNTIF(JI$62:JI$69,JK62)+COUNTIF(JK$62:JK$69,JK62)</f>
        <v>0</v>
      </c>
      <c r="JS62" s="511"/>
      <c r="JT62" s="476" t="str">
        <f t="shared" ref="JT62:JT69" si="742">IF(OR(JI62&lt;&gt;"",JK62&lt;&gt;""),IF(JQ62&lt;&gt;1,0,COUNTIF($B$62:$B$69,JI62)+COUNTIF($D$62:$D$69,JI62))+IF(JR62&lt;&gt;1,0,COUNTIF($B$62:$B$69,JK62)+COUNTIF($D$62:$D$69,JK62)),"")</f>
        <v/>
      </c>
      <c r="JV62" s="491"/>
      <c r="JW62" s="452" t="str">
        <f>IF(JV62="","",VLOOKUP(JV62,Language!$D$5:$E$94,2,0))</f>
        <v/>
      </c>
      <c r="JX62" s="492"/>
      <c r="JY62" s="452" t="str">
        <f>IF(JX62="","",VLOOKUP(JX62,Language!$D$5:$E$94,2,0))</f>
        <v/>
      </c>
      <c r="JZ62" s="526"/>
      <c r="KA62" s="527"/>
      <c r="KB62" s="510"/>
      <c r="KC62" s="510"/>
      <c r="KD62" s="511">
        <f t="shared" ref="KD62:KD69" si="743">COUNTIF(JV$62:JV$69,JV62)+COUNTIF(JX$62:JX$69,JV62)</f>
        <v>0</v>
      </c>
      <c r="KE62" s="511">
        <f t="shared" ref="KE62:KE69" si="744">COUNTIF(JV$62:JV$69,JX62)+COUNTIF(JX$62:JX$69,JX62)</f>
        <v>0</v>
      </c>
      <c r="KF62" s="511"/>
      <c r="KG62" s="476" t="str">
        <f t="shared" ref="KG62:KG69" si="745">IF(OR(JV62&lt;&gt;"",JX62&lt;&gt;""),IF(KD62&lt;&gt;1,0,COUNTIF($B$62:$B$69,JV62)+COUNTIF($D$62:$D$69,JV62))+IF(KE62&lt;&gt;1,0,COUNTIF($B$62:$B$69,JX62)+COUNTIF($D$62:$D$69,JX62)),"")</f>
        <v/>
      </c>
      <c r="KI62" s="491"/>
      <c r="KJ62" s="452" t="str">
        <f>IF(KI62="","",VLOOKUP(KI62,Language!$D$5:$E$94,2,0))</f>
        <v/>
      </c>
      <c r="KK62" s="492"/>
      <c r="KL62" s="452" t="str">
        <f>IF(KK62="","",VLOOKUP(KK62,Language!$D$5:$E$94,2,0))</f>
        <v/>
      </c>
      <c r="KM62" s="526"/>
      <c r="KN62" s="527"/>
      <c r="KO62" s="510"/>
      <c r="KP62" s="510"/>
      <c r="KQ62" s="511">
        <f t="shared" ref="KQ62:KQ69" si="746">COUNTIF(KI$62:KI$69,KI62)+COUNTIF(KK$62:KK$69,KI62)</f>
        <v>0</v>
      </c>
      <c r="KR62" s="511">
        <f t="shared" ref="KR62:KR69" si="747">COUNTIF(KI$62:KI$69,KK62)+COUNTIF(KK$62:KK$69,KK62)</f>
        <v>0</v>
      </c>
      <c r="KS62" s="511"/>
      <c r="KT62" s="476" t="str">
        <f t="shared" ref="KT62:KT69" si="748">IF(OR(KI62&lt;&gt;"",KK62&lt;&gt;""),IF(KQ62&lt;&gt;1,0,COUNTIF($B$62:$B$69,KI62)+COUNTIF($D$62:$D$69,KI62))+IF(KR62&lt;&gt;1,0,COUNTIF($B$62:$B$69,KK62)+COUNTIF($D$62:$D$69,KK62)),"")</f>
        <v/>
      </c>
      <c r="KV62" s="491"/>
      <c r="KW62" s="452" t="str">
        <f>IF(KV62="","",VLOOKUP(KV62,Language!$D$5:$E$94,2,0))</f>
        <v/>
      </c>
      <c r="KX62" s="492"/>
      <c r="KY62" s="452" t="str">
        <f>IF(KX62="","",VLOOKUP(KX62,Language!$D$5:$E$94,2,0))</f>
        <v/>
      </c>
      <c r="KZ62" s="526"/>
      <c r="LA62" s="527"/>
      <c r="LB62" s="510"/>
      <c r="LC62" s="510"/>
      <c r="LD62" s="511">
        <f t="shared" ref="LD62:LD69" si="749">COUNTIF(KV$62:KV$69,KV62)+COUNTIF(KX$62:KX$69,KV62)</f>
        <v>0</v>
      </c>
      <c r="LE62" s="511">
        <f t="shared" ref="LE62:LE69" si="750">COUNTIF(KV$62:KV$69,KX62)+COUNTIF(KX$62:KX$69,KX62)</f>
        <v>0</v>
      </c>
      <c r="LF62" s="511"/>
      <c r="LG62" s="476" t="str">
        <f t="shared" ref="LG62:LG69" si="751">IF(OR(KV62&lt;&gt;"",KX62&lt;&gt;""),IF(LD62&lt;&gt;1,0,COUNTIF($B$62:$B$69,KV62)+COUNTIF($D$62:$D$69,KV62))+IF(LE62&lt;&gt;1,0,COUNTIF($B$62:$B$69,KX62)+COUNTIF($D$62:$D$69,KX62)),"")</f>
        <v/>
      </c>
      <c r="LI62" s="491"/>
      <c r="LJ62" s="452" t="str">
        <f>IF(LI62="","",VLOOKUP(LI62,Language!$D$5:$E$94,2,0))</f>
        <v/>
      </c>
      <c r="LK62" s="492"/>
      <c r="LL62" s="452" t="str">
        <f>IF(LK62="","",VLOOKUP(LK62,Language!$D$5:$E$94,2,0))</f>
        <v/>
      </c>
      <c r="LM62" s="526"/>
      <c r="LN62" s="527"/>
      <c r="LO62" s="510"/>
      <c r="LP62" s="510"/>
      <c r="LQ62" s="511">
        <f t="shared" ref="LQ62:LQ69" si="752">COUNTIF(LI$62:LI$69,LI62)+COUNTIF(LK$62:LK$69,LI62)</f>
        <v>0</v>
      </c>
      <c r="LR62" s="511">
        <f t="shared" ref="LR62:LR69" si="753">COUNTIF(LI$62:LI$69,LK62)+COUNTIF(LK$62:LK$69,LK62)</f>
        <v>0</v>
      </c>
      <c r="LS62" s="511"/>
      <c r="LT62" s="476" t="str">
        <f t="shared" ref="LT62:LT69" si="754">IF(OR(LI62&lt;&gt;"",LK62&lt;&gt;""),IF(LQ62&lt;&gt;1,0,COUNTIF($B$62:$B$69,LI62)+COUNTIF($D$62:$D$69,LI62))+IF(LR62&lt;&gt;1,0,COUNTIF($B$62:$B$69,LK62)+COUNTIF($D$62:$D$69,LK62)),"")</f>
        <v/>
      </c>
      <c r="LV62" s="491"/>
      <c r="LW62" s="452" t="str">
        <f>IF(LV62="","",VLOOKUP(LV62,Language!$D$5:$E$94,2,0))</f>
        <v/>
      </c>
      <c r="LX62" s="492"/>
      <c r="LY62" s="452" t="str">
        <f>IF(LX62="","",VLOOKUP(LX62,Language!$D$5:$E$94,2,0))</f>
        <v/>
      </c>
      <c r="LZ62" s="526"/>
      <c r="MA62" s="527"/>
      <c r="MB62" s="510"/>
      <c r="MC62" s="510"/>
      <c r="MD62" s="511">
        <f t="shared" ref="MD62:MD69" si="755">COUNTIF(LV$62:LV$69,LV62)+COUNTIF(LX$62:LX$69,LV62)</f>
        <v>0</v>
      </c>
      <c r="ME62" s="511">
        <f t="shared" ref="ME62:ME69" si="756">COUNTIF(LV$62:LV$69,LX62)+COUNTIF(LX$62:LX$69,LX62)</f>
        <v>0</v>
      </c>
      <c r="MF62" s="511"/>
      <c r="MG62" s="476" t="str">
        <f t="shared" ref="MG62:MG69" si="757">IF(OR(LV62&lt;&gt;"",LX62&lt;&gt;""),IF(MD62&lt;&gt;1,0,COUNTIF($B$62:$B$69,LV62)+COUNTIF($D$62:$D$69,LV62))+IF(ME62&lt;&gt;1,0,COUNTIF($B$62:$B$69,LX62)+COUNTIF($D$62:$D$69,LX62)),"")</f>
        <v/>
      </c>
    </row>
    <row r="63" spans="1:345" s="444" customFormat="1" x14ac:dyDescent="0.25">
      <c r="A63" s="448"/>
      <c r="B63" s="451">
        <f ca="1">IF(C63="","",INDEX(Groups!$C$7:$C$45,MATCH(C63,Groups!$D$7:$D$45,0)))</f>
        <v>4</v>
      </c>
      <c r="C63" s="452" t="str">
        <f ca="1">INDIRECT("'"&amp;References!$A$1&amp;"'!"&amp;"$E$50")</f>
        <v>Argentinien</v>
      </c>
      <c r="D63" s="453">
        <f ca="1">IF(E63="","",INDEX(Groups!$C$7:$C$45,MATCH(E63,Groups!$D$7:$D$45,0)))</f>
        <v>42</v>
      </c>
      <c r="E63" s="452" t="str">
        <f ca="1">INDIRECT("'"&amp;References!$A$1&amp;"'!"&amp;"$F$50")</f>
        <v>Australien</v>
      </c>
      <c r="F63" s="454">
        <f ca="1">IF(AND(INDIRECT("'"&amp;References!$A$1&amp;"'!"&amp;"$E$51")&lt;&gt;"",INDIRECT("'"&amp;References!$A$1&amp;"'!"&amp;"$F$51")&lt;&gt;""),INDIRECT("'"&amp;References!$A$1&amp;"'!"&amp;"$E$51")+IF(AND(INDIRECT("'"&amp;References!$A$1&amp;"'!"&amp;"$E$53")&lt;&gt;"",INDIRECT("'"&amp;References!$A$1&amp;"'!"&amp;"$F$53")&lt;&gt;"",INDIRECT("'"&amp;References!$A$1&amp;"'!"&amp;"$E$51")=INDIRECT("'"&amp;References!$A$1&amp;"'!"&amp;"$F$51")),INDIRECT("'"&amp;References!$A$1&amp;"'!"&amp;"$E$53"),0),"")</f>
        <v>2</v>
      </c>
      <c r="G63" s="455">
        <f ca="1">IF(AND(INDIRECT("'"&amp;References!$A$1&amp;"'!"&amp;"$E$51")&lt;&gt;"",INDIRECT("'"&amp;References!$A$1&amp;"'!"&amp;"$F$51")&lt;&gt;""),INDIRECT("'"&amp;References!$A$1&amp;"'!"&amp;"$F$51")+IF(AND(INDIRECT("'"&amp;References!$A$1&amp;"'!"&amp;"$E$53")&lt;&gt;"",INDIRECT("'"&amp;References!$A$1&amp;"'!"&amp;"$F$53")&lt;&gt;"",INDIRECT("'"&amp;References!$A$1&amp;"'!"&amp;"$E$51")=INDIRECT("'"&amp;References!$A$1&amp;"'!"&amp;"$F$51")),INDIRECT("'"&amp;References!$A$1&amp;"'!"&amp;"$F$53"),0),"")</f>
        <v>1</v>
      </c>
      <c r="I63" s="491"/>
      <c r="J63" s="452" t="str">
        <f>IF(I63="","",VLOOKUP(I63,Language!$D$5:$E$94,2,0))</f>
        <v/>
      </c>
      <c r="K63" s="492"/>
      <c r="L63" s="452" t="str">
        <f>IF(K63="","",VLOOKUP(K63,Language!$D$5:$E$94,2,0))</f>
        <v/>
      </c>
      <c r="M63" s="528"/>
      <c r="N63" s="529"/>
      <c r="O63" s="512"/>
      <c r="P63" s="512"/>
      <c r="Q63" s="513">
        <f t="shared" si="680"/>
        <v>0</v>
      </c>
      <c r="R63" s="513">
        <f t="shared" si="681"/>
        <v>0</v>
      </c>
      <c r="S63" s="513"/>
      <c r="T63" s="476" t="str">
        <f t="shared" si="682"/>
        <v/>
      </c>
      <c r="V63" s="491"/>
      <c r="W63" s="452" t="str">
        <f>IF(V63="","",VLOOKUP(V63,Language!$D$5:$E$94,2,0))</f>
        <v/>
      </c>
      <c r="X63" s="492"/>
      <c r="Y63" s="452" t="str">
        <f>IF(X63="","",VLOOKUP(X63,Language!$D$5:$E$94,2,0))</f>
        <v/>
      </c>
      <c r="Z63" s="528"/>
      <c r="AA63" s="529"/>
      <c r="AB63" s="512"/>
      <c r="AC63" s="512"/>
      <c r="AD63" s="513">
        <f t="shared" si="683"/>
        <v>0</v>
      </c>
      <c r="AE63" s="513">
        <f t="shared" si="684"/>
        <v>0</v>
      </c>
      <c r="AF63" s="513"/>
      <c r="AG63" s="476" t="str">
        <f t="shared" si="685"/>
        <v/>
      </c>
      <c r="AI63" s="491"/>
      <c r="AJ63" s="452" t="str">
        <f>IF(AI63="","",VLOOKUP(AI63,Language!$D$5:$E$94,2,0))</f>
        <v/>
      </c>
      <c r="AK63" s="492"/>
      <c r="AL63" s="452" t="str">
        <f>IF(AK63="","",VLOOKUP(AK63,Language!$D$5:$E$94,2,0))</f>
        <v/>
      </c>
      <c r="AM63" s="528"/>
      <c r="AN63" s="529"/>
      <c r="AO63" s="512"/>
      <c r="AP63" s="512"/>
      <c r="AQ63" s="513">
        <f t="shared" si="686"/>
        <v>0</v>
      </c>
      <c r="AR63" s="513">
        <f t="shared" si="687"/>
        <v>0</v>
      </c>
      <c r="AS63" s="513"/>
      <c r="AT63" s="476" t="str">
        <f t="shared" si="688"/>
        <v/>
      </c>
      <c r="AV63" s="491"/>
      <c r="AW63" s="452" t="str">
        <f>IF(AV63="","",VLOOKUP(AV63,Language!$D$5:$E$94,2,0))</f>
        <v/>
      </c>
      <c r="AX63" s="492"/>
      <c r="AY63" s="452" t="str">
        <f>IF(AX63="","",VLOOKUP(AX63,Language!$D$5:$E$94,2,0))</f>
        <v/>
      </c>
      <c r="AZ63" s="528"/>
      <c r="BA63" s="529"/>
      <c r="BB63" s="512"/>
      <c r="BC63" s="512"/>
      <c r="BD63" s="513">
        <f t="shared" si="689"/>
        <v>0</v>
      </c>
      <c r="BE63" s="513">
        <f t="shared" si="690"/>
        <v>0</v>
      </c>
      <c r="BF63" s="513"/>
      <c r="BG63" s="476" t="str">
        <f t="shared" si="691"/>
        <v/>
      </c>
      <c r="BI63" s="491"/>
      <c r="BJ63" s="452" t="str">
        <f>IF(BI63="","",VLOOKUP(BI63,Language!$D$5:$E$94,2,0))</f>
        <v/>
      </c>
      <c r="BK63" s="492"/>
      <c r="BL63" s="452" t="str">
        <f>IF(BK63="","",VLOOKUP(BK63,Language!$D$5:$E$94,2,0))</f>
        <v/>
      </c>
      <c r="BM63" s="528"/>
      <c r="BN63" s="529"/>
      <c r="BO63" s="512"/>
      <c r="BP63" s="512"/>
      <c r="BQ63" s="513">
        <f t="shared" si="692"/>
        <v>0</v>
      </c>
      <c r="BR63" s="513">
        <f t="shared" si="693"/>
        <v>0</v>
      </c>
      <c r="BS63" s="513"/>
      <c r="BT63" s="476" t="str">
        <f t="shared" si="694"/>
        <v/>
      </c>
      <c r="BV63" s="491"/>
      <c r="BW63" s="452" t="str">
        <f>IF(BV63="","",VLOOKUP(BV63,Language!$D$5:$E$94,2,0))</f>
        <v/>
      </c>
      <c r="BX63" s="492"/>
      <c r="BY63" s="452" t="str">
        <f>IF(BX63="","",VLOOKUP(BX63,Language!$D$5:$E$94,2,0))</f>
        <v/>
      </c>
      <c r="BZ63" s="528"/>
      <c r="CA63" s="529"/>
      <c r="CB63" s="512"/>
      <c r="CC63" s="512"/>
      <c r="CD63" s="513">
        <f t="shared" si="695"/>
        <v>0</v>
      </c>
      <c r="CE63" s="513">
        <f t="shared" si="696"/>
        <v>0</v>
      </c>
      <c r="CF63" s="513"/>
      <c r="CG63" s="476" t="str">
        <f t="shared" si="697"/>
        <v/>
      </c>
      <c r="CI63" s="491"/>
      <c r="CJ63" s="452" t="str">
        <f>IF(CI63="","",VLOOKUP(CI63,Language!$D$5:$E$94,2,0))</f>
        <v/>
      </c>
      <c r="CK63" s="492"/>
      <c r="CL63" s="452" t="str">
        <f>IF(CK63="","",VLOOKUP(CK63,Language!$D$5:$E$94,2,0))</f>
        <v/>
      </c>
      <c r="CM63" s="528"/>
      <c r="CN63" s="529"/>
      <c r="CO63" s="512"/>
      <c r="CP63" s="512"/>
      <c r="CQ63" s="513">
        <f t="shared" si="698"/>
        <v>0</v>
      </c>
      <c r="CR63" s="513">
        <f t="shared" si="699"/>
        <v>0</v>
      </c>
      <c r="CS63" s="513"/>
      <c r="CT63" s="476" t="str">
        <f t="shared" si="700"/>
        <v/>
      </c>
      <c r="CV63" s="491"/>
      <c r="CW63" s="452" t="str">
        <f>IF(CV63="","",VLOOKUP(CV63,Language!$D$5:$E$94,2,0))</f>
        <v/>
      </c>
      <c r="CX63" s="492"/>
      <c r="CY63" s="452" t="str">
        <f>IF(CX63="","",VLOOKUP(CX63,Language!$D$5:$E$94,2,0))</f>
        <v/>
      </c>
      <c r="CZ63" s="528"/>
      <c r="DA63" s="529"/>
      <c r="DB63" s="512"/>
      <c r="DC63" s="512"/>
      <c r="DD63" s="513">
        <f t="shared" si="701"/>
        <v>0</v>
      </c>
      <c r="DE63" s="513">
        <f t="shared" si="702"/>
        <v>0</v>
      </c>
      <c r="DF63" s="513"/>
      <c r="DG63" s="476" t="str">
        <f t="shared" si="703"/>
        <v/>
      </c>
      <c r="DI63" s="491"/>
      <c r="DJ63" s="452" t="str">
        <f>IF(DI63="","",VLOOKUP(DI63,Language!$D$5:$E$94,2,0))</f>
        <v/>
      </c>
      <c r="DK63" s="492"/>
      <c r="DL63" s="452" t="str">
        <f>IF(DK63="","",VLOOKUP(DK63,Language!$D$5:$E$94,2,0))</f>
        <v/>
      </c>
      <c r="DM63" s="528"/>
      <c r="DN63" s="529"/>
      <c r="DO63" s="512"/>
      <c r="DP63" s="512"/>
      <c r="DQ63" s="513">
        <f t="shared" si="704"/>
        <v>0</v>
      </c>
      <c r="DR63" s="513">
        <f t="shared" si="705"/>
        <v>0</v>
      </c>
      <c r="DS63" s="513"/>
      <c r="DT63" s="476" t="str">
        <f t="shared" si="706"/>
        <v/>
      </c>
      <c r="DV63" s="491"/>
      <c r="DW63" s="452" t="str">
        <f>IF(DV63="","",VLOOKUP(DV63,Language!$D$5:$E$94,2,0))</f>
        <v/>
      </c>
      <c r="DX63" s="492"/>
      <c r="DY63" s="452" t="str">
        <f>IF(DX63="","",VLOOKUP(DX63,Language!$D$5:$E$94,2,0))</f>
        <v/>
      </c>
      <c r="DZ63" s="528"/>
      <c r="EA63" s="529"/>
      <c r="EB63" s="512"/>
      <c r="EC63" s="512"/>
      <c r="ED63" s="513">
        <f t="shared" si="707"/>
        <v>0</v>
      </c>
      <c r="EE63" s="513">
        <f t="shared" si="708"/>
        <v>0</v>
      </c>
      <c r="EF63" s="513"/>
      <c r="EG63" s="476" t="str">
        <f t="shared" si="709"/>
        <v/>
      </c>
      <c r="EI63" s="491"/>
      <c r="EJ63" s="452" t="str">
        <f>IF(EI63="","",VLOOKUP(EI63,Language!$D$5:$E$94,2,0))</f>
        <v/>
      </c>
      <c r="EK63" s="492"/>
      <c r="EL63" s="452" t="str">
        <f>IF(EK63="","",VLOOKUP(EK63,Language!$D$5:$E$94,2,0))</f>
        <v/>
      </c>
      <c r="EM63" s="528"/>
      <c r="EN63" s="529"/>
      <c r="EO63" s="512"/>
      <c r="EP63" s="512"/>
      <c r="EQ63" s="513">
        <f t="shared" si="710"/>
        <v>0</v>
      </c>
      <c r="ER63" s="513">
        <f t="shared" si="711"/>
        <v>0</v>
      </c>
      <c r="ES63" s="513"/>
      <c r="ET63" s="476" t="str">
        <f t="shared" si="712"/>
        <v/>
      </c>
      <c r="EV63" s="491"/>
      <c r="EW63" s="452" t="str">
        <f>IF(EV63="","",VLOOKUP(EV63,Language!$D$5:$E$94,2,0))</f>
        <v/>
      </c>
      <c r="EX63" s="492"/>
      <c r="EY63" s="452" t="str">
        <f>IF(EX63="","",VLOOKUP(EX63,Language!$D$5:$E$94,2,0))</f>
        <v/>
      </c>
      <c r="EZ63" s="528"/>
      <c r="FA63" s="529"/>
      <c r="FB63" s="512"/>
      <c r="FC63" s="512"/>
      <c r="FD63" s="513">
        <f t="shared" si="713"/>
        <v>0</v>
      </c>
      <c r="FE63" s="513">
        <f t="shared" si="714"/>
        <v>0</v>
      </c>
      <c r="FF63" s="513"/>
      <c r="FG63" s="476" t="str">
        <f t="shared" si="715"/>
        <v/>
      </c>
      <c r="FI63" s="491"/>
      <c r="FJ63" s="452" t="str">
        <f>IF(FI63="","",VLOOKUP(FI63,Language!$D$5:$E$94,2,0))</f>
        <v/>
      </c>
      <c r="FK63" s="492"/>
      <c r="FL63" s="452" t="str">
        <f>IF(FK63="","",VLOOKUP(FK63,Language!$D$5:$E$94,2,0))</f>
        <v/>
      </c>
      <c r="FM63" s="528"/>
      <c r="FN63" s="529"/>
      <c r="FO63" s="512"/>
      <c r="FP63" s="512"/>
      <c r="FQ63" s="513">
        <f t="shared" si="716"/>
        <v>0</v>
      </c>
      <c r="FR63" s="513">
        <f t="shared" si="717"/>
        <v>0</v>
      </c>
      <c r="FS63" s="513"/>
      <c r="FT63" s="476" t="str">
        <f t="shared" si="718"/>
        <v/>
      </c>
      <c r="FV63" s="491"/>
      <c r="FW63" s="452" t="str">
        <f>IF(FV63="","",VLOOKUP(FV63,Language!$D$5:$E$94,2,0))</f>
        <v/>
      </c>
      <c r="FX63" s="492"/>
      <c r="FY63" s="452" t="str">
        <f>IF(FX63="","",VLOOKUP(FX63,Language!$D$5:$E$94,2,0))</f>
        <v/>
      </c>
      <c r="FZ63" s="528"/>
      <c r="GA63" s="529"/>
      <c r="GB63" s="512"/>
      <c r="GC63" s="512"/>
      <c r="GD63" s="513">
        <f t="shared" si="719"/>
        <v>0</v>
      </c>
      <c r="GE63" s="513">
        <f t="shared" si="720"/>
        <v>0</v>
      </c>
      <c r="GF63" s="513"/>
      <c r="GG63" s="476" t="str">
        <f t="shared" si="721"/>
        <v/>
      </c>
      <c r="GI63" s="491"/>
      <c r="GJ63" s="452" t="str">
        <f>IF(GI63="","",VLOOKUP(GI63,Language!$D$5:$E$94,2,0))</f>
        <v/>
      </c>
      <c r="GK63" s="492"/>
      <c r="GL63" s="452" t="str">
        <f>IF(GK63="","",VLOOKUP(GK63,Language!$D$5:$E$94,2,0))</f>
        <v/>
      </c>
      <c r="GM63" s="528"/>
      <c r="GN63" s="529"/>
      <c r="GO63" s="512"/>
      <c r="GP63" s="512"/>
      <c r="GQ63" s="513">
        <f t="shared" si="722"/>
        <v>0</v>
      </c>
      <c r="GR63" s="513">
        <f t="shared" si="723"/>
        <v>0</v>
      </c>
      <c r="GS63" s="513"/>
      <c r="GT63" s="476" t="str">
        <f t="shared" si="724"/>
        <v/>
      </c>
      <c r="GV63" s="491"/>
      <c r="GW63" s="452" t="str">
        <f>IF(GV63="","",VLOOKUP(GV63,Language!$D$5:$E$94,2,0))</f>
        <v/>
      </c>
      <c r="GX63" s="492"/>
      <c r="GY63" s="452" t="str">
        <f>IF(GX63="","",VLOOKUP(GX63,Language!$D$5:$E$94,2,0))</f>
        <v/>
      </c>
      <c r="GZ63" s="528"/>
      <c r="HA63" s="529"/>
      <c r="HB63" s="512"/>
      <c r="HC63" s="512"/>
      <c r="HD63" s="513">
        <f t="shared" si="725"/>
        <v>0</v>
      </c>
      <c r="HE63" s="513">
        <f t="shared" si="726"/>
        <v>0</v>
      </c>
      <c r="HF63" s="513"/>
      <c r="HG63" s="476" t="str">
        <f t="shared" si="727"/>
        <v/>
      </c>
      <c r="HI63" s="491"/>
      <c r="HJ63" s="452" t="str">
        <f>IF(HI63="","",VLOOKUP(HI63,Language!$D$5:$E$94,2,0))</f>
        <v/>
      </c>
      <c r="HK63" s="492"/>
      <c r="HL63" s="452" t="str">
        <f>IF(HK63="","",VLOOKUP(HK63,Language!$D$5:$E$94,2,0))</f>
        <v/>
      </c>
      <c r="HM63" s="528"/>
      <c r="HN63" s="529"/>
      <c r="HO63" s="512"/>
      <c r="HP63" s="512"/>
      <c r="HQ63" s="513">
        <f t="shared" si="728"/>
        <v>0</v>
      </c>
      <c r="HR63" s="513">
        <f t="shared" si="729"/>
        <v>0</v>
      </c>
      <c r="HS63" s="513"/>
      <c r="HT63" s="476" t="str">
        <f t="shared" si="730"/>
        <v/>
      </c>
      <c r="HV63" s="491"/>
      <c r="HW63" s="452" t="str">
        <f>IF(HV63="","",VLOOKUP(HV63,Language!$D$5:$E$94,2,0))</f>
        <v/>
      </c>
      <c r="HX63" s="492"/>
      <c r="HY63" s="452" t="str">
        <f>IF(HX63="","",VLOOKUP(HX63,Language!$D$5:$E$94,2,0))</f>
        <v/>
      </c>
      <c r="HZ63" s="528"/>
      <c r="IA63" s="529"/>
      <c r="IB63" s="512"/>
      <c r="IC63" s="512"/>
      <c r="ID63" s="513">
        <f t="shared" si="731"/>
        <v>0</v>
      </c>
      <c r="IE63" s="513">
        <f t="shared" si="732"/>
        <v>0</v>
      </c>
      <c r="IF63" s="513"/>
      <c r="IG63" s="476" t="str">
        <f t="shared" si="733"/>
        <v/>
      </c>
      <c r="II63" s="491"/>
      <c r="IJ63" s="452" t="str">
        <f>IF(II63="","",VLOOKUP(II63,Language!$D$5:$E$94,2,0))</f>
        <v/>
      </c>
      <c r="IK63" s="492"/>
      <c r="IL63" s="452" t="str">
        <f>IF(IK63="","",VLOOKUP(IK63,Language!$D$5:$E$94,2,0))</f>
        <v/>
      </c>
      <c r="IM63" s="528"/>
      <c r="IN63" s="529"/>
      <c r="IO63" s="512"/>
      <c r="IP63" s="512"/>
      <c r="IQ63" s="513">
        <f t="shared" si="734"/>
        <v>0</v>
      </c>
      <c r="IR63" s="513">
        <f t="shared" si="735"/>
        <v>0</v>
      </c>
      <c r="IS63" s="513"/>
      <c r="IT63" s="476" t="str">
        <f t="shared" si="736"/>
        <v/>
      </c>
      <c r="IV63" s="491"/>
      <c r="IW63" s="452" t="str">
        <f>IF(IV63="","",VLOOKUP(IV63,Language!$D$5:$E$94,2,0))</f>
        <v/>
      </c>
      <c r="IX63" s="492"/>
      <c r="IY63" s="452" t="str">
        <f>IF(IX63="","",VLOOKUP(IX63,Language!$D$5:$E$94,2,0))</f>
        <v/>
      </c>
      <c r="IZ63" s="528"/>
      <c r="JA63" s="529"/>
      <c r="JB63" s="512"/>
      <c r="JC63" s="512"/>
      <c r="JD63" s="513">
        <f t="shared" si="737"/>
        <v>0</v>
      </c>
      <c r="JE63" s="513">
        <f t="shared" si="738"/>
        <v>0</v>
      </c>
      <c r="JF63" s="513"/>
      <c r="JG63" s="476" t="str">
        <f t="shared" si="739"/>
        <v/>
      </c>
      <c r="JI63" s="491"/>
      <c r="JJ63" s="452" t="str">
        <f>IF(JI63="","",VLOOKUP(JI63,Language!$D$5:$E$94,2,0))</f>
        <v/>
      </c>
      <c r="JK63" s="492"/>
      <c r="JL63" s="452" t="str">
        <f>IF(JK63="","",VLOOKUP(JK63,Language!$D$5:$E$94,2,0))</f>
        <v/>
      </c>
      <c r="JM63" s="528"/>
      <c r="JN63" s="529"/>
      <c r="JO63" s="512"/>
      <c r="JP63" s="512"/>
      <c r="JQ63" s="513">
        <f t="shared" si="740"/>
        <v>0</v>
      </c>
      <c r="JR63" s="513">
        <f t="shared" si="741"/>
        <v>0</v>
      </c>
      <c r="JS63" s="513"/>
      <c r="JT63" s="476" t="str">
        <f t="shared" si="742"/>
        <v/>
      </c>
      <c r="JV63" s="491"/>
      <c r="JW63" s="452" t="str">
        <f>IF(JV63="","",VLOOKUP(JV63,Language!$D$5:$E$94,2,0))</f>
        <v/>
      </c>
      <c r="JX63" s="492"/>
      <c r="JY63" s="452" t="str">
        <f>IF(JX63="","",VLOOKUP(JX63,Language!$D$5:$E$94,2,0))</f>
        <v/>
      </c>
      <c r="JZ63" s="528"/>
      <c r="KA63" s="529"/>
      <c r="KB63" s="512"/>
      <c r="KC63" s="512"/>
      <c r="KD63" s="513">
        <f t="shared" si="743"/>
        <v>0</v>
      </c>
      <c r="KE63" s="513">
        <f t="shared" si="744"/>
        <v>0</v>
      </c>
      <c r="KF63" s="513"/>
      <c r="KG63" s="476" t="str">
        <f t="shared" si="745"/>
        <v/>
      </c>
      <c r="KI63" s="491"/>
      <c r="KJ63" s="452" t="str">
        <f>IF(KI63="","",VLOOKUP(KI63,Language!$D$5:$E$94,2,0))</f>
        <v/>
      </c>
      <c r="KK63" s="492"/>
      <c r="KL63" s="452" t="str">
        <f>IF(KK63="","",VLOOKUP(KK63,Language!$D$5:$E$94,2,0))</f>
        <v/>
      </c>
      <c r="KM63" s="528"/>
      <c r="KN63" s="529"/>
      <c r="KO63" s="512"/>
      <c r="KP63" s="512"/>
      <c r="KQ63" s="513">
        <f t="shared" si="746"/>
        <v>0</v>
      </c>
      <c r="KR63" s="513">
        <f t="shared" si="747"/>
        <v>0</v>
      </c>
      <c r="KS63" s="513"/>
      <c r="KT63" s="476" t="str">
        <f t="shared" si="748"/>
        <v/>
      </c>
      <c r="KV63" s="491"/>
      <c r="KW63" s="452" t="str">
        <f>IF(KV63="","",VLOOKUP(KV63,Language!$D$5:$E$94,2,0))</f>
        <v/>
      </c>
      <c r="KX63" s="492"/>
      <c r="KY63" s="452" t="str">
        <f>IF(KX63="","",VLOOKUP(KX63,Language!$D$5:$E$94,2,0))</f>
        <v/>
      </c>
      <c r="KZ63" s="528"/>
      <c r="LA63" s="529"/>
      <c r="LB63" s="512"/>
      <c r="LC63" s="512"/>
      <c r="LD63" s="513">
        <f t="shared" si="749"/>
        <v>0</v>
      </c>
      <c r="LE63" s="513">
        <f t="shared" si="750"/>
        <v>0</v>
      </c>
      <c r="LF63" s="513"/>
      <c r="LG63" s="476" t="str">
        <f t="shared" si="751"/>
        <v/>
      </c>
      <c r="LI63" s="491"/>
      <c r="LJ63" s="452" t="str">
        <f>IF(LI63="","",VLOOKUP(LI63,Language!$D$5:$E$94,2,0))</f>
        <v/>
      </c>
      <c r="LK63" s="492"/>
      <c r="LL63" s="452" t="str">
        <f>IF(LK63="","",VLOOKUP(LK63,Language!$D$5:$E$94,2,0))</f>
        <v/>
      </c>
      <c r="LM63" s="528"/>
      <c r="LN63" s="529"/>
      <c r="LO63" s="512"/>
      <c r="LP63" s="512"/>
      <c r="LQ63" s="513">
        <f t="shared" si="752"/>
        <v>0</v>
      </c>
      <c r="LR63" s="513">
        <f t="shared" si="753"/>
        <v>0</v>
      </c>
      <c r="LS63" s="513"/>
      <c r="LT63" s="476" t="str">
        <f t="shared" si="754"/>
        <v/>
      </c>
      <c r="LV63" s="491"/>
      <c r="LW63" s="452" t="str">
        <f>IF(LV63="","",VLOOKUP(LV63,Language!$D$5:$E$94,2,0))</f>
        <v/>
      </c>
      <c r="LX63" s="492"/>
      <c r="LY63" s="452" t="str">
        <f>IF(LX63="","",VLOOKUP(LX63,Language!$D$5:$E$94,2,0))</f>
        <v/>
      </c>
      <c r="LZ63" s="528"/>
      <c r="MA63" s="529"/>
      <c r="MB63" s="512"/>
      <c r="MC63" s="512"/>
      <c r="MD63" s="513">
        <f t="shared" si="755"/>
        <v>0</v>
      </c>
      <c r="ME63" s="513">
        <f t="shared" si="756"/>
        <v>0</v>
      </c>
      <c r="MF63" s="513"/>
      <c r="MG63" s="476" t="str">
        <f t="shared" si="757"/>
        <v/>
      </c>
    </row>
    <row r="64" spans="1:345" s="444" customFormat="1" x14ac:dyDescent="0.25">
      <c r="A64" s="448"/>
      <c r="B64" s="451">
        <f ca="1">IF(C64="","",INDEX(Groups!$C$7:$C$45,MATCH(C64,Groups!$D$7:$D$45,0)))</f>
        <v>23</v>
      </c>
      <c r="C64" s="452" t="str">
        <f ca="1">INDIRECT("'"&amp;References!$A$1&amp;"'!"&amp;"$H$50")</f>
        <v>Japan</v>
      </c>
      <c r="D64" s="453">
        <f ca="1">IF(E64="","",INDEX(Groups!$C$7:$C$45,MATCH(E64,Groups!$D$7:$D$45,0)))</f>
        <v>16</v>
      </c>
      <c r="E64" s="452" t="str">
        <f ca="1">INDIRECT("'"&amp;References!$A$1&amp;"'!"&amp;"$I$50")</f>
        <v>Kroatien</v>
      </c>
      <c r="F64" s="454">
        <f ca="1">IF(AND(INDIRECT("'"&amp;References!$A$1&amp;"'!"&amp;"$H$51")&lt;&gt;"",INDIRECT("'"&amp;References!$A$1&amp;"'!"&amp;"$I$51")&lt;&gt;""),INDIRECT("'"&amp;References!$A$1&amp;"'!"&amp;"$H$51")+IF(AND(INDIRECT("'"&amp;References!$A$1&amp;"'!"&amp;"$H$53")&lt;&gt;"",INDIRECT("'"&amp;References!$A$1&amp;"'!"&amp;"$I$53")&lt;&gt;"",INDIRECT("'"&amp;References!$A$1&amp;"'!"&amp;"$H$51")=INDIRECT("'"&amp;References!$A$1&amp;"'!"&amp;"$I$51")),INDIRECT("'"&amp;References!$A$1&amp;"'!"&amp;"$H$53"),0),"")</f>
        <v>2</v>
      </c>
      <c r="G64" s="455">
        <f ca="1">IF(AND(INDIRECT("'"&amp;References!$A$1&amp;"'!"&amp;"$H$51")&lt;&gt;"",INDIRECT("'"&amp;References!$A$1&amp;"'!"&amp;"$I$51")&lt;&gt;""),INDIRECT("'"&amp;References!$A$1&amp;"'!"&amp;"$I$51")+IF(AND(INDIRECT("'"&amp;References!$A$1&amp;"'!"&amp;"$H$53")&lt;&gt;"",INDIRECT("'"&amp;References!$A$1&amp;"'!"&amp;"$I$53")&lt;&gt;"",INDIRECT("'"&amp;References!$A$1&amp;"'!"&amp;"$H$51")=INDIRECT("'"&amp;References!$A$1&amp;"'!"&amp;"$I$51")),INDIRECT("'"&amp;References!$A$1&amp;"'!"&amp;"$I$53"),0),"")</f>
        <v>4</v>
      </c>
      <c r="I64" s="491"/>
      <c r="J64" s="452" t="str">
        <f>IF(I64="","",VLOOKUP(I64,Language!$D$5:$E$94,2,0))</f>
        <v/>
      </c>
      <c r="K64" s="492"/>
      <c r="L64" s="452" t="str">
        <f>IF(K64="","",VLOOKUP(K64,Language!$D$5:$E$94,2,0))</f>
        <v/>
      </c>
      <c r="M64" s="528"/>
      <c r="N64" s="529"/>
      <c r="O64" s="512"/>
      <c r="P64" s="512"/>
      <c r="Q64" s="513">
        <f t="shared" si="680"/>
        <v>0</v>
      </c>
      <c r="R64" s="513">
        <f t="shared" si="681"/>
        <v>0</v>
      </c>
      <c r="S64" s="513"/>
      <c r="T64" s="476" t="str">
        <f t="shared" si="682"/>
        <v/>
      </c>
      <c r="V64" s="491"/>
      <c r="W64" s="452" t="str">
        <f>IF(V64="","",VLOOKUP(V64,Language!$D$5:$E$94,2,0))</f>
        <v/>
      </c>
      <c r="X64" s="492"/>
      <c r="Y64" s="452" t="str">
        <f>IF(X64="","",VLOOKUP(X64,Language!$D$5:$E$94,2,0))</f>
        <v/>
      </c>
      <c r="Z64" s="528"/>
      <c r="AA64" s="529"/>
      <c r="AB64" s="512"/>
      <c r="AC64" s="512"/>
      <c r="AD64" s="513">
        <f t="shared" si="683"/>
        <v>0</v>
      </c>
      <c r="AE64" s="513">
        <f t="shared" si="684"/>
        <v>0</v>
      </c>
      <c r="AF64" s="513"/>
      <c r="AG64" s="476" t="str">
        <f t="shared" si="685"/>
        <v/>
      </c>
      <c r="AI64" s="491"/>
      <c r="AJ64" s="452" t="str">
        <f>IF(AI64="","",VLOOKUP(AI64,Language!$D$5:$E$94,2,0))</f>
        <v/>
      </c>
      <c r="AK64" s="492"/>
      <c r="AL64" s="452" t="str">
        <f>IF(AK64="","",VLOOKUP(AK64,Language!$D$5:$E$94,2,0))</f>
        <v/>
      </c>
      <c r="AM64" s="528"/>
      <c r="AN64" s="529"/>
      <c r="AO64" s="512"/>
      <c r="AP64" s="512"/>
      <c r="AQ64" s="513">
        <f t="shared" si="686"/>
        <v>0</v>
      </c>
      <c r="AR64" s="513">
        <f t="shared" si="687"/>
        <v>0</v>
      </c>
      <c r="AS64" s="513"/>
      <c r="AT64" s="476" t="str">
        <f t="shared" si="688"/>
        <v/>
      </c>
      <c r="AV64" s="491"/>
      <c r="AW64" s="452" t="str">
        <f>IF(AV64="","",VLOOKUP(AV64,Language!$D$5:$E$94,2,0))</f>
        <v/>
      </c>
      <c r="AX64" s="492"/>
      <c r="AY64" s="452" t="str">
        <f>IF(AX64="","",VLOOKUP(AX64,Language!$D$5:$E$94,2,0))</f>
        <v/>
      </c>
      <c r="AZ64" s="528"/>
      <c r="BA64" s="529"/>
      <c r="BB64" s="512"/>
      <c r="BC64" s="512"/>
      <c r="BD64" s="513">
        <f t="shared" si="689"/>
        <v>0</v>
      </c>
      <c r="BE64" s="513">
        <f t="shared" si="690"/>
        <v>0</v>
      </c>
      <c r="BF64" s="513"/>
      <c r="BG64" s="476" t="str">
        <f t="shared" si="691"/>
        <v/>
      </c>
      <c r="BI64" s="491"/>
      <c r="BJ64" s="452" t="str">
        <f>IF(BI64="","",VLOOKUP(BI64,Language!$D$5:$E$94,2,0))</f>
        <v/>
      </c>
      <c r="BK64" s="492"/>
      <c r="BL64" s="452" t="str">
        <f>IF(BK64="","",VLOOKUP(BK64,Language!$D$5:$E$94,2,0))</f>
        <v/>
      </c>
      <c r="BM64" s="528"/>
      <c r="BN64" s="529"/>
      <c r="BO64" s="512"/>
      <c r="BP64" s="512"/>
      <c r="BQ64" s="513">
        <f t="shared" si="692"/>
        <v>0</v>
      </c>
      <c r="BR64" s="513">
        <f t="shared" si="693"/>
        <v>0</v>
      </c>
      <c r="BS64" s="513"/>
      <c r="BT64" s="476" t="str">
        <f t="shared" si="694"/>
        <v/>
      </c>
      <c r="BV64" s="491"/>
      <c r="BW64" s="452" t="str">
        <f>IF(BV64="","",VLOOKUP(BV64,Language!$D$5:$E$94,2,0))</f>
        <v/>
      </c>
      <c r="BX64" s="492"/>
      <c r="BY64" s="452" t="str">
        <f>IF(BX64="","",VLOOKUP(BX64,Language!$D$5:$E$94,2,0))</f>
        <v/>
      </c>
      <c r="BZ64" s="528"/>
      <c r="CA64" s="529"/>
      <c r="CB64" s="512"/>
      <c r="CC64" s="512"/>
      <c r="CD64" s="513">
        <f t="shared" si="695"/>
        <v>0</v>
      </c>
      <c r="CE64" s="513">
        <f t="shared" si="696"/>
        <v>0</v>
      </c>
      <c r="CF64" s="513"/>
      <c r="CG64" s="476" t="str">
        <f t="shared" si="697"/>
        <v/>
      </c>
      <c r="CI64" s="491"/>
      <c r="CJ64" s="452" t="str">
        <f>IF(CI64="","",VLOOKUP(CI64,Language!$D$5:$E$94,2,0))</f>
        <v/>
      </c>
      <c r="CK64" s="492"/>
      <c r="CL64" s="452" t="str">
        <f>IF(CK64="","",VLOOKUP(CK64,Language!$D$5:$E$94,2,0))</f>
        <v/>
      </c>
      <c r="CM64" s="528"/>
      <c r="CN64" s="529"/>
      <c r="CO64" s="512"/>
      <c r="CP64" s="512"/>
      <c r="CQ64" s="513">
        <f t="shared" si="698"/>
        <v>0</v>
      </c>
      <c r="CR64" s="513">
        <f t="shared" si="699"/>
        <v>0</v>
      </c>
      <c r="CS64" s="513"/>
      <c r="CT64" s="476" t="str">
        <f t="shared" si="700"/>
        <v/>
      </c>
      <c r="CV64" s="491"/>
      <c r="CW64" s="452" t="str">
        <f>IF(CV64="","",VLOOKUP(CV64,Language!$D$5:$E$94,2,0))</f>
        <v/>
      </c>
      <c r="CX64" s="492"/>
      <c r="CY64" s="452" t="str">
        <f>IF(CX64="","",VLOOKUP(CX64,Language!$D$5:$E$94,2,0))</f>
        <v/>
      </c>
      <c r="CZ64" s="528"/>
      <c r="DA64" s="529"/>
      <c r="DB64" s="512"/>
      <c r="DC64" s="512"/>
      <c r="DD64" s="513">
        <f t="shared" si="701"/>
        <v>0</v>
      </c>
      <c r="DE64" s="513">
        <f t="shared" si="702"/>
        <v>0</v>
      </c>
      <c r="DF64" s="513"/>
      <c r="DG64" s="476" t="str">
        <f t="shared" si="703"/>
        <v/>
      </c>
      <c r="DI64" s="491"/>
      <c r="DJ64" s="452" t="str">
        <f>IF(DI64="","",VLOOKUP(DI64,Language!$D$5:$E$94,2,0))</f>
        <v/>
      </c>
      <c r="DK64" s="492"/>
      <c r="DL64" s="452" t="str">
        <f>IF(DK64="","",VLOOKUP(DK64,Language!$D$5:$E$94,2,0))</f>
        <v/>
      </c>
      <c r="DM64" s="528"/>
      <c r="DN64" s="529"/>
      <c r="DO64" s="512"/>
      <c r="DP64" s="512"/>
      <c r="DQ64" s="513">
        <f t="shared" si="704"/>
        <v>0</v>
      </c>
      <c r="DR64" s="513">
        <f t="shared" si="705"/>
        <v>0</v>
      </c>
      <c r="DS64" s="513"/>
      <c r="DT64" s="476" t="str">
        <f t="shared" si="706"/>
        <v/>
      </c>
      <c r="DV64" s="491"/>
      <c r="DW64" s="452" t="str">
        <f>IF(DV64="","",VLOOKUP(DV64,Language!$D$5:$E$94,2,0))</f>
        <v/>
      </c>
      <c r="DX64" s="492"/>
      <c r="DY64" s="452" t="str">
        <f>IF(DX64="","",VLOOKUP(DX64,Language!$D$5:$E$94,2,0))</f>
        <v/>
      </c>
      <c r="DZ64" s="528"/>
      <c r="EA64" s="529"/>
      <c r="EB64" s="512"/>
      <c r="EC64" s="512"/>
      <c r="ED64" s="513">
        <f t="shared" si="707"/>
        <v>0</v>
      </c>
      <c r="EE64" s="513">
        <f t="shared" si="708"/>
        <v>0</v>
      </c>
      <c r="EF64" s="513"/>
      <c r="EG64" s="476" t="str">
        <f t="shared" si="709"/>
        <v/>
      </c>
      <c r="EI64" s="491"/>
      <c r="EJ64" s="452" t="str">
        <f>IF(EI64="","",VLOOKUP(EI64,Language!$D$5:$E$94,2,0))</f>
        <v/>
      </c>
      <c r="EK64" s="492"/>
      <c r="EL64" s="452" t="str">
        <f>IF(EK64="","",VLOOKUP(EK64,Language!$D$5:$E$94,2,0))</f>
        <v/>
      </c>
      <c r="EM64" s="528"/>
      <c r="EN64" s="529"/>
      <c r="EO64" s="512"/>
      <c r="EP64" s="512"/>
      <c r="EQ64" s="513">
        <f t="shared" si="710"/>
        <v>0</v>
      </c>
      <c r="ER64" s="513">
        <f t="shared" si="711"/>
        <v>0</v>
      </c>
      <c r="ES64" s="513"/>
      <c r="ET64" s="476" t="str">
        <f t="shared" si="712"/>
        <v/>
      </c>
      <c r="EV64" s="491"/>
      <c r="EW64" s="452" t="str">
        <f>IF(EV64="","",VLOOKUP(EV64,Language!$D$5:$E$94,2,0))</f>
        <v/>
      </c>
      <c r="EX64" s="492"/>
      <c r="EY64" s="452" t="str">
        <f>IF(EX64="","",VLOOKUP(EX64,Language!$D$5:$E$94,2,0))</f>
        <v/>
      </c>
      <c r="EZ64" s="528"/>
      <c r="FA64" s="529"/>
      <c r="FB64" s="512"/>
      <c r="FC64" s="512"/>
      <c r="FD64" s="513">
        <f t="shared" si="713"/>
        <v>0</v>
      </c>
      <c r="FE64" s="513">
        <f t="shared" si="714"/>
        <v>0</v>
      </c>
      <c r="FF64" s="513"/>
      <c r="FG64" s="476" t="str">
        <f t="shared" si="715"/>
        <v/>
      </c>
      <c r="FI64" s="491"/>
      <c r="FJ64" s="452" t="str">
        <f>IF(FI64="","",VLOOKUP(FI64,Language!$D$5:$E$94,2,0))</f>
        <v/>
      </c>
      <c r="FK64" s="492"/>
      <c r="FL64" s="452" t="str">
        <f>IF(FK64="","",VLOOKUP(FK64,Language!$D$5:$E$94,2,0))</f>
        <v/>
      </c>
      <c r="FM64" s="528"/>
      <c r="FN64" s="529"/>
      <c r="FO64" s="512"/>
      <c r="FP64" s="512"/>
      <c r="FQ64" s="513">
        <f t="shared" si="716"/>
        <v>0</v>
      </c>
      <c r="FR64" s="513">
        <f t="shared" si="717"/>
        <v>0</v>
      </c>
      <c r="FS64" s="513"/>
      <c r="FT64" s="476" t="str">
        <f t="shared" si="718"/>
        <v/>
      </c>
      <c r="FV64" s="491"/>
      <c r="FW64" s="452" t="str">
        <f>IF(FV64="","",VLOOKUP(FV64,Language!$D$5:$E$94,2,0))</f>
        <v/>
      </c>
      <c r="FX64" s="492"/>
      <c r="FY64" s="452" t="str">
        <f>IF(FX64="","",VLOOKUP(FX64,Language!$D$5:$E$94,2,0))</f>
        <v/>
      </c>
      <c r="FZ64" s="528"/>
      <c r="GA64" s="529"/>
      <c r="GB64" s="512"/>
      <c r="GC64" s="512"/>
      <c r="GD64" s="513">
        <f t="shared" si="719"/>
        <v>0</v>
      </c>
      <c r="GE64" s="513">
        <f t="shared" si="720"/>
        <v>0</v>
      </c>
      <c r="GF64" s="513"/>
      <c r="GG64" s="476" t="str">
        <f t="shared" si="721"/>
        <v/>
      </c>
      <c r="GI64" s="491"/>
      <c r="GJ64" s="452" t="str">
        <f>IF(GI64="","",VLOOKUP(GI64,Language!$D$5:$E$94,2,0))</f>
        <v/>
      </c>
      <c r="GK64" s="492"/>
      <c r="GL64" s="452" t="str">
        <f>IF(GK64="","",VLOOKUP(GK64,Language!$D$5:$E$94,2,0))</f>
        <v/>
      </c>
      <c r="GM64" s="528"/>
      <c r="GN64" s="529"/>
      <c r="GO64" s="512"/>
      <c r="GP64" s="512"/>
      <c r="GQ64" s="513">
        <f t="shared" si="722"/>
        <v>0</v>
      </c>
      <c r="GR64" s="513">
        <f t="shared" si="723"/>
        <v>0</v>
      </c>
      <c r="GS64" s="513"/>
      <c r="GT64" s="476" t="str">
        <f t="shared" si="724"/>
        <v/>
      </c>
      <c r="GV64" s="491"/>
      <c r="GW64" s="452" t="str">
        <f>IF(GV64="","",VLOOKUP(GV64,Language!$D$5:$E$94,2,0))</f>
        <v/>
      </c>
      <c r="GX64" s="492"/>
      <c r="GY64" s="452" t="str">
        <f>IF(GX64="","",VLOOKUP(GX64,Language!$D$5:$E$94,2,0))</f>
        <v/>
      </c>
      <c r="GZ64" s="528"/>
      <c r="HA64" s="529"/>
      <c r="HB64" s="512"/>
      <c r="HC64" s="512"/>
      <c r="HD64" s="513">
        <f t="shared" si="725"/>
        <v>0</v>
      </c>
      <c r="HE64" s="513">
        <f t="shared" si="726"/>
        <v>0</v>
      </c>
      <c r="HF64" s="513"/>
      <c r="HG64" s="476" t="str">
        <f t="shared" si="727"/>
        <v/>
      </c>
      <c r="HI64" s="491"/>
      <c r="HJ64" s="452" t="str">
        <f>IF(HI64="","",VLOOKUP(HI64,Language!$D$5:$E$94,2,0))</f>
        <v/>
      </c>
      <c r="HK64" s="492"/>
      <c r="HL64" s="452" t="str">
        <f>IF(HK64="","",VLOOKUP(HK64,Language!$D$5:$E$94,2,0))</f>
        <v/>
      </c>
      <c r="HM64" s="528"/>
      <c r="HN64" s="529"/>
      <c r="HO64" s="512"/>
      <c r="HP64" s="512"/>
      <c r="HQ64" s="513">
        <f t="shared" si="728"/>
        <v>0</v>
      </c>
      <c r="HR64" s="513">
        <f t="shared" si="729"/>
        <v>0</v>
      </c>
      <c r="HS64" s="513"/>
      <c r="HT64" s="476" t="str">
        <f t="shared" si="730"/>
        <v/>
      </c>
      <c r="HV64" s="491"/>
      <c r="HW64" s="452" t="str">
        <f>IF(HV64="","",VLOOKUP(HV64,Language!$D$5:$E$94,2,0))</f>
        <v/>
      </c>
      <c r="HX64" s="492"/>
      <c r="HY64" s="452" t="str">
        <f>IF(HX64="","",VLOOKUP(HX64,Language!$D$5:$E$94,2,0))</f>
        <v/>
      </c>
      <c r="HZ64" s="528"/>
      <c r="IA64" s="529"/>
      <c r="IB64" s="512"/>
      <c r="IC64" s="512"/>
      <c r="ID64" s="513">
        <f t="shared" si="731"/>
        <v>0</v>
      </c>
      <c r="IE64" s="513">
        <f t="shared" si="732"/>
        <v>0</v>
      </c>
      <c r="IF64" s="513"/>
      <c r="IG64" s="476" t="str">
        <f t="shared" si="733"/>
        <v/>
      </c>
      <c r="II64" s="491"/>
      <c r="IJ64" s="452" t="str">
        <f>IF(II64="","",VLOOKUP(II64,Language!$D$5:$E$94,2,0))</f>
        <v/>
      </c>
      <c r="IK64" s="492"/>
      <c r="IL64" s="452" t="str">
        <f>IF(IK64="","",VLOOKUP(IK64,Language!$D$5:$E$94,2,0))</f>
        <v/>
      </c>
      <c r="IM64" s="528"/>
      <c r="IN64" s="529"/>
      <c r="IO64" s="512"/>
      <c r="IP64" s="512"/>
      <c r="IQ64" s="513">
        <f t="shared" si="734"/>
        <v>0</v>
      </c>
      <c r="IR64" s="513">
        <f t="shared" si="735"/>
        <v>0</v>
      </c>
      <c r="IS64" s="513"/>
      <c r="IT64" s="476" t="str">
        <f t="shared" si="736"/>
        <v/>
      </c>
      <c r="IV64" s="491"/>
      <c r="IW64" s="452" t="str">
        <f>IF(IV64="","",VLOOKUP(IV64,Language!$D$5:$E$94,2,0))</f>
        <v/>
      </c>
      <c r="IX64" s="492"/>
      <c r="IY64" s="452" t="str">
        <f>IF(IX64="","",VLOOKUP(IX64,Language!$D$5:$E$94,2,0))</f>
        <v/>
      </c>
      <c r="IZ64" s="528"/>
      <c r="JA64" s="529"/>
      <c r="JB64" s="512"/>
      <c r="JC64" s="512"/>
      <c r="JD64" s="513">
        <f t="shared" si="737"/>
        <v>0</v>
      </c>
      <c r="JE64" s="513">
        <f t="shared" si="738"/>
        <v>0</v>
      </c>
      <c r="JF64" s="513"/>
      <c r="JG64" s="476" t="str">
        <f t="shared" si="739"/>
        <v/>
      </c>
      <c r="JI64" s="491"/>
      <c r="JJ64" s="452" t="str">
        <f>IF(JI64="","",VLOOKUP(JI64,Language!$D$5:$E$94,2,0))</f>
        <v/>
      </c>
      <c r="JK64" s="492"/>
      <c r="JL64" s="452" t="str">
        <f>IF(JK64="","",VLOOKUP(JK64,Language!$D$5:$E$94,2,0))</f>
        <v/>
      </c>
      <c r="JM64" s="528"/>
      <c r="JN64" s="529"/>
      <c r="JO64" s="512"/>
      <c r="JP64" s="512"/>
      <c r="JQ64" s="513">
        <f t="shared" si="740"/>
        <v>0</v>
      </c>
      <c r="JR64" s="513">
        <f t="shared" si="741"/>
        <v>0</v>
      </c>
      <c r="JS64" s="513"/>
      <c r="JT64" s="476" t="str">
        <f t="shared" si="742"/>
        <v/>
      </c>
      <c r="JV64" s="491"/>
      <c r="JW64" s="452" t="str">
        <f>IF(JV64="","",VLOOKUP(JV64,Language!$D$5:$E$94,2,0))</f>
        <v/>
      </c>
      <c r="JX64" s="492"/>
      <c r="JY64" s="452" t="str">
        <f>IF(JX64="","",VLOOKUP(JX64,Language!$D$5:$E$94,2,0))</f>
        <v/>
      </c>
      <c r="JZ64" s="528"/>
      <c r="KA64" s="529"/>
      <c r="KB64" s="512"/>
      <c r="KC64" s="512"/>
      <c r="KD64" s="513">
        <f t="shared" si="743"/>
        <v>0</v>
      </c>
      <c r="KE64" s="513">
        <f t="shared" si="744"/>
        <v>0</v>
      </c>
      <c r="KF64" s="513"/>
      <c r="KG64" s="476" t="str">
        <f t="shared" si="745"/>
        <v/>
      </c>
      <c r="KI64" s="491"/>
      <c r="KJ64" s="452" t="str">
        <f>IF(KI64="","",VLOOKUP(KI64,Language!$D$5:$E$94,2,0))</f>
        <v/>
      </c>
      <c r="KK64" s="492"/>
      <c r="KL64" s="452" t="str">
        <f>IF(KK64="","",VLOOKUP(KK64,Language!$D$5:$E$94,2,0))</f>
        <v/>
      </c>
      <c r="KM64" s="528"/>
      <c r="KN64" s="529"/>
      <c r="KO64" s="512"/>
      <c r="KP64" s="512"/>
      <c r="KQ64" s="513">
        <f t="shared" si="746"/>
        <v>0</v>
      </c>
      <c r="KR64" s="513">
        <f t="shared" si="747"/>
        <v>0</v>
      </c>
      <c r="KS64" s="513"/>
      <c r="KT64" s="476" t="str">
        <f t="shared" si="748"/>
        <v/>
      </c>
      <c r="KV64" s="491"/>
      <c r="KW64" s="452" t="str">
        <f>IF(KV64="","",VLOOKUP(KV64,Language!$D$5:$E$94,2,0))</f>
        <v/>
      </c>
      <c r="KX64" s="492"/>
      <c r="KY64" s="452" t="str">
        <f>IF(KX64="","",VLOOKUP(KX64,Language!$D$5:$E$94,2,0))</f>
        <v/>
      </c>
      <c r="KZ64" s="528"/>
      <c r="LA64" s="529"/>
      <c r="LB64" s="512"/>
      <c r="LC64" s="512"/>
      <c r="LD64" s="513">
        <f t="shared" si="749"/>
        <v>0</v>
      </c>
      <c r="LE64" s="513">
        <f t="shared" si="750"/>
        <v>0</v>
      </c>
      <c r="LF64" s="513"/>
      <c r="LG64" s="476" t="str">
        <f t="shared" si="751"/>
        <v/>
      </c>
      <c r="LI64" s="491"/>
      <c r="LJ64" s="452" t="str">
        <f>IF(LI64="","",VLOOKUP(LI64,Language!$D$5:$E$94,2,0))</f>
        <v/>
      </c>
      <c r="LK64" s="492"/>
      <c r="LL64" s="452" t="str">
        <f>IF(LK64="","",VLOOKUP(LK64,Language!$D$5:$E$94,2,0))</f>
        <v/>
      </c>
      <c r="LM64" s="528"/>
      <c r="LN64" s="529"/>
      <c r="LO64" s="512"/>
      <c r="LP64" s="512"/>
      <c r="LQ64" s="513">
        <f t="shared" si="752"/>
        <v>0</v>
      </c>
      <c r="LR64" s="513">
        <f t="shared" si="753"/>
        <v>0</v>
      </c>
      <c r="LS64" s="513"/>
      <c r="LT64" s="476" t="str">
        <f t="shared" si="754"/>
        <v/>
      </c>
      <c r="LV64" s="491"/>
      <c r="LW64" s="452" t="str">
        <f>IF(LV64="","",VLOOKUP(LV64,Language!$D$5:$E$94,2,0))</f>
        <v/>
      </c>
      <c r="LX64" s="492"/>
      <c r="LY64" s="452" t="str">
        <f>IF(LX64="","",VLOOKUP(LX64,Language!$D$5:$E$94,2,0))</f>
        <v/>
      </c>
      <c r="LZ64" s="528"/>
      <c r="MA64" s="529"/>
      <c r="MB64" s="512"/>
      <c r="MC64" s="512"/>
      <c r="MD64" s="513">
        <f t="shared" si="755"/>
        <v>0</v>
      </c>
      <c r="ME64" s="513">
        <f t="shared" si="756"/>
        <v>0</v>
      </c>
      <c r="MF64" s="513"/>
      <c r="MG64" s="476" t="str">
        <f t="shared" si="757"/>
        <v/>
      </c>
    </row>
    <row r="65" spans="1:345" s="444" customFormat="1" x14ac:dyDescent="0.25">
      <c r="A65" s="448"/>
      <c r="B65" s="451">
        <f ca="1">IF(C65="","",INDEX(Groups!$C$7:$C$45,MATCH(C65,Groups!$D$7:$D$45,0)))</f>
        <v>1</v>
      </c>
      <c r="C65" s="452" t="str">
        <f ca="1">INDIRECT("'"&amp;References!$A$1&amp;"'!"&amp;"$K$50")</f>
        <v>Brasilien</v>
      </c>
      <c r="D65" s="453">
        <f ca="1">IF(E65="","",INDEX(Groups!$C$7:$C$45,MATCH(E65,Groups!$D$7:$D$45,0)))</f>
        <v>29</v>
      </c>
      <c r="E65" s="452" t="str">
        <f ca="1">INDIRECT("'"&amp;References!$A$1&amp;"'!"&amp;"$L$50")</f>
        <v>Südkorea</v>
      </c>
      <c r="F65" s="454">
        <f ca="1">IF(AND(INDIRECT("'"&amp;References!$A$1&amp;"'!"&amp;"$K$51")&lt;&gt;"",INDIRECT("'"&amp;References!$A$1&amp;"'!"&amp;"$L$51")&lt;&gt;""),INDIRECT("'"&amp;References!$A$1&amp;"'!"&amp;"$K$51")+IF(AND(INDIRECT("'"&amp;References!$A$1&amp;"'!"&amp;"$K$53")&lt;&gt;"",INDIRECT("'"&amp;References!$A$1&amp;"'!"&amp;"$L$53")&lt;&gt;"",INDIRECT("'"&amp;References!$A$1&amp;"'!"&amp;"$K$51")=INDIRECT("'"&amp;References!$A$1&amp;"'!"&amp;"$L$51")),INDIRECT("'"&amp;References!$A$1&amp;"'!"&amp;"$K$53"),0),"")</f>
        <v>4</v>
      </c>
      <c r="G65" s="455">
        <f ca="1">IF(AND(INDIRECT("'"&amp;References!$A$1&amp;"'!"&amp;"$K$51")&lt;&gt;"",INDIRECT("'"&amp;References!$A$1&amp;"'!"&amp;"$L$51")&lt;&gt;""),INDIRECT("'"&amp;References!$A$1&amp;"'!"&amp;"$L$51")+IF(AND(INDIRECT("'"&amp;References!$A$1&amp;"'!"&amp;"$K$53")&lt;&gt;"",INDIRECT("'"&amp;References!$A$1&amp;"'!"&amp;"$L$53")&lt;&gt;"",INDIRECT("'"&amp;References!$A$1&amp;"'!"&amp;"$K$51")=INDIRECT("'"&amp;References!$A$1&amp;"'!"&amp;"$L$51")),INDIRECT("'"&amp;References!$A$1&amp;"'!"&amp;"$L$53"),0),"")</f>
        <v>1</v>
      </c>
      <c r="I65" s="491"/>
      <c r="J65" s="452" t="str">
        <f>IF(I65="","",VLOOKUP(I65,Language!$D$5:$E$94,2,0))</f>
        <v/>
      </c>
      <c r="K65" s="492"/>
      <c r="L65" s="452" t="str">
        <f>IF(K65="","",VLOOKUP(K65,Language!$D$5:$E$94,2,0))</f>
        <v/>
      </c>
      <c r="M65" s="528"/>
      <c r="N65" s="529"/>
      <c r="O65" s="512"/>
      <c r="P65" s="512"/>
      <c r="Q65" s="513">
        <f t="shared" si="680"/>
        <v>0</v>
      </c>
      <c r="R65" s="513">
        <f t="shared" si="681"/>
        <v>0</v>
      </c>
      <c r="S65" s="513"/>
      <c r="T65" s="476" t="str">
        <f t="shared" si="682"/>
        <v/>
      </c>
      <c r="V65" s="491"/>
      <c r="W65" s="452" t="str">
        <f>IF(V65="","",VLOOKUP(V65,Language!$D$5:$E$94,2,0))</f>
        <v/>
      </c>
      <c r="X65" s="492"/>
      <c r="Y65" s="452" t="str">
        <f>IF(X65="","",VLOOKUP(X65,Language!$D$5:$E$94,2,0))</f>
        <v/>
      </c>
      <c r="Z65" s="528"/>
      <c r="AA65" s="529"/>
      <c r="AB65" s="512"/>
      <c r="AC65" s="512"/>
      <c r="AD65" s="513">
        <f t="shared" si="683"/>
        <v>0</v>
      </c>
      <c r="AE65" s="513">
        <f t="shared" si="684"/>
        <v>0</v>
      </c>
      <c r="AF65" s="513"/>
      <c r="AG65" s="476" t="str">
        <f t="shared" si="685"/>
        <v/>
      </c>
      <c r="AI65" s="491"/>
      <c r="AJ65" s="452" t="str">
        <f>IF(AI65="","",VLOOKUP(AI65,Language!$D$5:$E$94,2,0))</f>
        <v/>
      </c>
      <c r="AK65" s="492"/>
      <c r="AL65" s="452" t="str">
        <f>IF(AK65="","",VLOOKUP(AK65,Language!$D$5:$E$94,2,0))</f>
        <v/>
      </c>
      <c r="AM65" s="528"/>
      <c r="AN65" s="529"/>
      <c r="AO65" s="512"/>
      <c r="AP65" s="512"/>
      <c r="AQ65" s="513">
        <f t="shared" si="686"/>
        <v>0</v>
      </c>
      <c r="AR65" s="513">
        <f t="shared" si="687"/>
        <v>0</v>
      </c>
      <c r="AS65" s="513"/>
      <c r="AT65" s="476" t="str">
        <f t="shared" si="688"/>
        <v/>
      </c>
      <c r="AV65" s="491"/>
      <c r="AW65" s="452" t="str">
        <f>IF(AV65="","",VLOOKUP(AV65,Language!$D$5:$E$94,2,0))</f>
        <v/>
      </c>
      <c r="AX65" s="492"/>
      <c r="AY65" s="452" t="str">
        <f>IF(AX65="","",VLOOKUP(AX65,Language!$D$5:$E$94,2,0))</f>
        <v/>
      </c>
      <c r="AZ65" s="528"/>
      <c r="BA65" s="529"/>
      <c r="BB65" s="512"/>
      <c r="BC65" s="512"/>
      <c r="BD65" s="513">
        <f t="shared" si="689"/>
        <v>0</v>
      </c>
      <c r="BE65" s="513">
        <f t="shared" si="690"/>
        <v>0</v>
      </c>
      <c r="BF65" s="513"/>
      <c r="BG65" s="476" t="str">
        <f t="shared" si="691"/>
        <v/>
      </c>
      <c r="BI65" s="491"/>
      <c r="BJ65" s="452" t="str">
        <f>IF(BI65="","",VLOOKUP(BI65,Language!$D$5:$E$94,2,0))</f>
        <v/>
      </c>
      <c r="BK65" s="492"/>
      <c r="BL65" s="452" t="str">
        <f>IF(BK65="","",VLOOKUP(BK65,Language!$D$5:$E$94,2,0))</f>
        <v/>
      </c>
      <c r="BM65" s="528"/>
      <c r="BN65" s="529"/>
      <c r="BO65" s="512"/>
      <c r="BP65" s="512"/>
      <c r="BQ65" s="513">
        <f t="shared" si="692"/>
        <v>0</v>
      </c>
      <c r="BR65" s="513">
        <f t="shared" si="693"/>
        <v>0</v>
      </c>
      <c r="BS65" s="513"/>
      <c r="BT65" s="476" t="str">
        <f t="shared" si="694"/>
        <v/>
      </c>
      <c r="BV65" s="491"/>
      <c r="BW65" s="452" t="str">
        <f>IF(BV65="","",VLOOKUP(BV65,Language!$D$5:$E$94,2,0))</f>
        <v/>
      </c>
      <c r="BX65" s="492"/>
      <c r="BY65" s="452" t="str">
        <f>IF(BX65="","",VLOOKUP(BX65,Language!$D$5:$E$94,2,0))</f>
        <v/>
      </c>
      <c r="BZ65" s="528"/>
      <c r="CA65" s="529"/>
      <c r="CB65" s="512"/>
      <c r="CC65" s="512"/>
      <c r="CD65" s="513">
        <f t="shared" si="695"/>
        <v>0</v>
      </c>
      <c r="CE65" s="513">
        <f t="shared" si="696"/>
        <v>0</v>
      </c>
      <c r="CF65" s="513"/>
      <c r="CG65" s="476" t="str">
        <f t="shared" si="697"/>
        <v/>
      </c>
      <c r="CI65" s="491"/>
      <c r="CJ65" s="452" t="str">
        <f>IF(CI65="","",VLOOKUP(CI65,Language!$D$5:$E$94,2,0))</f>
        <v/>
      </c>
      <c r="CK65" s="492"/>
      <c r="CL65" s="452" t="str">
        <f>IF(CK65="","",VLOOKUP(CK65,Language!$D$5:$E$94,2,0))</f>
        <v/>
      </c>
      <c r="CM65" s="528"/>
      <c r="CN65" s="529"/>
      <c r="CO65" s="512"/>
      <c r="CP65" s="512"/>
      <c r="CQ65" s="513">
        <f t="shared" si="698"/>
        <v>0</v>
      </c>
      <c r="CR65" s="513">
        <f t="shared" si="699"/>
        <v>0</v>
      </c>
      <c r="CS65" s="513"/>
      <c r="CT65" s="476" t="str">
        <f t="shared" si="700"/>
        <v/>
      </c>
      <c r="CV65" s="491"/>
      <c r="CW65" s="452" t="str">
        <f>IF(CV65="","",VLOOKUP(CV65,Language!$D$5:$E$94,2,0))</f>
        <v/>
      </c>
      <c r="CX65" s="492"/>
      <c r="CY65" s="452" t="str">
        <f>IF(CX65="","",VLOOKUP(CX65,Language!$D$5:$E$94,2,0))</f>
        <v/>
      </c>
      <c r="CZ65" s="528"/>
      <c r="DA65" s="529"/>
      <c r="DB65" s="512"/>
      <c r="DC65" s="512"/>
      <c r="DD65" s="513">
        <f t="shared" si="701"/>
        <v>0</v>
      </c>
      <c r="DE65" s="513">
        <f t="shared" si="702"/>
        <v>0</v>
      </c>
      <c r="DF65" s="513"/>
      <c r="DG65" s="476" t="str">
        <f t="shared" si="703"/>
        <v/>
      </c>
      <c r="DI65" s="491"/>
      <c r="DJ65" s="452" t="str">
        <f>IF(DI65="","",VLOOKUP(DI65,Language!$D$5:$E$94,2,0))</f>
        <v/>
      </c>
      <c r="DK65" s="492"/>
      <c r="DL65" s="452" t="str">
        <f>IF(DK65="","",VLOOKUP(DK65,Language!$D$5:$E$94,2,0))</f>
        <v/>
      </c>
      <c r="DM65" s="528"/>
      <c r="DN65" s="529"/>
      <c r="DO65" s="512"/>
      <c r="DP65" s="512"/>
      <c r="DQ65" s="513">
        <f t="shared" si="704"/>
        <v>0</v>
      </c>
      <c r="DR65" s="513">
        <f t="shared" si="705"/>
        <v>0</v>
      </c>
      <c r="DS65" s="513"/>
      <c r="DT65" s="476" t="str">
        <f t="shared" si="706"/>
        <v/>
      </c>
      <c r="DV65" s="491"/>
      <c r="DW65" s="452" t="str">
        <f>IF(DV65="","",VLOOKUP(DV65,Language!$D$5:$E$94,2,0))</f>
        <v/>
      </c>
      <c r="DX65" s="492"/>
      <c r="DY65" s="452" t="str">
        <f>IF(DX65="","",VLOOKUP(DX65,Language!$D$5:$E$94,2,0))</f>
        <v/>
      </c>
      <c r="DZ65" s="528"/>
      <c r="EA65" s="529"/>
      <c r="EB65" s="512"/>
      <c r="EC65" s="512"/>
      <c r="ED65" s="513">
        <f t="shared" si="707"/>
        <v>0</v>
      </c>
      <c r="EE65" s="513">
        <f t="shared" si="708"/>
        <v>0</v>
      </c>
      <c r="EF65" s="513"/>
      <c r="EG65" s="476" t="str">
        <f t="shared" si="709"/>
        <v/>
      </c>
      <c r="EI65" s="491"/>
      <c r="EJ65" s="452" t="str">
        <f>IF(EI65="","",VLOOKUP(EI65,Language!$D$5:$E$94,2,0))</f>
        <v/>
      </c>
      <c r="EK65" s="492"/>
      <c r="EL65" s="452" t="str">
        <f>IF(EK65="","",VLOOKUP(EK65,Language!$D$5:$E$94,2,0))</f>
        <v/>
      </c>
      <c r="EM65" s="528"/>
      <c r="EN65" s="529"/>
      <c r="EO65" s="512"/>
      <c r="EP65" s="512"/>
      <c r="EQ65" s="513">
        <f t="shared" si="710"/>
        <v>0</v>
      </c>
      <c r="ER65" s="513">
        <f t="shared" si="711"/>
        <v>0</v>
      </c>
      <c r="ES65" s="513"/>
      <c r="ET65" s="476" t="str">
        <f t="shared" si="712"/>
        <v/>
      </c>
      <c r="EV65" s="491"/>
      <c r="EW65" s="452" t="str">
        <f>IF(EV65="","",VLOOKUP(EV65,Language!$D$5:$E$94,2,0))</f>
        <v/>
      </c>
      <c r="EX65" s="492"/>
      <c r="EY65" s="452" t="str">
        <f>IF(EX65="","",VLOOKUP(EX65,Language!$D$5:$E$94,2,0))</f>
        <v/>
      </c>
      <c r="EZ65" s="528"/>
      <c r="FA65" s="529"/>
      <c r="FB65" s="512"/>
      <c r="FC65" s="512"/>
      <c r="FD65" s="513">
        <f t="shared" si="713"/>
        <v>0</v>
      </c>
      <c r="FE65" s="513">
        <f t="shared" si="714"/>
        <v>0</v>
      </c>
      <c r="FF65" s="513"/>
      <c r="FG65" s="476" t="str">
        <f t="shared" si="715"/>
        <v/>
      </c>
      <c r="FI65" s="491"/>
      <c r="FJ65" s="452" t="str">
        <f>IF(FI65="","",VLOOKUP(FI65,Language!$D$5:$E$94,2,0))</f>
        <v/>
      </c>
      <c r="FK65" s="492"/>
      <c r="FL65" s="452" t="str">
        <f>IF(FK65="","",VLOOKUP(FK65,Language!$D$5:$E$94,2,0))</f>
        <v/>
      </c>
      <c r="FM65" s="528"/>
      <c r="FN65" s="529"/>
      <c r="FO65" s="512"/>
      <c r="FP65" s="512"/>
      <c r="FQ65" s="513">
        <f t="shared" si="716"/>
        <v>0</v>
      </c>
      <c r="FR65" s="513">
        <f t="shared" si="717"/>
        <v>0</v>
      </c>
      <c r="FS65" s="513"/>
      <c r="FT65" s="476" t="str">
        <f t="shared" si="718"/>
        <v/>
      </c>
      <c r="FV65" s="491"/>
      <c r="FW65" s="452" t="str">
        <f>IF(FV65="","",VLOOKUP(FV65,Language!$D$5:$E$94,2,0))</f>
        <v/>
      </c>
      <c r="FX65" s="492"/>
      <c r="FY65" s="452" t="str">
        <f>IF(FX65="","",VLOOKUP(FX65,Language!$D$5:$E$94,2,0))</f>
        <v/>
      </c>
      <c r="FZ65" s="528"/>
      <c r="GA65" s="529"/>
      <c r="GB65" s="512"/>
      <c r="GC65" s="512"/>
      <c r="GD65" s="513">
        <f t="shared" si="719"/>
        <v>0</v>
      </c>
      <c r="GE65" s="513">
        <f t="shared" si="720"/>
        <v>0</v>
      </c>
      <c r="GF65" s="513"/>
      <c r="GG65" s="476" t="str">
        <f t="shared" si="721"/>
        <v/>
      </c>
      <c r="GI65" s="491"/>
      <c r="GJ65" s="452" t="str">
        <f>IF(GI65="","",VLOOKUP(GI65,Language!$D$5:$E$94,2,0))</f>
        <v/>
      </c>
      <c r="GK65" s="492"/>
      <c r="GL65" s="452" t="str">
        <f>IF(GK65="","",VLOOKUP(GK65,Language!$D$5:$E$94,2,0))</f>
        <v/>
      </c>
      <c r="GM65" s="528"/>
      <c r="GN65" s="529"/>
      <c r="GO65" s="512"/>
      <c r="GP65" s="512"/>
      <c r="GQ65" s="513">
        <f t="shared" si="722"/>
        <v>0</v>
      </c>
      <c r="GR65" s="513">
        <f t="shared" si="723"/>
        <v>0</v>
      </c>
      <c r="GS65" s="513"/>
      <c r="GT65" s="476" t="str">
        <f t="shared" si="724"/>
        <v/>
      </c>
      <c r="GV65" s="491"/>
      <c r="GW65" s="452" t="str">
        <f>IF(GV65="","",VLOOKUP(GV65,Language!$D$5:$E$94,2,0))</f>
        <v/>
      </c>
      <c r="GX65" s="492"/>
      <c r="GY65" s="452" t="str">
        <f>IF(GX65="","",VLOOKUP(GX65,Language!$D$5:$E$94,2,0))</f>
        <v/>
      </c>
      <c r="GZ65" s="528"/>
      <c r="HA65" s="529"/>
      <c r="HB65" s="512"/>
      <c r="HC65" s="512"/>
      <c r="HD65" s="513">
        <f t="shared" si="725"/>
        <v>0</v>
      </c>
      <c r="HE65" s="513">
        <f t="shared" si="726"/>
        <v>0</v>
      </c>
      <c r="HF65" s="513"/>
      <c r="HG65" s="476" t="str">
        <f t="shared" si="727"/>
        <v/>
      </c>
      <c r="HI65" s="491"/>
      <c r="HJ65" s="452" t="str">
        <f>IF(HI65="","",VLOOKUP(HI65,Language!$D$5:$E$94,2,0))</f>
        <v/>
      </c>
      <c r="HK65" s="492"/>
      <c r="HL65" s="452" t="str">
        <f>IF(HK65="","",VLOOKUP(HK65,Language!$D$5:$E$94,2,0))</f>
        <v/>
      </c>
      <c r="HM65" s="528"/>
      <c r="HN65" s="529"/>
      <c r="HO65" s="512"/>
      <c r="HP65" s="512"/>
      <c r="HQ65" s="513">
        <f t="shared" si="728"/>
        <v>0</v>
      </c>
      <c r="HR65" s="513">
        <f t="shared" si="729"/>
        <v>0</v>
      </c>
      <c r="HS65" s="513"/>
      <c r="HT65" s="476" t="str">
        <f t="shared" si="730"/>
        <v/>
      </c>
      <c r="HV65" s="491"/>
      <c r="HW65" s="452" t="str">
        <f>IF(HV65="","",VLOOKUP(HV65,Language!$D$5:$E$94,2,0))</f>
        <v/>
      </c>
      <c r="HX65" s="492"/>
      <c r="HY65" s="452" t="str">
        <f>IF(HX65="","",VLOOKUP(HX65,Language!$D$5:$E$94,2,0))</f>
        <v/>
      </c>
      <c r="HZ65" s="528"/>
      <c r="IA65" s="529"/>
      <c r="IB65" s="512"/>
      <c r="IC65" s="512"/>
      <c r="ID65" s="513">
        <f t="shared" si="731"/>
        <v>0</v>
      </c>
      <c r="IE65" s="513">
        <f t="shared" si="732"/>
        <v>0</v>
      </c>
      <c r="IF65" s="513"/>
      <c r="IG65" s="476" t="str">
        <f t="shared" si="733"/>
        <v/>
      </c>
      <c r="II65" s="491"/>
      <c r="IJ65" s="452" t="str">
        <f>IF(II65="","",VLOOKUP(II65,Language!$D$5:$E$94,2,0))</f>
        <v/>
      </c>
      <c r="IK65" s="492"/>
      <c r="IL65" s="452" t="str">
        <f>IF(IK65="","",VLOOKUP(IK65,Language!$D$5:$E$94,2,0))</f>
        <v/>
      </c>
      <c r="IM65" s="528"/>
      <c r="IN65" s="529"/>
      <c r="IO65" s="512"/>
      <c r="IP65" s="512"/>
      <c r="IQ65" s="513">
        <f t="shared" si="734"/>
        <v>0</v>
      </c>
      <c r="IR65" s="513">
        <f t="shared" si="735"/>
        <v>0</v>
      </c>
      <c r="IS65" s="513"/>
      <c r="IT65" s="476" t="str">
        <f t="shared" si="736"/>
        <v/>
      </c>
      <c r="IV65" s="491"/>
      <c r="IW65" s="452" t="str">
        <f>IF(IV65="","",VLOOKUP(IV65,Language!$D$5:$E$94,2,0))</f>
        <v/>
      </c>
      <c r="IX65" s="492"/>
      <c r="IY65" s="452" t="str">
        <f>IF(IX65="","",VLOOKUP(IX65,Language!$D$5:$E$94,2,0))</f>
        <v/>
      </c>
      <c r="IZ65" s="528"/>
      <c r="JA65" s="529"/>
      <c r="JB65" s="512"/>
      <c r="JC65" s="512"/>
      <c r="JD65" s="513">
        <f t="shared" si="737"/>
        <v>0</v>
      </c>
      <c r="JE65" s="513">
        <f t="shared" si="738"/>
        <v>0</v>
      </c>
      <c r="JF65" s="513"/>
      <c r="JG65" s="476" t="str">
        <f t="shared" si="739"/>
        <v/>
      </c>
      <c r="JI65" s="491"/>
      <c r="JJ65" s="452" t="str">
        <f>IF(JI65="","",VLOOKUP(JI65,Language!$D$5:$E$94,2,0))</f>
        <v/>
      </c>
      <c r="JK65" s="492"/>
      <c r="JL65" s="452" t="str">
        <f>IF(JK65="","",VLOOKUP(JK65,Language!$D$5:$E$94,2,0))</f>
        <v/>
      </c>
      <c r="JM65" s="528"/>
      <c r="JN65" s="529"/>
      <c r="JO65" s="512"/>
      <c r="JP65" s="512"/>
      <c r="JQ65" s="513">
        <f t="shared" si="740"/>
        <v>0</v>
      </c>
      <c r="JR65" s="513">
        <f t="shared" si="741"/>
        <v>0</v>
      </c>
      <c r="JS65" s="513"/>
      <c r="JT65" s="476" t="str">
        <f t="shared" si="742"/>
        <v/>
      </c>
      <c r="JV65" s="491"/>
      <c r="JW65" s="452" t="str">
        <f>IF(JV65="","",VLOOKUP(JV65,Language!$D$5:$E$94,2,0))</f>
        <v/>
      </c>
      <c r="JX65" s="492"/>
      <c r="JY65" s="452" t="str">
        <f>IF(JX65="","",VLOOKUP(JX65,Language!$D$5:$E$94,2,0))</f>
        <v/>
      </c>
      <c r="JZ65" s="528"/>
      <c r="KA65" s="529"/>
      <c r="KB65" s="512"/>
      <c r="KC65" s="512"/>
      <c r="KD65" s="513">
        <f t="shared" si="743"/>
        <v>0</v>
      </c>
      <c r="KE65" s="513">
        <f t="shared" si="744"/>
        <v>0</v>
      </c>
      <c r="KF65" s="513"/>
      <c r="KG65" s="476" t="str">
        <f t="shared" si="745"/>
        <v/>
      </c>
      <c r="KI65" s="491"/>
      <c r="KJ65" s="452" t="str">
        <f>IF(KI65="","",VLOOKUP(KI65,Language!$D$5:$E$94,2,0))</f>
        <v/>
      </c>
      <c r="KK65" s="492"/>
      <c r="KL65" s="452" t="str">
        <f>IF(KK65="","",VLOOKUP(KK65,Language!$D$5:$E$94,2,0))</f>
        <v/>
      </c>
      <c r="KM65" s="528"/>
      <c r="KN65" s="529"/>
      <c r="KO65" s="512"/>
      <c r="KP65" s="512"/>
      <c r="KQ65" s="513">
        <f t="shared" si="746"/>
        <v>0</v>
      </c>
      <c r="KR65" s="513">
        <f t="shared" si="747"/>
        <v>0</v>
      </c>
      <c r="KS65" s="513"/>
      <c r="KT65" s="476" t="str">
        <f t="shared" si="748"/>
        <v/>
      </c>
      <c r="KV65" s="491"/>
      <c r="KW65" s="452" t="str">
        <f>IF(KV65="","",VLOOKUP(KV65,Language!$D$5:$E$94,2,0))</f>
        <v/>
      </c>
      <c r="KX65" s="492"/>
      <c r="KY65" s="452" t="str">
        <f>IF(KX65="","",VLOOKUP(KX65,Language!$D$5:$E$94,2,0))</f>
        <v/>
      </c>
      <c r="KZ65" s="528"/>
      <c r="LA65" s="529"/>
      <c r="LB65" s="512"/>
      <c r="LC65" s="512"/>
      <c r="LD65" s="513">
        <f t="shared" si="749"/>
        <v>0</v>
      </c>
      <c r="LE65" s="513">
        <f t="shared" si="750"/>
        <v>0</v>
      </c>
      <c r="LF65" s="513"/>
      <c r="LG65" s="476" t="str">
        <f t="shared" si="751"/>
        <v/>
      </c>
      <c r="LI65" s="491"/>
      <c r="LJ65" s="452" t="str">
        <f>IF(LI65="","",VLOOKUP(LI65,Language!$D$5:$E$94,2,0))</f>
        <v/>
      </c>
      <c r="LK65" s="492"/>
      <c r="LL65" s="452" t="str">
        <f>IF(LK65="","",VLOOKUP(LK65,Language!$D$5:$E$94,2,0))</f>
        <v/>
      </c>
      <c r="LM65" s="528"/>
      <c r="LN65" s="529"/>
      <c r="LO65" s="512"/>
      <c r="LP65" s="512"/>
      <c r="LQ65" s="513">
        <f t="shared" si="752"/>
        <v>0</v>
      </c>
      <c r="LR65" s="513">
        <f t="shared" si="753"/>
        <v>0</v>
      </c>
      <c r="LS65" s="513"/>
      <c r="LT65" s="476" t="str">
        <f t="shared" si="754"/>
        <v/>
      </c>
      <c r="LV65" s="491"/>
      <c r="LW65" s="452" t="str">
        <f>IF(LV65="","",VLOOKUP(LV65,Language!$D$5:$E$94,2,0))</f>
        <v/>
      </c>
      <c r="LX65" s="492"/>
      <c r="LY65" s="452" t="str">
        <f>IF(LX65="","",VLOOKUP(LX65,Language!$D$5:$E$94,2,0))</f>
        <v/>
      </c>
      <c r="LZ65" s="528"/>
      <c r="MA65" s="529"/>
      <c r="MB65" s="512"/>
      <c r="MC65" s="512"/>
      <c r="MD65" s="513">
        <f t="shared" si="755"/>
        <v>0</v>
      </c>
      <c r="ME65" s="513">
        <f t="shared" si="756"/>
        <v>0</v>
      </c>
      <c r="MF65" s="513"/>
      <c r="MG65" s="476" t="str">
        <f t="shared" si="757"/>
        <v/>
      </c>
    </row>
    <row r="66" spans="1:345" s="444" customFormat="1" x14ac:dyDescent="0.25">
      <c r="A66" s="448"/>
      <c r="B66" s="451">
        <f ca="1">IF(C66="","",INDEX(Groups!$C$7:$C$45,MATCH(C66,Groups!$D$7:$D$45,0)))</f>
        <v>5</v>
      </c>
      <c r="C66" s="452" t="str">
        <f ca="1">INDIRECT("'"&amp;References!$A$1&amp;"'!"&amp;"$N$50")</f>
        <v>England</v>
      </c>
      <c r="D66" s="453">
        <f ca="1">IF(E66="","",INDEX(Groups!$C$7:$C$45,MATCH(E66,Groups!$D$7:$D$45,0)))</f>
        <v>20</v>
      </c>
      <c r="E66" s="452" t="str">
        <f ca="1">INDIRECT("'"&amp;References!$A$1&amp;"'!"&amp;"$O$50")</f>
        <v>Senegal</v>
      </c>
      <c r="F66" s="454">
        <f ca="1">IF(AND(INDIRECT("'"&amp;References!$A$1&amp;"'!"&amp;"$N$51")&lt;&gt;"",INDIRECT("'"&amp;References!$A$1&amp;"'!"&amp;"$O$51")&lt;&gt;""),INDIRECT("'"&amp;References!$A$1&amp;"'!"&amp;"$N$51")+IF(AND(INDIRECT("'"&amp;References!$A$1&amp;"'!"&amp;"$N$53")&lt;&gt;"",INDIRECT("'"&amp;References!$A$1&amp;"'!"&amp;"$O$53")&lt;&gt;"",INDIRECT("'"&amp;References!$A$1&amp;"'!"&amp;"$N$51")=INDIRECT("'"&amp;References!$A$1&amp;"'!"&amp;"$O$51")),INDIRECT("'"&amp;References!$A$1&amp;"'!"&amp;"$N$53"),0),"")</f>
        <v>3</v>
      </c>
      <c r="G66" s="455">
        <f ca="1">IF(AND(INDIRECT("'"&amp;References!$A$1&amp;"'!"&amp;"$N$51")&lt;&gt;"",INDIRECT("'"&amp;References!$A$1&amp;"'!"&amp;"$O$51")&lt;&gt;""),INDIRECT("'"&amp;References!$A$1&amp;"'!"&amp;"$O$51")+IF(AND(INDIRECT("'"&amp;References!$A$1&amp;"'!"&amp;"$N$53")&lt;&gt;"",INDIRECT("'"&amp;References!$A$1&amp;"'!"&amp;"$O$53")&lt;&gt;"",INDIRECT("'"&amp;References!$A$1&amp;"'!"&amp;"$N$51")=INDIRECT("'"&amp;References!$A$1&amp;"'!"&amp;"$O$51")),INDIRECT("'"&amp;References!$A$1&amp;"'!"&amp;"$O$53"),0),"")</f>
        <v>0</v>
      </c>
      <c r="I66" s="491"/>
      <c r="J66" s="452" t="str">
        <f>IF(I66="","",VLOOKUP(I66,Language!$D$5:$E$94,2,0))</f>
        <v/>
      </c>
      <c r="K66" s="492"/>
      <c r="L66" s="452" t="str">
        <f>IF(K66="","",VLOOKUP(K66,Language!$D$5:$E$94,2,0))</f>
        <v/>
      </c>
      <c r="M66" s="528"/>
      <c r="N66" s="529"/>
      <c r="O66" s="512"/>
      <c r="P66" s="512"/>
      <c r="Q66" s="513">
        <f t="shared" si="680"/>
        <v>0</v>
      </c>
      <c r="R66" s="513">
        <f t="shared" si="681"/>
        <v>0</v>
      </c>
      <c r="S66" s="513"/>
      <c r="T66" s="476" t="str">
        <f t="shared" si="682"/>
        <v/>
      </c>
      <c r="V66" s="491"/>
      <c r="W66" s="452" t="str">
        <f>IF(V66="","",VLOOKUP(V66,Language!$D$5:$E$94,2,0))</f>
        <v/>
      </c>
      <c r="X66" s="492"/>
      <c r="Y66" s="452" t="str">
        <f>IF(X66="","",VLOOKUP(X66,Language!$D$5:$E$94,2,0))</f>
        <v/>
      </c>
      <c r="Z66" s="528"/>
      <c r="AA66" s="529"/>
      <c r="AB66" s="512"/>
      <c r="AC66" s="512"/>
      <c r="AD66" s="513">
        <f t="shared" si="683"/>
        <v>0</v>
      </c>
      <c r="AE66" s="513">
        <f t="shared" si="684"/>
        <v>0</v>
      </c>
      <c r="AF66" s="513"/>
      <c r="AG66" s="476" t="str">
        <f t="shared" si="685"/>
        <v/>
      </c>
      <c r="AI66" s="491"/>
      <c r="AJ66" s="452" t="str">
        <f>IF(AI66="","",VLOOKUP(AI66,Language!$D$5:$E$94,2,0))</f>
        <v/>
      </c>
      <c r="AK66" s="492"/>
      <c r="AL66" s="452" t="str">
        <f>IF(AK66="","",VLOOKUP(AK66,Language!$D$5:$E$94,2,0))</f>
        <v/>
      </c>
      <c r="AM66" s="528"/>
      <c r="AN66" s="529"/>
      <c r="AO66" s="512"/>
      <c r="AP66" s="512"/>
      <c r="AQ66" s="513">
        <f t="shared" si="686"/>
        <v>0</v>
      </c>
      <c r="AR66" s="513">
        <f t="shared" si="687"/>
        <v>0</v>
      </c>
      <c r="AS66" s="513"/>
      <c r="AT66" s="476" t="str">
        <f t="shared" si="688"/>
        <v/>
      </c>
      <c r="AV66" s="491"/>
      <c r="AW66" s="452" t="str">
        <f>IF(AV66="","",VLOOKUP(AV66,Language!$D$5:$E$94,2,0))</f>
        <v/>
      </c>
      <c r="AX66" s="492"/>
      <c r="AY66" s="452" t="str">
        <f>IF(AX66="","",VLOOKUP(AX66,Language!$D$5:$E$94,2,0))</f>
        <v/>
      </c>
      <c r="AZ66" s="528"/>
      <c r="BA66" s="529"/>
      <c r="BB66" s="512"/>
      <c r="BC66" s="512"/>
      <c r="BD66" s="513">
        <f t="shared" si="689"/>
        <v>0</v>
      </c>
      <c r="BE66" s="513">
        <f t="shared" si="690"/>
        <v>0</v>
      </c>
      <c r="BF66" s="513"/>
      <c r="BG66" s="476" t="str">
        <f t="shared" si="691"/>
        <v/>
      </c>
      <c r="BI66" s="491"/>
      <c r="BJ66" s="452" t="str">
        <f>IF(BI66="","",VLOOKUP(BI66,Language!$D$5:$E$94,2,0))</f>
        <v/>
      </c>
      <c r="BK66" s="492"/>
      <c r="BL66" s="452" t="str">
        <f>IF(BK66="","",VLOOKUP(BK66,Language!$D$5:$E$94,2,0))</f>
        <v/>
      </c>
      <c r="BM66" s="528"/>
      <c r="BN66" s="529"/>
      <c r="BO66" s="512"/>
      <c r="BP66" s="512"/>
      <c r="BQ66" s="513">
        <f t="shared" si="692"/>
        <v>0</v>
      </c>
      <c r="BR66" s="513">
        <f t="shared" si="693"/>
        <v>0</v>
      </c>
      <c r="BS66" s="513"/>
      <c r="BT66" s="476" t="str">
        <f t="shared" si="694"/>
        <v/>
      </c>
      <c r="BV66" s="491"/>
      <c r="BW66" s="452" t="str">
        <f>IF(BV66="","",VLOOKUP(BV66,Language!$D$5:$E$94,2,0))</f>
        <v/>
      </c>
      <c r="BX66" s="492"/>
      <c r="BY66" s="452" t="str">
        <f>IF(BX66="","",VLOOKUP(BX66,Language!$D$5:$E$94,2,0))</f>
        <v/>
      </c>
      <c r="BZ66" s="528"/>
      <c r="CA66" s="529"/>
      <c r="CB66" s="512"/>
      <c r="CC66" s="512"/>
      <c r="CD66" s="513">
        <f t="shared" si="695"/>
        <v>0</v>
      </c>
      <c r="CE66" s="513">
        <f t="shared" si="696"/>
        <v>0</v>
      </c>
      <c r="CF66" s="513"/>
      <c r="CG66" s="476" t="str">
        <f t="shared" si="697"/>
        <v/>
      </c>
      <c r="CI66" s="491"/>
      <c r="CJ66" s="452" t="str">
        <f>IF(CI66="","",VLOOKUP(CI66,Language!$D$5:$E$94,2,0))</f>
        <v/>
      </c>
      <c r="CK66" s="492"/>
      <c r="CL66" s="452" t="str">
        <f>IF(CK66="","",VLOOKUP(CK66,Language!$D$5:$E$94,2,0))</f>
        <v/>
      </c>
      <c r="CM66" s="528"/>
      <c r="CN66" s="529"/>
      <c r="CO66" s="512"/>
      <c r="CP66" s="512"/>
      <c r="CQ66" s="513">
        <f t="shared" si="698"/>
        <v>0</v>
      </c>
      <c r="CR66" s="513">
        <f t="shared" si="699"/>
        <v>0</v>
      </c>
      <c r="CS66" s="513"/>
      <c r="CT66" s="476" t="str">
        <f t="shared" si="700"/>
        <v/>
      </c>
      <c r="CV66" s="491"/>
      <c r="CW66" s="452" t="str">
        <f>IF(CV66="","",VLOOKUP(CV66,Language!$D$5:$E$94,2,0))</f>
        <v/>
      </c>
      <c r="CX66" s="492"/>
      <c r="CY66" s="452" t="str">
        <f>IF(CX66="","",VLOOKUP(CX66,Language!$D$5:$E$94,2,0))</f>
        <v/>
      </c>
      <c r="CZ66" s="528"/>
      <c r="DA66" s="529"/>
      <c r="DB66" s="512"/>
      <c r="DC66" s="512"/>
      <c r="DD66" s="513">
        <f t="shared" si="701"/>
        <v>0</v>
      </c>
      <c r="DE66" s="513">
        <f t="shared" si="702"/>
        <v>0</v>
      </c>
      <c r="DF66" s="513"/>
      <c r="DG66" s="476" t="str">
        <f t="shared" si="703"/>
        <v/>
      </c>
      <c r="DI66" s="491"/>
      <c r="DJ66" s="452" t="str">
        <f>IF(DI66="","",VLOOKUP(DI66,Language!$D$5:$E$94,2,0))</f>
        <v/>
      </c>
      <c r="DK66" s="492"/>
      <c r="DL66" s="452" t="str">
        <f>IF(DK66="","",VLOOKUP(DK66,Language!$D$5:$E$94,2,0))</f>
        <v/>
      </c>
      <c r="DM66" s="528"/>
      <c r="DN66" s="529"/>
      <c r="DO66" s="512"/>
      <c r="DP66" s="512"/>
      <c r="DQ66" s="513">
        <f t="shared" si="704"/>
        <v>0</v>
      </c>
      <c r="DR66" s="513">
        <f t="shared" si="705"/>
        <v>0</v>
      </c>
      <c r="DS66" s="513"/>
      <c r="DT66" s="476" t="str">
        <f t="shared" si="706"/>
        <v/>
      </c>
      <c r="DV66" s="491"/>
      <c r="DW66" s="452" t="str">
        <f>IF(DV66="","",VLOOKUP(DV66,Language!$D$5:$E$94,2,0))</f>
        <v/>
      </c>
      <c r="DX66" s="492"/>
      <c r="DY66" s="452" t="str">
        <f>IF(DX66="","",VLOOKUP(DX66,Language!$D$5:$E$94,2,0))</f>
        <v/>
      </c>
      <c r="DZ66" s="528"/>
      <c r="EA66" s="529"/>
      <c r="EB66" s="512"/>
      <c r="EC66" s="512"/>
      <c r="ED66" s="513">
        <f t="shared" si="707"/>
        <v>0</v>
      </c>
      <c r="EE66" s="513">
        <f t="shared" si="708"/>
        <v>0</v>
      </c>
      <c r="EF66" s="513"/>
      <c r="EG66" s="476" t="str">
        <f t="shared" si="709"/>
        <v/>
      </c>
      <c r="EI66" s="491"/>
      <c r="EJ66" s="452" t="str">
        <f>IF(EI66="","",VLOOKUP(EI66,Language!$D$5:$E$94,2,0))</f>
        <v/>
      </c>
      <c r="EK66" s="492"/>
      <c r="EL66" s="452" t="str">
        <f>IF(EK66="","",VLOOKUP(EK66,Language!$D$5:$E$94,2,0))</f>
        <v/>
      </c>
      <c r="EM66" s="528"/>
      <c r="EN66" s="529"/>
      <c r="EO66" s="512"/>
      <c r="EP66" s="512"/>
      <c r="EQ66" s="513">
        <f t="shared" si="710"/>
        <v>0</v>
      </c>
      <c r="ER66" s="513">
        <f t="shared" si="711"/>
        <v>0</v>
      </c>
      <c r="ES66" s="513"/>
      <c r="ET66" s="476" t="str">
        <f t="shared" si="712"/>
        <v/>
      </c>
      <c r="EV66" s="491"/>
      <c r="EW66" s="452" t="str">
        <f>IF(EV66="","",VLOOKUP(EV66,Language!$D$5:$E$94,2,0))</f>
        <v/>
      </c>
      <c r="EX66" s="492"/>
      <c r="EY66" s="452" t="str">
        <f>IF(EX66="","",VLOOKUP(EX66,Language!$D$5:$E$94,2,0))</f>
        <v/>
      </c>
      <c r="EZ66" s="528"/>
      <c r="FA66" s="529"/>
      <c r="FB66" s="512"/>
      <c r="FC66" s="512"/>
      <c r="FD66" s="513">
        <f t="shared" si="713"/>
        <v>0</v>
      </c>
      <c r="FE66" s="513">
        <f t="shared" si="714"/>
        <v>0</v>
      </c>
      <c r="FF66" s="513"/>
      <c r="FG66" s="476" t="str">
        <f t="shared" si="715"/>
        <v/>
      </c>
      <c r="FI66" s="491"/>
      <c r="FJ66" s="452" t="str">
        <f>IF(FI66="","",VLOOKUP(FI66,Language!$D$5:$E$94,2,0))</f>
        <v/>
      </c>
      <c r="FK66" s="492"/>
      <c r="FL66" s="452" t="str">
        <f>IF(FK66="","",VLOOKUP(FK66,Language!$D$5:$E$94,2,0))</f>
        <v/>
      </c>
      <c r="FM66" s="528"/>
      <c r="FN66" s="529"/>
      <c r="FO66" s="512"/>
      <c r="FP66" s="512"/>
      <c r="FQ66" s="513">
        <f t="shared" si="716"/>
        <v>0</v>
      </c>
      <c r="FR66" s="513">
        <f t="shared" si="717"/>
        <v>0</v>
      </c>
      <c r="FS66" s="513"/>
      <c r="FT66" s="476" t="str">
        <f t="shared" si="718"/>
        <v/>
      </c>
      <c r="FV66" s="491"/>
      <c r="FW66" s="452" t="str">
        <f>IF(FV66="","",VLOOKUP(FV66,Language!$D$5:$E$94,2,0))</f>
        <v/>
      </c>
      <c r="FX66" s="492"/>
      <c r="FY66" s="452" t="str">
        <f>IF(FX66="","",VLOOKUP(FX66,Language!$D$5:$E$94,2,0))</f>
        <v/>
      </c>
      <c r="FZ66" s="528"/>
      <c r="GA66" s="529"/>
      <c r="GB66" s="512"/>
      <c r="GC66" s="512"/>
      <c r="GD66" s="513">
        <f t="shared" si="719"/>
        <v>0</v>
      </c>
      <c r="GE66" s="513">
        <f t="shared" si="720"/>
        <v>0</v>
      </c>
      <c r="GF66" s="513"/>
      <c r="GG66" s="476" t="str">
        <f t="shared" si="721"/>
        <v/>
      </c>
      <c r="GI66" s="491"/>
      <c r="GJ66" s="452" t="str">
        <f>IF(GI66="","",VLOOKUP(GI66,Language!$D$5:$E$94,2,0))</f>
        <v/>
      </c>
      <c r="GK66" s="492"/>
      <c r="GL66" s="452" t="str">
        <f>IF(GK66="","",VLOOKUP(GK66,Language!$D$5:$E$94,2,0))</f>
        <v/>
      </c>
      <c r="GM66" s="528"/>
      <c r="GN66" s="529"/>
      <c r="GO66" s="512"/>
      <c r="GP66" s="512"/>
      <c r="GQ66" s="513">
        <f t="shared" si="722"/>
        <v>0</v>
      </c>
      <c r="GR66" s="513">
        <f t="shared" si="723"/>
        <v>0</v>
      </c>
      <c r="GS66" s="513"/>
      <c r="GT66" s="476" t="str">
        <f t="shared" si="724"/>
        <v/>
      </c>
      <c r="GV66" s="491"/>
      <c r="GW66" s="452" t="str">
        <f>IF(GV66="","",VLOOKUP(GV66,Language!$D$5:$E$94,2,0))</f>
        <v/>
      </c>
      <c r="GX66" s="492"/>
      <c r="GY66" s="452" t="str">
        <f>IF(GX66="","",VLOOKUP(GX66,Language!$D$5:$E$94,2,0))</f>
        <v/>
      </c>
      <c r="GZ66" s="528"/>
      <c r="HA66" s="529"/>
      <c r="HB66" s="512"/>
      <c r="HC66" s="512"/>
      <c r="HD66" s="513">
        <f t="shared" si="725"/>
        <v>0</v>
      </c>
      <c r="HE66" s="513">
        <f t="shared" si="726"/>
        <v>0</v>
      </c>
      <c r="HF66" s="513"/>
      <c r="HG66" s="476" t="str">
        <f t="shared" si="727"/>
        <v/>
      </c>
      <c r="HI66" s="491"/>
      <c r="HJ66" s="452" t="str">
        <f>IF(HI66="","",VLOOKUP(HI66,Language!$D$5:$E$94,2,0))</f>
        <v/>
      </c>
      <c r="HK66" s="492"/>
      <c r="HL66" s="452" t="str">
        <f>IF(HK66="","",VLOOKUP(HK66,Language!$D$5:$E$94,2,0))</f>
        <v/>
      </c>
      <c r="HM66" s="528"/>
      <c r="HN66" s="529"/>
      <c r="HO66" s="512"/>
      <c r="HP66" s="512"/>
      <c r="HQ66" s="513">
        <f t="shared" si="728"/>
        <v>0</v>
      </c>
      <c r="HR66" s="513">
        <f t="shared" si="729"/>
        <v>0</v>
      </c>
      <c r="HS66" s="513"/>
      <c r="HT66" s="476" t="str">
        <f t="shared" si="730"/>
        <v/>
      </c>
      <c r="HV66" s="491"/>
      <c r="HW66" s="452" t="str">
        <f>IF(HV66="","",VLOOKUP(HV66,Language!$D$5:$E$94,2,0))</f>
        <v/>
      </c>
      <c r="HX66" s="492"/>
      <c r="HY66" s="452" t="str">
        <f>IF(HX66="","",VLOOKUP(HX66,Language!$D$5:$E$94,2,0))</f>
        <v/>
      </c>
      <c r="HZ66" s="528"/>
      <c r="IA66" s="529"/>
      <c r="IB66" s="512"/>
      <c r="IC66" s="512"/>
      <c r="ID66" s="513">
        <f t="shared" si="731"/>
        <v>0</v>
      </c>
      <c r="IE66" s="513">
        <f t="shared" si="732"/>
        <v>0</v>
      </c>
      <c r="IF66" s="513"/>
      <c r="IG66" s="476" t="str">
        <f t="shared" si="733"/>
        <v/>
      </c>
      <c r="II66" s="491"/>
      <c r="IJ66" s="452" t="str">
        <f>IF(II66="","",VLOOKUP(II66,Language!$D$5:$E$94,2,0))</f>
        <v/>
      </c>
      <c r="IK66" s="492"/>
      <c r="IL66" s="452" t="str">
        <f>IF(IK66="","",VLOOKUP(IK66,Language!$D$5:$E$94,2,0))</f>
        <v/>
      </c>
      <c r="IM66" s="528"/>
      <c r="IN66" s="529"/>
      <c r="IO66" s="512"/>
      <c r="IP66" s="512"/>
      <c r="IQ66" s="513">
        <f t="shared" si="734"/>
        <v>0</v>
      </c>
      <c r="IR66" s="513">
        <f t="shared" si="735"/>
        <v>0</v>
      </c>
      <c r="IS66" s="513"/>
      <c r="IT66" s="476" t="str">
        <f t="shared" si="736"/>
        <v/>
      </c>
      <c r="IV66" s="491"/>
      <c r="IW66" s="452" t="str">
        <f>IF(IV66="","",VLOOKUP(IV66,Language!$D$5:$E$94,2,0))</f>
        <v/>
      </c>
      <c r="IX66" s="492"/>
      <c r="IY66" s="452" t="str">
        <f>IF(IX66="","",VLOOKUP(IX66,Language!$D$5:$E$94,2,0))</f>
        <v/>
      </c>
      <c r="IZ66" s="528"/>
      <c r="JA66" s="529"/>
      <c r="JB66" s="512"/>
      <c r="JC66" s="512"/>
      <c r="JD66" s="513">
        <f t="shared" si="737"/>
        <v>0</v>
      </c>
      <c r="JE66" s="513">
        <f t="shared" si="738"/>
        <v>0</v>
      </c>
      <c r="JF66" s="513"/>
      <c r="JG66" s="476" t="str">
        <f t="shared" si="739"/>
        <v/>
      </c>
      <c r="JI66" s="491"/>
      <c r="JJ66" s="452" t="str">
        <f>IF(JI66="","",VLOOKUP(JI66,Language!$D$5:$E$94,2,0))</f>
        <v/>
      </c>
      <c r="JK66" s="492"/>
      <c r="JL66" s="452" t="str">
        <f>IF(JK66="","",VLOOKUP(JK66,Language!$D$5:$E$94,2,0))</f>
        <v/>
      </c>
      <c r="JM66" s="528"/>
      <c r="JN66" s="529"/>
      <c r="JO66" s="512"/>
      <c r="JP66" s="512"/>
      <c r="JQ66" s="513">
        <f t="shared" si="740"/>
        <v>0</v>
      </c>
      <c r="JR66" s="513">
        <f t="shared" si="741"/>
        <v>0</v>
      </c>
      <c r="JS66" s="513"/>
      <c r="JT66" s="476" t="str">
        <f t="shared" si="742"/>
        <v/>
      </c>
      <c r="JV66" s="491"/>
      <c r="JW66" s="452" t="str">
        <f>IF(JV66="","",VLOOKUP(JV66,Language!$D$5:$E$94,2,0))</f>
        <v/>
      </c>
      <c r="JX66" s="492"/>
      <c r="JY66" s="452" t="str">
        <f>IF(JX66="","",VLOOKUP(JX66,Language!$D$5:$E$94,2,0))</f>
        <v/>
      </c>
      <c r="JZ66" s="528"/>
      <c r="KA66" s="529"/>
      <c r="KB66" s="512"/>
      <c r="KC66" s="512"/>
      <c r="KD66" s="513">
        <f t="shared" si="743"/>
        <v>0</v>
      </c>
      <c r="KE66" s="513">
        <f t="shared" si="744"/>
        <v>0</v>
      </c>
      <c r="KF66" s="513"/>
      <c r="KG66" s="476" t="str">
        <f t="shared" si="745"/>
        <v/>
      </c>
      <c r="KI66" s="491"/>
      <c r="KJ66" s="452" t="str">
        <f>IF(KI66="","",VLOOKUP(KI66,Language!$D$5:$E$94,2,0))</f>
        <v/>
      </c>
      <c r="KK66" s="492"/>
      <c r="KL66" s="452" t="str">
        <f>IF(KK66="","",VLOOKUP(KK66,Language!$D$5:$E$94,2,0))</f>
        <v/>
      </c>
      <c r="KM66" s="528"/>
      <c r="KN66" s="529"/>
      <c r="KO66" s="512"/>
      <c r="KP66" s="512"/>
      <c r="KQ66" s="513">
        <f t="shared" si="746"/>
        <v>0</v>
      </c>
      <c r="KR66" s="513">
        <f t="shared" si="747"/>
        <v>0</v>
      </c>
      <c r="KS66" s="513"/>
      <c r="KT66" s="476" t="str">
        <f t="shared" si="748"/>
        <v/>
      </c>
      <c r="KV66" s="491"/>
      <c r="KW66" s="452" t="str">
        <f>IF(KV66="","",VLOOKUP(KV66,Language!$D$5:$E$94,2,0))</f>
        <v/>
      </c>
      <c r="KX66" s="492"/>
      <c r="KY66" s="452" t="str">
        <f>IF(KX66="","",VLOOKUP(KX66,Language!$D$5:$E$94,2,0))</f>
        <v/>
      </c>
      <c r="KZ66" s="528"/>
      <c r="LA66" s="529"/>
      <c r="LB66" s="512"/>
      <c r="LC66" s="512"/>
      <c r="LD66" s="513">
        <f t="shared" si="749"/>
        <v>0</v>
      </c>
      <c r="LE66" s="513">
        <f t="shared" si="750"/>
        <v>0</v>
      </c>
      <c r="LF66" s="513"/>
      <c r="LG66" s="476" t="str">
        <f t="shared" si="751"/>
        <v/>
      </c>
      <c r="LI66" s="491"/>
      <c r="LJ66" s="452" t="str">
        <f>IF(LI66="","",VLOOKUP(LI66,Language!$D$5:$E$94,2,0))</f>
        <v/>
      </c>
      <c r="LK66" s="492"/>
      <c r="LL66" s="452" t="str">
        <f>IF(LK66="","",VLOOKUP(LK66,Language!$D$5:$E$94,2,0))</f>
        <v/>
      </c>
      <c r="LM66" s="528"/>
      <c r="LN66" s="529"/>
      <c r="LO66" s="512"/>
      <c r="LP66" s="512"/>
      <c r="LQ66" s="513">
        <f t="shared" si="752"/>
        <v>0</v>
      </c>
      <c r="LR66" s="513">
        <f t="shared" si="753"/>
        <v>0</v>
      </c>
      <c r="LS66" s="513"/>
      <c r="LT66" s="476" t="str">
        <f t="shared" si="754"/>
        <v/>
      </c>
      <c r="LV66" s="491"/>
      <c r="LW66" s="452" t="str">
        <f>IF(LV66="","",VLOOKUP(LV66,Language!$D$5:$E$94,2,0))</f>
        <v/>
      </c>
      <c r="LX66" s="492"/>
      <c r="LY66" s="452" t="str">
        <f>IF(LX66="","",VLOOKUP(LX66,Language!$D$5:$E$94,2,0))</f>
        <v/>
      </c>
      <c r="LZ66" s="528"/>
      <c r="MA66" s="529"/>
      <c r="MB66" s="512"/>
      <c r="MC66" s="512"/>
      <c r="MD66" s="513">
        <f t="shared" si="755"/>
        <v>0</v>
      </c>
      <c r="ME66" s="513">
        <f t="shared" si="756"/>
        <v>0</v>
      </c>
      <c r="MF66" s="513"/>
      <c r="MG66" s="476" t="str">
        <f t="shared" si="757"/>
        <v/>
      </c>
    </row>
    <row r="67" spans="1:345" s="444" customFormat="1" x14ac:dyDescent="0.25">
      <c r="A67" s="448"/>
      <c r="B67" s="451">
        <f ca="1">IF(C67="","",INDEX(Groups!$C$7:$C$45,MATCH(C67,Groups!$D$7:$D$45,0)))</f>
        <v>3</v>
      </c>
      <c r="C67" s="452" t="str">
        <f ca="1">INDIRECT("'"&amp;References!$A$1&amp;"'!"&amp;"$Q$50")</f>
        <v>Frankreich</v>
      </c>
      <c r="D67" s="453">
        <f ca="1">IF(E67="","",INDEX(Groups!$C$7:$C$45,MATCH(E67,Groups!$D$7:$D$45,0)))</f>
        <v>26</v>
      </c>
      <c r="E67" s="452" t="str">
        <f ca="1">INDIRECT("'"&amp;References!$A$1&amp;"'!"&amp;"$R$50")</f>
        <v>Polen</v>
      </c>
      <c r="F67" s="454">
        <f ca="1">IF(AND(INDIRECT("'"&amp;References!$A$1&amp;"'!"&amp;"$Q$51")&lt;&gt;"",INDIRECT("'"&amp;References!$A$1&amp;"'!"&amp;"$R$51")&lt;&gt;""),INDIRECT("'"&amp;References!$A$1&amp;"'!"&amp;"$Q$51")+IF(AND(INDIRECT("'"&amp;References!$A$1&amp;"'!"&amp;"$Q$53")&lt;&gt;"",INDIRECT("'"&amp;References!$A$1&amp;"'!"&amp;"$R$53")&lt;&gt;"",INDIRECT("'"&amp;References!$A$1&amp;"'!"&amp;"$Q$51")=INDIRECT("'"&amp;References!$A$1&amp;"'!"&amp;"$R$51")),INDIRECT("'"&amp;References!$A$1&amp;"'!"&amp;"$Q$53"),0),"")</f>
        <v>3</v>
      </c>
      <c r="G67" s="455">
        <f ca="1">IF(AND(INDIRECT("'"&amp;References!$A$1&amp;"'!"&amp;"$Q$51")&lt;&gt;"",INDIRECT("'"&amp;References!$A$1&amp;"'!"&amp;"$R$51")&lt;&gt;""),INDIRECT("'"&amp;References!$A$1&amp;"'!"&amp;"$R$51")+IF(AND(INDIRECT("'"&amp;References!$A$1&amp;"'!"&amp;"$Q$53")&lt;&gt;"",INDIRECT("'"&amp;References!$A$1&amp;"'!"&amp;"$R$53")&lt;&gt;"",INDIRECT("'"&amp;References!$A$1&amp;"'!"&amp;"$Q$51")=INDIRECT("'"&amp;References!$A$1&amp;"'!"&amp;"$R$51")),INDIRECT("'"&amp;References!$A$1&amp;"'!"&amp;"$R$53"),0),"")</f>
        <v>1</v>
      </c>
      <c r="I67" s="491"/>
      <c r="J67" s="452" t="str">
        <f>IF(I67="","",VLOOKUP(I67,Language!$D$5:$E$94,2,0))</f>
        <v/>
      </c>
      <c r="K67" s="492"/>
      <c r="L67" s="452" t="str">
        <f>IF(K67="","",VLOOKUP(K67,Language!$D$5:$E$94,2,0))</f>
        <v/>
      </c>
      <c r="M67" s="528"/>
      <c r="N67" s="529"/>
      <c r="O67" s="512"/>
      <c r="P67" s="512"/>
      <c r="Q67" s="513">
        <f t="shared" si="680"/>
        <v>0</v>
      </c>
      <c r="R67" s="513">
        <f t="shared" si="681"/>
        <v>0</v>
      </c>
      <c r="S67" s="513"/>
      <c r="T67" s="476" t="str">
        <f t="shared" si="682"/>
        <v/>
      </c>
      <c r="V67" s="491"/>
      <c r="W67" s="452" t="str">
        <f>IF(V67="","",VLOOKUP(V67,Language!$D$5:$E$94,2,0))</f>
        <v/>
      </c>
      <c r="X67" s="492"/>
      <c r="Y67" s="452" t="str">
        <f>IF(X67="","",VLOOKUP(X67,Language!$D$5:$E$94,2,0))</f>
        <v/>
      </c>
      <c r="Z67" s="528"/>
      <c r="AA67" s="529"/>
      <c r="AB67" s="512"/>
      <c r="AC67" s="512"/>
      <c r="AD67" s="513">
        <f t="shared" si="683"/>
        <v>0</v>
      </c>
      <c r="AE67" s="513">
        <f t="shared" si="684"/>
        <v>0</v>
      </c>
      <c r="AF67" s="513"/>
      <c r="AG67" s="476" t="str">
        <f t="shared" si="685"/>
        <v/>
      </c>
      <c r="AI67" s="491"/>
      <c r="AJ67" s="452" t="str">
        <f>IF(AI67="","",VLOOKUP(AI67,Language!$D$5:$E$94,2,0))</f>
        <v/>
      </c>
      <c r="AK67" s="492"/>
      <c r="AL67" s="452" t="str">
        <f>IF(AK67="","",VLOOKUP(AK67,Language!$D$5:$E$94,2,0))</f>
        <v/>
      </c>
      <c r="AM67" s="528"/>
      <c r="AN67" s="529"/>
      <c r="AO67" s="512"/>
      <c r="AP67" s="512"/>
      <c r="AQ67" s="513">
        <f t="shared" si="686"/>
        <v>0</v>
      </c>
      <c r="AR67" s="513">
        <f t="shared" si="687"/>
        <v>0</v>
      </c>
      <c r="AS67" s="513"/>
      <c r="AT67" s="476" t="str">
        <f t="shared" si="688"/>
        <v/>
      </c>
      <c r="AV67" s="491"/>
      <c r="AW67" s="452" t="str">
        <f>IF(AV67="","",VLOOKUP(AV67,Language!$D$5:$E$94,2,0))</f>
        <v/>
      </c>
      <c r="AX67" s="492"/>
      <c r="AY67" s="452" t="str">
        <f>IF(AX67="","",VLOOKUP(AX67,Language!$D$5:$E$94,2,0))</f>
        <v/>
      </c>
      <c r="AZ67" s="528"/>
      <c r="BA67" s="529"/>
      <c r="BB67" s="512"/>
      <c r="BC67" s="512"/>
      <c r="BD67" s="513">
        <f t="shared" si="689"/>
        <v>0</v>
      </c>
      <c r="BE67" s="513">
        <f t="shared" si="690"/>
        <v>0</v>
      </c>
      <c r="BF67" s="513"/>
      <c r="BG67" s="476" t="str">
        <f t="shared" si="691"/>
        <v/>
      </c>
      <c r="BI67" s="491"/>
      <c r="BJ67" s="452" t="str">
        <f>IF(BI67="","",VLOOKUP(BI67,Language!$D$5:$E$94,2,0))</f>
        <v/>
      </c>
      <c r="BK67" s="492"/>
      <c r="BL67" s="452" t="str">
        <f>IF(BK67="","",VLOOKUP(BK67,Language!$D$5:$E$94,2,0))</f>
        <v/>
      </c>
      <c r="BM67" s="528"/>
      <c r="BN67" s="529"/>
      <c r="BO67" s="512"/>
      <c r="BP67" s="512"/>
      <c r="BQ67" s="513">
        <f t="shared" si="692"/>
        <v>0</v>
      </c>
      <c r="BR67" s="513">
        <f t="shared" si="693"/>
        <v>0</v>
      </c>
      <c r="BS67" s="513"/>
      <c r="BT67" s="476" t="str">
        <f t="shared" si="694"/>
        <v/>
      </c>
      <c r="BV67" s="491"/>
      <c r="BW67" s="452" t="str">
        <f>IF(BV67="","",VLOOKUP(BV67,Language!$D$5:$E$94,2,0))</f>
        <v/>
      </c>
      <c r="BX67" s="492"/>
      <c r="BY67" s="452" t="str">
        <f>IF(BX67="","",VLOOKUP(BX67,Language!$D$5:$E$94,2,0))</f>
        <v/>
      </c>
      <c r="BZ67" s="528"/>
      <c r="CA67" s="529"/>
      <c r="CB67" s="512"/>
      <c r="CC67" s="512"/>
      <c r="CD67" s="513">
        <f t="shared" si="695"/>
        <v>0</v>
      </c>
      <c r="CE67" s="513">
        <f t="shared" si="696"/>
        <v>0</v>
      </c>
      <c r="CF67" s="513"/>
      <c r="CG67" s="476" t="str">
        <f t="shared" si="697"/>
        <v/>
      </c>
      <c r="CI67" s="491"/>
      <c r="CJ67" s="452" t="str">
        <f>IF(CI67="","",VLOOKUP(CI67,Language!$D$5:$E$94,2,0))</f>
        <v/>
      </c>
      <c r="CK67" s="492"/>
      <c r="CL67" s="452" t="str">
        <f>IF(CK67="","",VLOOKUP(CK67,Language!$D$5:$E$94,2,0))</f>
        <v/>
      </c>
      <c r="CM67" s="528"/>
      <c r="CN67" s="529"/>
      <c r="CO67" s="512"/>
      <c r="CP67" s="512"/>
      <c r="CQ67" s="513">
        <f t="shared" si="698"/>
        <v>0</v>
      </c>
      <c r="CR67" s="513">
        <f t="shared" si="699"/>
        <v>0</v>
      </c>
      <c r="CS67" s="513"/>
      <c r="CT67" s="476" t="str">
        <f t="shared" si="700"/>
        <v/>
      </c>
      <c r="CV67" s="491"/>
      <c r="CW67" s="452" t="str">
        <f>IF(CV67="","",VLOOKUP(CV67,Language!$D$5:$E$94,2,0))</f>
        <v/>
      </c>
      <c r="CX67" s="492"/>
      <c r="CY67" s="452" t="str">
        <f>IF(CX67="","",VLOOKUP(CX67,Language!$D$5:$E$94,2,0))</f>
        <v/>
      </c>
      <c r="CZ67" s="528"/>
      <c r="DA67" s="529"/>
      <c r="DB67" s="512"/>
      <c r="DC67" s="512"/>
      <c r="DD67" s="513">
        <f t="shared" si="701"/>
        <v>0</v>
      </c>
      <c r="DE67" s="513">
        <f t="shared" si="702"/>
        <v>0</v>
      </c>
      <c r="DF67" s="513"/>
      <c r="DG67" s="476" t="str">
        <f t="shared" si="703"/>
        <v/>
      </c>
      <c r="DI67" s="491"/>
      <c r="DJ67" s="452" t="str">
        <f>IF(DI67="","",VLOOKUP(DI67,Language!$D$5:$E$94,2,0))</f>
        <v/>
      </c>
      <c r="DK67" s="492"/>
      <c r="DL67" s="452" t="str">
        <f>IF(DK67="","",VLOOKUP(DK67,Language!$D$5:$E$94,2,0))</f>
        <v/>
      </c>
      <c r="DM67" s="528"/>
      <c r="DN67" s="529"/>
      <c r="DO67" s="512"/>
      <c r="DP67" s="512"/>
      <c r="DQ67" s="513">
        <f t="shared" si="704"/>
        <v>0</v>
      </c>
      <c r="DR67" s="513">
        <f t="shared" si="705"/>
        <v>0</v>
      </c>
      <c r="DS67" s="513"/>
      <c r="DT67" s="476" t="str">
        <f t="shared" si="706"/>
        <v/>
      </c>
      <c r="DV67" s="491"/>
      <c r="DW67" s="452" t="str">
        <f>IF(DV67="","",VLOOKUP(DV67,Language!$D$5:$E$94,2,0))</f>
        <v/>
      </c>
      <c r="DX67" s="492"/>
      <c r="DY67" s="452" t="str">
        <f>IF(DX67="","",VLOOKUP(DX67,Language!$D$5:$E$94,2,0))</f>
        <v/>
      </c>
      <c r="DZ67" s="528"/>
      <c r="EA67" s="529"/>
      <c r="EB67" s="512"/>
      <c r="EC67" s="512"/>
      <c r="ED67" s="513">
        <f t="shared" si="707"/>
        <v>0</v>
      </c>
      <c r="EE67" s="513">
        <f t="shared" si="708"/>
        <v>0</v>
      </c>
      <c r="EF67" s="513"/>
      <c r="EG67" s="476" t="str">
        <f t="shared" si="709"/>
        <v/>
      </c>
      <c r="EI67" s="491"/>
      <c r="EJ67" s="452" t="str">
        <f>IF(EI67="","",VLOOKUP(EI67,Language!$D$5:$E$94,2,0))</f>
        <v/>
      </c>
      <c r="EK67" s="492"/>
      <c r="EL67" s="452" t="str">
        <f>IF(EK67="","",VLOOKUP(EK67,Language!$D$5:$E$94,2,0))</f>
        <v/>
      </c>
      <c r="EM67" s="528"/>
      <c r="EN67" s="529"/>
      <c r="EO67" s="512"/>
      <c r="EP67" s="512"/>
      <c r="EQ67" s="513">
        <f t="shared" si="710"/>
        <v>0</v>
      </c>
      <c r="ER67" s="513">
        <f t="shared" si="711"/>
        <v>0</v>
      </c>
      <c r="ES67" s="513"/>
      <c r="ET67" s="476" t="str">
        <f t="shared" si="712"/>
        <v/>
      </c>
      <c r="EV67" s="491"/>
      <c r="EW67" s="452" t="str">
        <f>IF(EV67="","",VLOOKUP(EV67,Language!$D$5:$E$94,2,0))</f>
        <v/>
      </c>
      <c r="EX67" s="492"/>
      <c r="EY67" s="452" t="str">
        <f>IF(EX67="","",VLOOKUP(EX67,Language!$D$5:$E$94,2,0))</f>
        <v/>
      </c>
      <c r="EZ67" s="528"/>
      <c r="FA67" s="529"/>
      <c r="FB67" s="512"/>
      <c r="FC67" s="512"/>
      <c r="FD67" s="513">
        <f t="shared" si="713"/>
        <v>0</v>
      </c>
      <c r="FE67" s="513">
        <f t="shared" si="714"/>
        <v>0</v>
      </c>
      <c r="FF67" s="513"/>
      <c r="FG67" s="476" t="str">
        <f t="shared" si="715"/>
        <v/>
      </c>
      <c r="FI67" s="491"/>
      <c r="FJ67" s="452" t="str">
        <f>IF(FI67="","",VLOOKUP(FI67,Language!$D$5:$E$94,2,0))</f>
        <v/>
      </c>
      <c r="FK67" s="492"/>
      <c r="FL67" s="452" t="str">
        <f>IF(FK67="","",VLOOKUP(FK67,Language!$D$5:$E$94,2,0))</f>
        <v/>
      </c>
      <c r="FM67" s="528"/>
      <c r="FN67" s="529"/>
      <c r="FO67" s="512"/>
      <c r="FP67" s="512"/>
      <c r="FQ67" s="513">
        <f t="shared" si="716"/>
        <v>0</v>
      </c>
      <c r="FR67" s="513">
        <f t="shared" si="717"/>
        <v>0</v>
      </c>
      <c r="FS67" s="513"/>
      <c r="FT67" s="476" t="str">
        <f t="shared" si="718"/>
        <v/>
      </c>
      <c r="FV67" s="491"/>
      <c r="FW67" s="452" t="str">
        <f>IF(FV67="","",VLOOKUP(FV67,Language!$D$5:$E$94,2,0))</f>
        <v/>
      </c>
      <c r="FX67" s="492"/>
      <c r="FY67" s="452" t="str">
        <f>IF(FX67="","",VLOOKUP(FX67,Language!$D$5:$E$94,2,0))</f>
        <v/>
      </c>
      <c r="FZ67" s="528"/>
      <c r="GA67" s="529"/>
      <c r="GB67" s="512"/>
      <c r="GC67" s="512"/>
      <c r="GD67" s="513">
        <f t="shared" si="719"/>
        <v>0</v>
      </c>
      <c r="GE67" s="513">
        <f t="shared" si="720"/>
        <v>0</v>
      </c>
      <c r="GF67" s="513"/>
      <c r="GG67" s="476" t="str">
        <f t="shared" si="721"/>
        <v/>
      </c>
      <c r="GI67" s="491"/>
      <c r="GJ67" s="452" t="str">
        <f>IF(GI67="","",VLOOKUP(GI67,Language!$D$5:$E$94,2,0))</f>
        <v/>
      </c>
      <c r="GK67" s="492"/>
      <c r="GL67" s="452" t="str">
        <f>IF(GK67="","",VLOOKUP(GK67,Language!$D$5:$E$94,2,0))</f>
        <v/>
      </c>
      <c r="GM67" s="528"/>
      <c r="GN67" s="529"/>
      <c r="GO67" s="512"/>
      <c r="GP67" s="512"/>
      <c r="GQ67" s="513">
        <f t="shared" si="722"/>
        <v>0</v>
      </c>
      <c r="GR67" s="513">
        <f t="shared" si="723"/>
        <v>0</v>
      </c>
      <c r="GS67" s="513"/>
      <c r="GT67" s="476" t="str">
        <f t="shared" si="724"/>
        <v/>
      </c>
      <c r="GV67" s="491"/>
      <c r="GW67" s="452" t="str">
        <f>IF(GV67="","",VLOOKUP(GV67,Language!$D$5:$E$94,2,0))</f>
        <v/>
      </c>
      <c r="GX67" s="492"/>
      <c r="GY67" s="452" t="str">
        <f>IF(GX67="","",VLOOKUP(GX67,Language!$D$5:$E$94,2,0))</f>
        <v/>
      </c>
      <c r="GZ67" s="528"/>
      <c r="HA67" s="529"/>
      <c r="HB67" s="512"/>
      <c r="HC67" s="512"/>
      <c r="HD67" s="513">
        <f t="shared" si="725"/>
        <v>0</v>
      </c>
      <c r="HE67" s="513">
        <f t="shared" si="726"/>
        <v>0</v>
      </c>
      <c r="HF67" s="513"/>
      <c r="HG67" s="476" t="str">
        <f t="shared" si="727"/>
        <v/>
      </c>
      <c r="HI67" s="491"/>
      <c r="HJ67" s="452" t="str">
        <f>IF(HI67="","",VLOOKUP(HI67,Language!$D$5:$E$94,2,0))</f>
        <v/>
      </c>
      <c r="HK67" s="492"/>
      <c r="HL67" s="452" t="str">
        <f>IF(HK67="","",VLOOKUP(HK67,Language!$D$5:$E$94,2,0))</f>
        <v/>
      </c>
      <c r="HM67" s="528"/>
      <c r="HN67" s="529"/>
      <c r="HO67" s="512"/>
      <c r="HP67" s="512"/>
      <c r="HQ67" s="513">
        <f t="shared" si="728"/>
        <v>0</v>
      </c>
      <c r="HR67" s="513">
        <f t="shared" si="729"/>
        <v>0</v>
      </c>
      <c r="HS67" s="513"/>
      <c r="HT67" s="476" t="str">
        <f t="shared" si="730"/>
        <v/>
      </c>
      <c r="HV67" s="491"/>
      <c r="HW67" s="452" t="str">
        <f>IF(HV67="","",VLOOKUP(HV67,Language!$D$5:$E$94,2,0))</f>
        <v/>
      </c>
      <c r="HX67" s="492"/>
      <c r="HY67" s="452" t="str">
        <f>IF(HX67="","",VLOOKUP(HX67,Language!$D$5:$E$94,2,0))</f>
        <v/>
      </c>
      <c r="HZ67" s="528"/>
      <c r="IA67" s="529"/>
      <c r="IB67" s="512"/>
      <c r="IC67" s="512"/>
      <c r="ID67" s="513">
        <f t="shared" si="731"/>
        <v>0</v>
      </c>
      <c r="IE67" s="513">
        <f t="shared" si="732"/>
        <v>0</v>
      </c>
      <c r="IF67" s="513"/>
      <c r="IG67" s="476" t="str">
        <f t="shared" si="733"/>
        <v/>
      </c>
      <c r="II67" s="491"/>
      <c r="IJ67" s="452" t="str">
        <f>IF(II67="","",VLOOKUP(II67,Language!$D$5:$E$94,2,0))</f>
        <v/>
      </c>
      <c r="IK67" s="492"/>
      <c r="IL67" s="452" t="str">
        <f>IF(IK67="","",VLOOKUP(IK67,Language!$D$5:$E$94,2,0))</f>
        <v/>
      </c>
      <c r="IM67" s="528"/>
      <c r="IN67" s="529"/>
      <c r="IO67" s="512"/>
      <c r="IP67" s="512"/>
      <c r="IQ67" s="513">
        <f t="shared" si="734"/>
        <v>0</v>
      </c>
      <c r="IR67" s="513">
        <f t="shared" si="735"/>
        <v>0</v>
      </c>
      <c r="IS67" s="513"/>
      <c r="IT67" s="476" t="str">
        <f t="shared" si="736"/>
        <v/>
      </c>
      <c r="IV67" s="491"/>
      <c r="IW67" s="452" t="str">
        <f>IF(IV67="","",VLOOKUP(IV67,Language!$D$5:$E$94,2,0))</f>
        <v/>
      </c>
      <c r="IX67" s="492"/>
      <c r="IY67" s="452" t="str">
        <f>IF(IX67="","",VLOOKUP(IX67,Language!$D$5:$E$94,2,0))</f>
        <v/>
      </c>
      <c r="IZ67" s="528"/>
      <c r="JA67" s="529"/>
      <c r="JB67" s="512"/>
      <c r="JC67" s="512"/>
      <c r="JD67" s="513">
        <f t="shared" si="737"/>
        <v>0</v>
      </c>
      <c r="JE67" s="513">
        <f t="shared" si="738"/>
        <v>0</v>
      </c>
      <c r="JF67" s="513"/>
      <c r="JG67" s="476" t="str">
        <f t="shared" si="739"/>
        <v/>
      </c>
      <c r="JI67" s="491"/>
      <c r="JJ67" s="452" t="str">
        <f>IF(JI67="","",VLOOKUP(JI67,Language!$D$5:$E$94,2,0))</f>
        <v/>
      </c>
      <c r="JK67" s="492"/>
      <c r="JL67" s="452" t="str">
        <f>IF(JK67="","",VLOOKUP(JK67,Language!$D$5:$E$94,2,0))</f>
        <v/>
      </c>
      <c r="JM67" s="528"/>
      <c r="JN67" s="529"/>
      <c r="JO67" s="512"/>
      <c r="JP67" s="512"/>
      <c r="JQ67" s="513">
        <f t="shared" si="740"/>
        <v>0</v>
      </c>
      <c r="JR67" s="513">
        <f t="shared" si="741"/>
        <v>0</v>
      </c>
      <c r="JS67" s="513"/>
      <c r="JT67" s="476" t="str">
        <f t="shared" si="742"/>
        <v/>
      </c>
      <c r="JV67" s="491"/>
      <c r="JW67" s="452" t="str">
        <f>IF(JV67="","",VLOOKUP(JV67,Language!$D$5:$E$94,2,0))</f>
        <v/>
      </c>
      <c r="JX67" s="492"/>
      <c r="JY67" s="452" t="str">
        <f>IF(JX67="","",VLOOKUP(JX67,Language!$D$5:$E$94,2,0))</f>
        <v/>
      </c>
      <c r="JZ67" s="528"/>
      <c r="KA67" s="529"/>
      <c r="KB67" s="512"/>
      <c r="KC67" s="512"/>
      <c r="KD67" s="513">
        <f t="shared" si="743"/>
        <v>0</v>
      </c>
      <c r="KE67" s="513">
        <f t="shared" si="744"/>
        <v>0</v>
      </c>
      <c r="KF67" s="513"/>
      <c r="KG67" s="476" t="str">
        <f t="shared" si="745"/>
        <v/>
      </c>
      <c r="KI67" s="491"/>
      <c r="KJ67" s="452" t="str">
        <f>IF(KI67="","",VLOOKUP(KI67,Language!$D$5:$E$94,2,0))</f>
        <v/>
      </c>
      <c r="KK67" s="492"/>
      <c r="KL67" s="452" t="str">
        <f>IF(KK67="","",VLOOKUP(KK67,Language!$D$5:$E$94,2,0))</f>
        <v/>
      </c>
      <c r="KM67" s="528"/>
      <c r="KN67" s="529"/>
      <c r="KO67" s="512"/>
      <c r="KP67" s="512"/>
      <c r="KQ67" s="513">
        <f t="shared" si="746"/>
        <v>0</v>
      </c>
      <c r="KR67" s="513">
        <f t="shared" si="747"/>
        <v>0</v>
      </c>
      <c r="KS67" s="513"/>
      <c r="KT67" s="476" t="str">
        <f t="shared" si="748"/>
        <v/>
      </c>
      <c r="KV67" s="491"/>
      <c r="KW67" s="452" t="str">
        <f>IF(KV67="","",VLOOKUP(KV67,Language!$D$5:$E$94,2,0))</f>
        <v/>
      </c>
      <c r="KX67" s="492"/>
      <c r="KY67" s="452" t="str">
        <f>IF(KX67="","",VLOOKUP(KX67,Language!$D$5:$E$94,2,0))</f>
        <v/>
      </c>
      <c r="KZ67" s="528"/>
      <c r="LA67" s="529"/>
      <c r="LB67" s="512"/>
      <c r="LC67" s="512"/>
      <c r="LD67" s="513">
        <f t="shared" si="749"/>
        <v>0</v>
      </c>
      <c r="LE67" s="513">
        <f t="shared" si="750"/>
        <v>0</v>
      </c>
      <c r="LF67" s="513"/>
      <c r="LG67" s="476" t="str">
        <f t="shared" si="751"/>
        <v/>
      </c>
      <c r="LI67" s="491"/>
      <c r="LJ67" s="452" t="str">
        <f>IF(LI67="","",VLOOKUP(LI67,Language!$D$5:$E$94,2,0))</f>
        <v/>
      </c>
      <c r="LK67" s="492"/>
      <c r="LL67" s="452" t="str">
        <f>IF(LK67="","",VLOOKUP(LK67,Language!$D$5:$E$94,2,0))</f>
        <v/>
      </c>
      <c r="LM67" s="528"/>
      <c r="LN67" s="529"/>
      <c r="LO67" s="512"/>
      <c r="LP67" s="512"/>
      <c r="LQ67" s="513">
        <f t="shared" si="752"/>
        <v>0</v>
      </c>
      <c r="LR67" s="513">
        <f t="shared" si="753"/>
        <v>0</v>
      </c>
      <c r="LS67" s="513"/>
      <c r="LT67" s="476" t="str">
        <f t="shared" si="754"/>
        <v/>
      </c>
      <c r="LV67" s="491"/>
      <c r="LW67" s="452" t="str">
        <f>IF(LV67="","",VLOOKUP(LV67,Language!$D$5:$E$94,2,0))</f>
        <v/>
      </c>
      <c r="LX67" s="492"/>
      <c r="LY67" s="452" t="str">
        <f>IF(LX67="","",VLOOKUP(LX67,Language!$D$5:$E$94,2,0))</f>
        <v/>
      </c>
      <c r="LZ67" s="528"/>
      <c r="MA67" s="529"/>
      <c r="MB67" s="512"/>
      <c r="MC67" s="512"/>
      <c r="MD67" s="513">
        <f t="shared" si="755"/>
        <v>0</v>
      </c>
      <c r="ME67" s="513">
        <f t="shared" si="756"/>
        <v>0</v>
      </c>
      <c r="MF67" s="513"/>
      <c r="MG67" s="476" t="str">
        <f t="shared" si="757"/>
        <v/>
      </c>
    </row>
    <row r="68" spans="1:345" s="444" customFormat="1" x14ac:dyDescent="0.25">
      <c r="A68" s="448"/>
      <c r="B68" s="451">
        <f ca="1">IF(C68="","",INDEX(Groups!$C$7:$C$45,MATCH(C68,Groups!$D$7:$D$45,0)))</f>
        <v>24</v>
      </c>
      <c r="C68" s="452" t="str">
        <f ca="1">INDIRECT("'"&amp;References!$A$1&amp;"'!"&amp;"$T$50")</f>
        <v>Marokko</v>
      </c>
      <c r="D68" s="453">
        <f ca="1">IF(E68="","",INDEX(Groups!$C$7:$C$45,MATCH(E68,Groups!$D$7:$D$45,0)))</f>
        <v>7</v>
      </c>
      <c r="E68" s="452" t="str">
        <f ca="1">INDIRECT("'"&amp;References!$A$1&amp;"'!"&amp;"$U$50")</f>
        <v>Spanien</v>
      </c>
      <c r="F68" s="454">
        <f ca="1">IF(AND(INDIRECT("'"&amp;References!$A$1&amp;"'!"&amp;"$T$51")&lt;&gt;"",INDIRECT("'"&amp;References!$A$1&amp;"'!"&amp;"$U$51")&lt;&gt;""),INDIRECT("'"&amp;References!$A$1&amp;"'!"&amp;"$T$51")+IF(AND(INDIRECT("'"&amp;References!$A$1&amp;"'!"&amp;"$T$53")&lt;&gt;"",INDIRECT("'"&amp;References!$A$1&amp;"'!"&amp;"$U$53")&lt;&gt;"",INDIRECT("'"&amp;References!$A$1&amp;"'!"&amp;"$T$51")=INDIRECT("'"&amp;References!$A$1&amp;"'!"&amp;"$U$51")),INDIRECT("'"&amp;References!$A$1&amp;"'!"&amp;"$T$53"),0),"")</f>
        <v>3</v>
      </c>
      <c r="G68" s="455">
        <f ca="1">IF(AND(INDIRECT("'"&amp;References!$A$1&amp;"'!"&amp;"$T$51")&lt;&gt;"",INDIRECT("'"&amp;References!$A$1&amp;"'!"&amp;"$U$51")&lt;&gt;""),INDIRECT("'"&amp;References!$A$1&amp;"'!"&amp;"$U$51")+IF(AND(INDIRECT("'"&amp;References!$A$1&amp;"'!"&amp;"$T$53")&lt;&gt;"",INDIRECT("'"&amp;References!$A$1&amp;"'!"&amp;"$U$53")&lt;&gt;"",INDIRECT("'"&amp;References!$A$1&amp;"'!"&amp;"$T$51")=INDIRECT("'"&amp;References!$A$1&amp;"'!"&amp;"$U$51")),INDIRECT("'"&amp;References!$A$1&amp;"'!"&amp;"$U$53"),0),"")</f>
        <v>0</v>
      </c>
      <c r="I68" s="491"/>
      <c r="J68" s="452" t="str">
        <f>IF(I68="","",VLOOKUP(I68,Language!$D$5:$E$94,2,0))</f>
        <v/>
      </c>
      <c r="K68" s="492"/>
      <c r="L68" s="452" t="str">
        <f>IF(K68="","",VLOOKUP(K68,Language!$D$5:$E$94,2,0))</f>
        <v/>
      </c>
      <c r="M68" s="528"/>
      <c r="N68" s="529"/>
      <c r="O68" s="512"/>
      <c r="P68" s="512"/>
      <c r="Q68" s="513">
        <f t="shared" si="680"/>
        <v>0</v>
      </c>
      <c r="R68" s="513">
        <f t="shared" si="681"/>
        <v>0</v>
      </c>
      <c r="S68" s="513"/>
      <c r="T68" s="476" t="str">
        <f t="shared" si="682"/>
        <v/>
      </c>
      <c r="V68" s="491"/>
      <c r="W68" s="452" t="str">
        <f>IF(V68="","",VLOOKUP(V68,Language!$D$5:$E$94,2,0))</f>
        <v/>
      </c>
      <c r="X68" s="492"/>
      <c r="Y68" s="452" t="str">
        <f>IF(X68="","",VLOOKUP(X68,Language!$D$5:$E$94,2,0))</f>
        <v/>
      </c>
      <c r="Z68" s="528"/>
      <c r="AA68" s="529"/>
      <c r="AB68" s="512"/>
      <c r="AC68" s="512"/>
      <c r="AD68" s="513">
        <f t="shared" si="683"/>
        <v>0</v>
      </c>
      <c r="AE68" s="513">
        <f t="shared" si="684"/>
        <v>0</v>
      </c>
      <c r="AF68" s="513"/>
      <c r="AG68" s="476" t="str">
        <f t="shared" si="685"/>
        <v/>
      </c>
      <c r="AI68" s="491"/>
      <c r="AJ68" s="452" t="str">
        <f>IF(AI68="","",VLOOKUP(AI68,Language!$D$5:$E$94,2,0))</f>
        <v/>
      </c>
      <c r="AK68" s="492"/>
      <c r="AL68" s="452" t="str">
        <f>IF(AK68="","",VLOOKUP(AK68,Language!$D$5:$E$94,2,0))</f>
        <v/>
      </c>
      <c r="AM68" s="528"/>
      <c r="AN68" s="529"/>
      <c r="AO68" s="512"/>
      <c r="AP68" s="512"/>
      <c r="AQ68" s="513">
        <f t="shared" si="686"/>
        <v>0</v>
      </c>
      <c r="AR68" s="513">
        <f t="shared" si="687"/>
        <v>0</v>
      </c>
      <c r="AS68" s="513"/>
      <c r="AT68" s="476" t="str">
        <f t="shared" si="688"/>
        <v/>
      </c>
      <c r="AV68" s="491"/>
      <c r="AW68" s="452" t="str">
        <f>IF(AV68="","",VLOOKUP(AV68,Language!$D$5:$E$94,2,0))</f>
        <v/>
      </c>
      <c r="AX68" s="492"/>
      <c r="AY68" s="452" t="str">
        <f>IF(AX68="","",VLOOKUP(AX68,Language!$D$5:$E$94,2,0))</f>
        <v/>
      </c>
      <c r="AZ68" s="528"/>
      <c r="BA68" s="529"/>
      <c r="BB68" s="512"/>
      <c r="BC68" s="512"/>
      <c r="BD68" s="513">
        <f t="shared" si="689"/>
        <v>0</v>
      </c>
      <c r="BE68" s="513">
        <f t="shared" si="690"/>
        <v>0</v>
      </c>
      <c r="BF68" s="513"/>
      <c r="BG68" s="476" t="str">
        <f t="shared" si="691"/>
        <v/>
      </c>
      <c r="BI68" s="491"/>
      <c r="BJ68" s="452" t="str">
        <f>IF(BI68="","",VLOOKUP(BI68,Language!$D$5:$E$94,2,0))</f>
        <v/>
      </c>
      <c r="BK68" s="492"/>
      <c r="BL68" s="452" t="str">
        <f>IF(BK68="","",VLOOKUP(BK68,Language!$D$5:$E$94,2,0))</f>
        <v/>
      </c>
      <c r="BM68" s="528"/>
      <c r="BN68" s="529"/>
      <c r="BO68" s="512"/>
      <c r="BP68" s="512"/>
      <c r="BQ68" s="513">
        <f t="shared" si="692"/>
        <v>0</v>
      </c>
      <c r="BR68" s="513">
        <f t="shared" si="693"/>
        <v>0</v>
      </c>
      <c r="BS68" s="513"/>
      <c r="BT68" s="476" t="str">
        <f t="shared" si="694"/>
        <v/>
      </c>
      <c r="BV68" s="491"/>
      <c r="BW68" s="452" t="str">
        <f>IF(BV68="","",VLOOKUP(BV68,Language!$D$5:$E$94,2,0))</f>
        <v/>
      </c>
      <c r="BX68" s="492"/>
      <c r="BY68" s="452" t="str">
        <f>IF(BX68="","",VLOOKUP(BX68,Language!$D$5:$E$94,2,0))</f>
        <v/>
      </c>
      <c r="BZ68" s="528"/>
      <c r="CA68" s="529"/>
      <c r="CB68" s="512"/>
      <c r="CC68" s="512"/>
      <c r="CD68" s="513">
        <f t="shared" si="695"/>
        <v>0</v>
      </c>
      <c r="CE68" s="513">
        <f t="shared" si="696"/>
        <v>0</v>
      </c>
      <c r="CF68" s="513"/>
      <c r="CG68" s="476" t="str">
        <f t="shared" si="697"/>
        <v/>
      </c>
      <c r="CI68" s="491"/>
      <c r="CJ68" s="452" t="str">
        <f>IF(CI68="","",VLOOKUP(CI68,Language!$D$5:$E$94,2,0))</f>
        <v/>
      </c>
      <c r="CK68" s="492"/>
      <c r="CL68" s="452" t="str">
        <f>IF(CK68="","",VLOOKUP(CK68,Language!$D$5:$E$94,2,0))</f>
        <v/>
      </c>
      <c r="CM68" s="528"/>
      <c r="CN68" s="529"/>
      <c r="CO68" s="512"/>
      <c r="CP68" s="512"/>
      <c r="CQ68" s="513">
        <f t="shared" si="698"/>
        <v>0</v>
      </c>
      <c r="CR68" s="513">
        <f t="shared" si="699"/>
        <v>0</v>
      </c>
      <c r="CS68" s="513"/>
      <c r="CT68" s="476" t="str">
        <f t="shared" si="700"/>
        <v/>
      </c>
      <c r="CV68" s="491"/>
      <c r="CW68" s="452" t="str">
        <f>IF(CV68="","",VLOOKUP(CV68,Language!$D$5:$E$94,2,0))</f>
        <v/>
      </c>
      <c r="CX68" s="492"/>
      <c r="CY68" s="452" t="str">
        <f>IF(CX68="","",VLOOKUP(CX68,Language!$D$5:$E$94,2,0))</f>
        <v/>
      </c>
      <c r="CZ68" s="528"/>
      <c r="DA68" s="529"/>
      <c r="DB68" s="512"/>
      <c r="DC68" s="512"/>
      <c r="DD68" s="513">
        <f t="shared" si="701"/>
        <v>0</v>
      </c>
      <c r="DE68" s="513">
        <f t="shared" si="702"/>
        <v>0</v>
      </c>
      <c r="DF68" s="513"/>
      <c r="DG68" s="476" t="str">
        <f t="shared" si="703"/>
        <v/>
      </c>
      <c r="DI68" s="491"/>
      <c r="DJ68" s="452" t="str">
        <f>IF(DI68="","",VLOOKUP(DI68,Language!$D$5:$E$94,2,0))</f>
        <v/>
      </c>
      <c r="DK68" s="492"/>
      <c r="DL68" s="452" t="str">
        <f>IF(DK68="","",VLOOKUP(DK68,Language!$D$5:$E$94,2,0))</f>
        <v/>
      </c>
      <c r="DM68" s="528"/>
      <c r="DN68" s="529"/>
      <c r="DO68" s="512"/>
      <c r="DP68" s="512"/>
      <c r="DQ68" s="513">
        <f t="shared" si="704"/>
        <v>0</v>
      </c>
      <c r="DR68" s="513">
        <f t="shared" si="705"/>
        <v>0</v>
      </c>
      <c r="DS68" s="513"/>
      <c r="DT68" s="476" t="str">
        <f t="shared" si="706"/>
        <v/>
      </c>
      <c r="DV68" s="491"/>
      <c r="DW68" s="452" t="str">
        <f>IF(DV68="","",VLOOKUP(DV68,Language!$D$5:$E$94,2,0))</f>
        <v/>
      </c>
      <c r="DX68" s="492"/>
      <c r="DY68" s="452" t="str">
        <f>IF(DX68="","",VLOOKUP(DX68,Language!$D$5:$E$94,2,0))</f>
        <v/>
      </c>
      <c r="DZ68" s="528"/>
      <c r="EA68" s="529"/>
      <c r="EB68" s="512"/>
      <c r="EC68" s="512"/>
      <c r="ED68" s="513">
        <f t="shared" si="707"/>
        <v>0</v>
      </c>
      <c r="EE68" s="513">
        <f t="shared" si="708"/>
        <v>0</v>
      </c>
      <c r="EF68" s="513"/>
      <c r="EG68" s="476" t="str">
        <f t="shared" si="709"/>
        <v/>
      </c>
      <c r="EI68" s="491"/>
      <c r="EJ68" s="452" t="str">
        <f>IF(EI68="","",VLOOKUP(EI68,Language!$D$5:$E$94,2,0))</f>
        <v/>
      </c>
      <c r="EK68" s="492"/>
      <c r="EL68" s="452" t="str">
        <f>IF(EK68="","",VLOOKUP(EK68,Language!$D$5:$E$94,2,0))</f>
        <v/>
      </c>
      <c r="EM68" s="528"/>
      <c r="EN68" s="529"/>
      <c r="EO68" s="512"/>
      <c r="EP68" s="512"/>
      <c r="EQ68" s="513">
        <f t="shared" si="710"/>
        <v>0</v>
      </c>
      <c r="ER68" s="513">
        <f t="shared" si="711"/>
        <v>0</v>
      </c>
      <c r="ES68" s="513"/>
      <c r="ET68" s="476" t="str">
        <f t="shared" si="712"/>
        <v/>
      </c>
      <c r="EV68" s="491"/>
      <c r="EW68" s="452" t="str">
        <f>IF(EV68="","",VLOOKUP(EV68,Language!$D$5:$E$94,2,0))</f>
        <v/>
      </c>
      <c r="EX68" s="492"/>
      <c r="EY68" s="452" t="str">
        <f>IF(EX68="","",VLOOKUP(EX68,Language!$D$5:$E$94,2,0))</f>
        <v/>
      </c>
      <c r="EZ68" s="528"/>
      <c r="FA68" s="529"/>
      <c r="FB68" s="512"/>
      <c r="FC68" s="512"/>
      <c r="FD68" s="513">
        <f t="shared" si="713"/>
        <v>0</v>
      </c>
      <c r="FE68" s="513">
        <f t="shared" si="714"/>
        <v>0</v>
      </c>
      <c r="FF68" s="513"/>
      <c r="FG68" s="476" t="str">
        <f t="shared" si="715"/>
        <v/>
      </c>
      <c r="FI68" s="491"/>
      <c r="FJ68" s="452" t="str">
        <f>IF(FI68="","",VLOOKUP(FI68,Language!$D$5:$E$94,2,0))</f>
        <v/>
      </c>
      <c r="FK68" s="492"/>
      <c r="FL68" s="452" t="str">
        <f>IF(FK68="","",VLOOKUP(FK68,Language!$D$5:$E$94,2,0))</f>
        <v/>
      </c>
      <c r="FM68" s="528"/>
      <c r="FN68" s="529"/>
      <c r="FO68" s="512"/>
      <c r="FP68" s="512"/>
      <c r="FQ68" s="513">
        <f t="shared" si="716"/>
        <v>0</v>
      </c>
      <c r="FR68" s="513">
        <f t="shared" si="717"/>
        <v>0</v>
      </c>
      <c r="FS68" s="513"/>
      <c r="FT68" s="476" t="str">
        <f t="shared" si="718"/>
        <v/>
      </c>
      <c r="FV68" s="491"/>
      <c r="FW68" s="452" t="str">
        <f>IF(FV68="","",VLOOKUP(FV68,Language!$D$5:$E$94,2,0))</f>
        <v/>
      </c>
      <c r="FX68" s="492"/>
      <c r="FY68" s="452" t="str">
        <f>IF(FX68="","",VLOOKUP(FX68,Language!$D$5:$E$94,2,0))</f>
        <v/>
      </c>
      <c r="FZ68" s="528"/>
      <c r="GA68" s="529"/>
      <c r="GB68" s="512"/>
      <c r="GC68" s="512"/>
      <c r="GD68" s="513">
        <f t="shared" si="719"/>
        <v>0</v>
      </c>
      <c r="GE68" s="513">
        <f t="shared" si="720"/>
        <v>0</v>
      </c>
      <c r="GF68" s="513"/>
      <c r="GG68" s="476" t="str">
        <f t="shared" si="721"/>
        <v/>
      </c>
      <c r="GI68" s="491"/>
      <c r="GJ68" s="452" t="str">
        <f>IF(GI68="","",VLOOKUP(GI68,Language!$D$5:$E$94,2,0))</f>
        <v/>
      </c>
      <c r="GK68" s="492"/>
      <c r="GL68" s="452" t="str">
        <f>IF(GK68="","",VLOOKUP(GK68,Language!$D$5:$E$94,2,0))</f>
        <v/>
      </c>
      <c r="GM68" s="528"/>
      <c r="GN68" s="529"/>
      <c r="GO68" s="512"/>
      <c r="GP68" s="512"/>
      <c r="GQ68" s="513">
        <f t="shared" si="722"/>
        <v>0</v>
      </c>
      <c r="GR68" s="513">
        <f t="shared" si="723"/>
        <v>0</v>
      </c>
      <c r="GS68" s="513"/>
      <c r="GT68" s="476" t="str">
        <f t="shared" si="724"/>
        <v/>
      </c>
      <c r="GV68" s="491"/>
      <c r="GW68" s="452" t="str">
        <f>IF(GV68="","",VLOOKUP(GV68,Language!$D$5:$E$94,2,0))</f>
        <v/>
      </c>
      <c r="GX68" s="492"/>
      <c r="GY68" s="452" t="str">
        <f>IF(GX68="","",VLOOKUP(GX68,Language!$D$5:$E$94,2,0))</f>
        <v/>
      </c>
      <c r="GZ68" s="528"/>
      <c r="HA68" s="529"/>
      <c r="HB68" s="512"/>
      <c r="HC68" s="512"/>
      <c r="HD68" s="513">
        <f t="shared" si="725"/>
        <v>0</v>
      </c>
      <c r="HE68" s="513">
        <f t="shared" si="726"/>
        <v>0</v>
      </c>
      <c r="HF68" s="513"/>
      <c r="HG68" s="476" t="str">
        <f t="shared" si="727"/>
        <v/>
      </c>
      <c r="HI68" s="491"/>
      <c r="HJ68" s="452" t="str">
        <f>IF(HI68="","",VLOOKUP(HI68,Language!$D$5:$E$94,2,0))</f>
        <v/>
      </c>
      <c r="HK68" s="492"/>
      <c r="HL68" s="452" t="str">
        <f>IF(HK68="","",VLOOKUP(HK68,Language!$D$5:$E$94,2,0))</f>
        <v/>
      </c>
      <c r="HM68" s="528"/>
      <c r="HN68" s="529"/>
      <c r="HO68" s="512"/>
      <c r="HP68" s="512"/>
      <c r="HQ68" s="513">
        <f t="shared" si="728"/>
        <v>0</v>
      </c>
      <c r="HR68" s="513">
        <f t="shared" si="729"/>
        <v>0</v>
      </c>
      <c r="HS68" s="513"/>
      <c r="HT68" s="476" t="str">
        <f t="shared" si="730"/>
        <v/>
      </c>
      <c r="HV68" s="491"/>
      <c r="HW68" s="452" t="str">
        <f>IF(HV68="","",VLOOKUP(HV68,Language!$D$5:$E$94,2,0))</f>
        <v/>
      </c>
      <c r="HX68" s="492"/>
      <c r="HY68" s="452" t="str">
        <f>IF(HX68="","",VLOOKUP(HX68,Language!$D$5:$E$94,2,0))</f>
        <v/>
      </c>
      <c r="HZ68" s="528"/>
      <c r="IA68" s="529"/>
      <c r="IB68" s="512"/>
      <c r="IC68" s="512"/>
      <c r="ID68" s="513">
        <f t="shared" si="731"/>
        <v>0</v>
      </c>
      <c r="IE68" s="513">
        <f t="shared" si="732"/>
        <v>0</v>
      </c>
      <c r="IF68" s="513"/>
      <c r="IG68" s="476" t="str">
        <f t="shared" si="733"/>
        <v/>
      </c>
      <c r="II68" s="491"/>
      <c r="IJ68" s="452" t="str">
        <f>IF(II68="","",VLOOKUP(II68,Language!$D$5:$E$94,2,0))</f>
        <v/>
      </c>
      <c r="IK68" s="492"/>
      <c r="IL68" s="452" t="str">
        <f>IF(IK68="","",VLOOKUP(IK68,Language!$D$5:$E$94,2,0))</f>
        <v/>
      </c>
      <c r="IM68" s="528"/>
      <c r="IN68" s="529"/>
      <c r="IO68" s="512"/>
      <c r="IP68" s="512"/>
      <c r="IQ68" s="513">
        <f t="shared" si="734"/>
        <v>0</v>
      </c>
      <c r="IR68" s="513">
        <f t="shared" si="735"/>
        <v>0</v>
      </c>
      <c r="IS68" s="513"/>
      <c r="IT68" s="476" t="str">
        <f t="shared" si="736"/>
        <v/>
      </c>
      <c r="IV68" s="491"/>
      <c r="IW68" s="452" t="str">
        <f>IF(IV68="","",VLOOKUP(IV68,Language!$D$5:$E$94,2,0))</f>
        <v/>
      </c>
      <c r="IX68" s="492"/>
      <c r="IY68" s="452" t="str">
        <f>IF(IX68="","",VLOOKUP(IX68,Language!$D$5:$E$94,2,0))</f>
        <v/>
      </c>
      <c r="IZ68" s="528"/>
      <c r="JA68" s="529"/>
      <c r="JB68" s="512"/>
      <c r="JC68" s="512"/>
      <c r="JD68" s="513">
        <f t="shared" si="737"/>
        <v>0</v>
      </c>
      <c r="JE68" s="513">
        <f t="shared" si="738"/>
        <v>0</v>
      </c>
      <c r="JF68" s="513"/>
      <c r="JG68" s="476" t="str">
        <f t="shared" si="739"/>
        <v/>
      </c>
      <c r="JI68" s="491"/>
      <c r="JJ68" s="452" t="str">
        <f>IF(JI68="","",VLOOKUP(JI68,Language!$D$5:$E$94,2,0))</f>
        <v/>
      </c>
      <c r="JK68" s="492"/>
      <c r="JL68" s="452" t="str">
        <f>IF(JK68="","",VLOOKUP(JK68,Language!$D$5:$E$94,2,0))</f>
        <v/>
      </c>
      <c r="JM68" s="528"/>
      <c r="JN68" s="529"/>
      <c r="JO68" s="512"/>
      <c r="JP68" s="512"/>
      <c r="JQ68" s="513">
        <f t="shared" si="740"/>
        <v>0</v>
      </c>
      <c r="JR68" s="513">
        <f t="shared" si="741"/>
        <v>0</v>
      </c>
      <c r="JS68" s="513"/>
      <c r="JT68" s="476" t="str">
        <f t="shared" si="742"/>
        <v/>
      </c>
      <c r="JV68" s="491"/>
      <c r="JW68" s="452" t="str">
        <f>IF(JV68="","",VLOOKUP(JV68,Language!$D$5:$E$94,2,0))</f>
        <v/>
      </c>
      <c r="JX68" s="492"/>
      <c r="JY68" s="452" t="str">
        <f>IF(JX68="","",VLOOKUP(JX68,Language!$D$5:$E$94,2,0))</f>
        <v/>
      </c>
      <c r="JZ68" s="528"/>
      <c r="KA68" s="529"/>
      <c r="KB68" s="512"/>
      <c r="KC68" s="512"/>
      <c r="KD68" s="513">
        <f t="shared" si="743"/>
        <v>0</v>
      </c>
      <c r="KE68" s="513">
        <f t="shared" si="744"/>
        <v>0</v>
      </c>
      <c r="KF68" s="513"/>
      <c r="KG68" s="476" t="str">
        <f t="shared" si="745"/>
        <v/>
      </c>
      <c r="KI68" s="491"/>
      <c r="KJ68" s="452" t="str">
        <f>IF(KI68="","",VLOOKUP(KI68,Language!$D$5:$E$94,2,0))</f>
        <v/>
      </c>
      <c r="KK68" s="492"/>
      <c r="KL68" s="452" t="str">
        <f>IF(KK68="","",VLOOKUP(KK68,Language!$D$5:$E$94,2,0))</f>
        <v/>
      </c>
      <c r="KM68" s="528"/>
      <c r="KN68" s="529"/>
      <c r="KO68" s="512"/>
      <c r="KP68" s="512"/>
      <c r="KQ68" s="513">
        <f t="shared" si="746"/>
        <v>0</v>
      </c>
      <c r="KR68" s="513">
        <f t="shared" si="747"/>
        <v>0</v>
      </c>
      <c r="KS68" s="513"/>
      <c r="KT68" s="476" t="str">
        <f t="shared" si="748"/>
        <v/>
      </c>
      <c r="KV68" s="491"/>
      <c r="KW68" s="452" t="str">
        <f>IF(KV68="","",VLOOKUP(KV68,Language!$D$5:$E$94,2,0))</f>
        <v/>
      </c>
      <c r="KX68" s="492"/>
      <c r="KY68" s="452" t="str">
        <f>IF(KX68="","",VLOOKUP(KX68,Language!$D$5:$E$94,2,0))</f>
        <v/>
      </c>
      <c r="KZ68" s="528"/>
      <c r="LA68" s="529"/>
      <c r="LB68" s="512"/>
      <c r="LC68" s="512"/>
      <c r="LD68" s="513">
        <f t="shared" si="749"/>
        <v>0</v>
      </c>
      <c r="LE68" s="513">
        <f t="shared" si="750"/>
        <v>0</v>
      </c>
      <c r="LF68" s="513"/>
      <c r="LG68" s="476" t="str">
        <f t="shared" si="751"/>
        <v/>
      </c>
      <c r="LI68" s="491"/>
      <c r="LJ68" s="452" t="str">
        <f>IF(LI68="","",VLOOKUP(LI68,Language!$D$5:$E$94,2,0))</f>
        <v/>
      </c>
      <c r="LK68" s="492"/>
      <c r="LL68" s="452" t="str">
        <f>IF(LK68="","",VLOOKUP(LK68,Language!$D$5:$E$94,2,0))</f>
        <v/>
      </c>
      <c r="LM68" s="528"/>
      <c r="LN68" s="529"/>
      <c r="LO68" s="512"/>
      <c r="LP68" s="512"/>
      <c r="LQ68" s="513">
        <f t="shared" si="752"/>
        <v>0</v>
      </c>
      <c r="LR68" s="513">
        <f t="shared" si="753"/>
        <v>0</v>
      </c>
      <c r="LS68" s="513"/>
      <c r="LT68" s="476" t="str">
        <f t="shared" si="754"/>
        <v/>
      </c>
      <c r="LV68" s="491"/>
      <c r="LW68" s="452" t="str">
        <f>IF(LV68="","",VLOOKUP(LV68,Language!$D$5:$E$94,2,0))</f>
        <v/>
      </c>
      <c r="LX68" s="492"/>
      <c r="LY68" s="452" t="str">
        <f>IF(LX68="","",VLOOKUP(LX68,Language!$D$5:$E$94,2,0))</f>
        <v/>
      </c>
      <c r="LZ68" s="528"/>
      <c r="MA68" s="529"/>
      <c r="MB68" s="512"/>
      <c r="MC68" s="512"/>
      <c r="MD68" s="513">
        <f t="shared" si="755"/>
        <v>0</v>
      </c>
      <c r="ME68" s="513">
        <f t="shared" si="756"/>
        <v>0</v>
      </c>
      <c r="MF68" s="513"/>
      <c r="MG68" s="476" t="str">
        <f t="shared" si="757"/>
        <v/>
      </c>
    </row>
    <row r="69" spans="1:345" s="444" customFormat="1" x14ac:dyDescent="0.25">
      <c r="A69" s="448"/>
      <c r="B69" s="451">
        <f ca="1">IF(C69="","",INDEX(Groups!$C$7:$C$45,MATCH(C69,Groups!$D$7:$D$45,0)))</f>
        <v>8</v>
      </c>
      <c r="C69" s="452" t="str">
        <f ca="1">INDIRECT("'"&amp;References!$A$1&amp;"'!"&amp;"$W$50")</f>
        <v>Portugal</v>
      </c>
      <c r="D69" s="453">
        <f ca="1">IF(E69="","",INDEX(Groups!$C$7:$C$45,MATCH(E69,Groups!$D$7:$D$45,0)))</f>
        <v>14</v>
      </c>
      <c r="E69" s="452" t="str">
        <f ca="1">INDIRECT("'"&amp;References!$A$1&amp;"'!"&amp;"$X$50")</f>
        <v>Schweiz</v>
      </c>
      <c r="F69" s="454">
        <f ca="1">IF(AND(INDIRECT("'"&amp;References!$A$1&amp;"'!"&amp;"$W$51")&lt;&gt;"",INDIRECT("'"&amp;References!$A$1&amp;"'!"&amp;"$X$51")&lt;&gt;""),INDIRECT("'"&amp;References!$A$1&amp;"'!"&amp;"$W$51")+IF(AND(INDIRECT("'"&amp;References!$A$1&amp;"'!"&amp;"$W$53")&lt;&gt;"",INDIRECT("'"&amp;References!$A$1&amp;"'!"&amp;"$X$53")&lt;&gt;"",INDIRECT("'"&amp;References!$A$1&amp;"'!"&amp;"$W$51")=INDIRECT("'"&amp;References!$A$1&amp;"'!"&amp;"$X$51")),INDIRECT("'"&amp;References!$A$1&amp;"'!"&amp;"$W$53"),0),"")</f>
        <v>6</v>
      </c>
      <c r="G69" s="455">
        <f ca="1">IF(AND(INDIRECT("'"&amp;References!$A$1&amp;"'!"&amp;"$W$51")&lt;&gt;"",INDIRECT("'"&amp;References!$A$1&amp;"'!"&amp;"$X$51")&lt;&gt;""),INDIRECT("'"&amp;References!$A$1&amp;"'!"&amp;"$X$51")+IF(AND(INDIRECT("'"&amp;References!$A$1&amp;"'!"&amp;"$W$53")&lt;&gt;"",INDIRECT("'"&amp;References!$A$1&amp;"'!"&amp;"$X$53")&lt;&gt;"",INDIRECT("'"&amp;References!$A$1&amp;"'!"&amp;"$W$51")=INDIRECT("'"&amp;References!$A$1&amp;"'!"&amp;"$X$51")),INDIRECT("'"&amp;References!$A$1&amp;"'!"&amp;"$X$53"),0),"")</f>
        <v>1</v>
      </c>
      <c r="I69" s="491"/>
      <c r="J69" s="452" t="str">
        <f>IF(I69="","",VLOOKUP(I69,Language!$D$5:$E$94,2,0))</f>
        <v/>
      </c>
      <c r="K69" s="492"/>
      <c r="L69" s="452" t="str">
        <f>IF(K69="","",VLOOKUP(K69,Language!$D$5:$E$94,2,0))</f>
        <v/>
      </c>
      <c r="M69" s="530"/>
      <c r="N69" s="531"/>
      <c r="O69" s="514"/>
      <c r="P69" s="514"/>
      <c r="Q69" s="515">
        <f t="shared" si="680"/>
        <v>0</v>
      </c>
      <c r="R69" s="515">
        <f t="shared" si="681"/>
        <v>0</v>
      </c>
      <c r="S69" s="515"/>
      <c r="T69" s="476" t="str">
        <f t="shared" si="682"/>
        <v/>
      </c>
      <c r="V69" s="491"/>
      <c r="W69" s="452" t="str">
        <f>IF(V69="","",VLOOKUP(V69,Language!$D$5:$E$94,2,0))</f>
        <v/>
      </c>
      <c r="X69" s="492"/>
      <c r="Y69" s="452" t="str">
        <f>IF(X69="","",VLOOKUP(X69,Language!$D$5:$E$94,2,0))</f>
        <v/>
      </c>
      <c r="Z69" s="530"/>
      <c r="AA69" s="531"/>
      <c r="AB69" s="514"/>
      <c r="AC69" s="514"/>
      <c r="AD69" s="515">
        <f t="shared" si="683"/>
        <v>0</v>
      </c>
      <c r="AE69" s="515">
        <f t="shared" si="684"/>
        <v>0</v>
      </c>
      <c r="AF69" s="515"/>
      <c r="AG69" s="476" t="str">
        <f t="shared" si="685"/>
        <v/>
      </c>
      <c r="AI69" s="491"/>
      <c r="AJ69" s="452" t="str">
        <f>IF(AI69="","",VLOOKUP(AI69,Language!$D$5:$E$94,2,0))</f>
        <v/>
      </c>
      <c r="AK69" s="492"/>
      <c r="AL69" s="452" t="str">
        <f>IF(AK69="","",VLOOKUP(AK69,Language!$D$5:$E$94,2,0))</f>
        <v/>
      </c>
      <c r="AM69" s="530"/>
      <c r="AN69" s="531"/>
      <c r="AO69" s="514"/>
      <c r="AP69" s="514"/>
      <c r="AQ69" s="515">
        <f t="shared" si="686"/>
        <v>0</v>
      </c>
      <c r="AR69" s="515">
        <f t="shared" si="687"/>
        <v>0</v>
      </c>
      <c r="AS69" s="515"/>
      <c r="AT69" s="476" t="str">
        <f t="shared" si="688"/>
        <v/>
      </c>
      <c r="AV69" s="491"/>
      <c r="AW69" s="452" t="str">
        <f>IF(AV69="","",VLOOKUP(AV69,Language!$D$5:$E$94,2,0))</f>
        <v/>
      </c>
      <c r="AX69" s="492"/>
      <c r="AY69" s="452" t="str">
        <f>IF(AX69="","",VLOOKUP(AX69,Language!$D$5:$E$94,2,0))</f>
        <v/>
      </c>
      <c r="AZ69" s="530"/>
      <c r="BA69" s="531"/>
      <c r="BB69" s="514"/>
      <c r="BC69" s="514"/>
      <c r="BD69" s="515">
        <f t="shared" si="689"/>
        <v>0</v>
      </c>
      <c r="BE69" s="515">
        <f t="shared" si="690"/>
        <v>0</v>
      </c>
      <c r="BF69" s="515"/>
      <c r="BG69" s="476" t="str">
        <f t="shared" si="691"/>
        <v/>
      </c>
      <c r="BI69" s="491"/>
      <c r="BJ69" s="452" t="str">
        <f>IF(BI69="","",VLOOKUP(BI69,Language!$D$5:$E$94,2,0))</f>
        <v/>
      </c>
      <c r="BK69" s="492"/>
      <c r="BL69" s="452" t="str">
        <f>IF(BK69="","",VLOOKUP(BK69,Language!$D$5:$E$94,2,0))</f>
        <v/>
      </c>
      <c r="BM69" s="530"/>
      <c r="BN69" s="531"/>
      <c r="BO69" s="514"/>
      <c r="BP69" s="514"/>
      <c r="BQ69" s="515">
        <f t="shared" si="692"/>
        <v>0</v>
      </c>
      <c r="BR69" s="515">
        <f t="shared" si="693"/>
        <v>0</v>
      </c>
      <c r="BS69" s="515"/>
      <c r="BT69" s="476" t="str">
        <f t="shared" si="694"/>
        <v/>
      </c>
      <c r="BV69" s="491"/>
      <c r="BW69" s="452" t="str">
        <f>IF(BV69="","",VLOOKUP(BV69,Language!$D$5:$E$94,2,0))</f>
        <v/>
      </c>
      <c r="BX69" s="492"/>
      <c r="BY69" s="452" t="str">
        <f>IF(BX69="","",VLOOKUP(BX69,Language!$D$5:$E$94,2,0))</f>
        <v/>
      </c>
      <c r="BZ69" s="530"/>
      <c r="CA69" s="531"/>
      <c r="CB69" s="514"/>
      <c r="CC69" s="514"/>
      <c r="CD69" s="515">
        <f t="shared" si="695"/>
        <v>0</v>
      </c>
      <c r="CE69" s="515">
        <f t="shared" si="696"/>
        <v>0</v>
      </c>
      <c r="CF69" s="515"/>
      <c r="CG69" s="476" t="str">
        <f t="shared" si="697"/>
        <v/>
      </c>
      <c r="CI69" s="491"/>
      <c r="CJ69" s="452" t="str">
        <f>IF(CI69="","",VLOOKUP(CI69,Language!$D$5:$E$94,2,0))</f>
        <v/>
      </c>
      <c r="CK69" s="492"/>
      <c r="CL69" s="452" t="str">
        <f>IF(CK69="","",VLOOKUP(CK69,Language!$D$5:$E$94,2,0))</f>
        <v/>
      </c>
      <c r="CM69" s="530"/>
      <c r="CN69" s="531"/>
      <c r="CO69" s="514"/>
      <c r="CP69" s="514"/>
      <c r="CQ69" s="515">
        <f t="shared" si="698"/>
        <v>0</v>
      </c>
      <c r="CR69" s="515">
        <f t="shared" si="699"/>
        <v>0</v>
      </c>
      <c r="CS69" s="515"/>
      <c r="CT69" s="476" t="str">
        <f t="shared" si="700"/>
        <v/>
      </c>
      <c r="CV69" s="491"/>
      <c r="CW69" s="452" t="str">
        <f>IF(CV69="","",VLOOKUP(CV69,Language!$D$5:$E$94,2,0))</f>
        <v/>
      </c>
      <c r="CX69" s="492"/>
      <c r="CY69" s="452" t="str">
        <f>IF(CX69="","",VLOOKUP(CX69,Language!$D$5:$E$94,2,0))</f>
        <v/>
      </c>
      <c r="CZ69" s="530"/>
      <c r="DA69" s="531"/>
      <c r="DB69" s="514"/>
      <c r="DC69" s="514"/>
      <c r="DD69" s="515">
        <f t="shared" si="701"/>
        <v>0</v>
      </c>
      <c r="DE69" s="515">
        <f t="shared" si="702"/>
        <v>0</v>
      </c>
      <c r="DF69" s="515"/>
      <c r="DG69" s="476" t="str">
        <f t="shared" si="703"/>
        <v/>
      </c>
      <c r="DI69" s="491"/>
      <c r="DJ69" s="452" t="str">
        <f>IF(DI69="","",VLOOKUP(DI69,Language!$D$5:$E$94,2,0))</f>
        <v/>
      </c>
      <c r="DK69" s="492"/>
      <c r="DL69" s="452" t="str">
        <f>IF(DK69="","",VLOOKUP(DK69,Language!$D$5:$E$94,2,0))</f>
        <v/>
      </c>
      <c r="DM69" s="530"/>
      <c r="DN69" s="531"/>
      <c r="DO69" s="514"/>
      <c r="DP69" s="514"/>
      <c r="DQ69" s="515">
        <f t="shared" si="704"/>
        <v>0</v>
      </c>
      <c r="DR69" s="515">
        <f t="shared" si="705"/>
        <v>0</v>
      </c>
      <c r="DS69" s="515"/>
      <c r="DT69" s="476" t="str">
        <f t="shared" si="706"/>
        <v/>
      </c>
      <c r="DV69" s="491"/>
      <c r="DW69" s="452" t="str">
        <f>IF(DV69="","",VLOOKUP(DV69,Language!$D$5:$E$94,2,0))</f>
        <v/>
      </c>
      <c r="DX69" s="492"/>
      <c r="DY69" s="452" t="str">
        <f>IF(DX69="","",VLOOKUP(DX69,Language!$D$5:$E$94,2,0))</f>
        <v/>
      </c>
      <c r="DZ69" s="530"/>
      <c r="EA69" s="531"/>
      <c r="EB69" s="514"/>
      <c r="EC69" s="514"/>
      <c r="ED69" s="515">
        <f t="shared" si="707"/>
        <v>0</v>
      </c>
      <c r="EE69" s="515">
        <f t="shared" si="708"/>
        <v>0</v>
      </c>
      <c r="EF69" s="515"/>
      <c r="EG69" s="476" t="str">
        <f t="shared" si="709"/>
        <v/>
      </c>
      <c r="EI69" s="491"/>
      <c r="EJ69" s="452" t="str">
        <f>IF(EI69="","",VLOOKUP(EI69,Language!$D$5:$E$94,2,0))</f>
        <v/>
      </c>
      <c r="EK69" s="492"/>
      <c r="EL69" s="452" t="str">
        <f>IF(EK69="","",VLOOKUP(EK69,Language!$D$5:$E$94,2,0))</f>
        <v/>
      </c>
      <c r="EM69" s="530"/>
      <c r="EN69" s="531"/>
      <c r="EO69" s="514"/>
      <c r="EP69" s="514"/>
      <c r="EQ69" s="515">
        <f t="shared" si="710"/>
        <v>0</v>
      </c>
      <c r="ER69" s="515">
        <f t="shared" si="711"/>
        <v>0</v>
      </c>
      <c r="ES69" s="515"/>
      <c r="ET69" s="476" t="str">
        <f t="shared" si="712"/>
        <v/>
      </c>
      <c r="EV69" s="491"/>
      <c r="EW69" s="452" t="str">
        <f>IF(EV69="","",VLOOKUP(EV69,Language!$D$5:$E$94,2,0))</f>
        <v/>
      </c>
      <c r="EX69" s="492"/>
      <c r="EY69" s="452" t="str">
        <f>IF(EX69="","",VLOOKUP(EX69,Language!$D$5:$E$94,2,0))</f>
        <v/>
      </c>
      <c r="EZ69" s="530"/>
      <c r="FA69" s="531"/>
      <c r="FB69" s="514"/>
      <c r="FC69" s="514"/>
      <c r="FD69" s="515">
        <f t="shared" si="713"/>
        <v>0</v>
      </c>
      <c r="FE69" s="515">
        <f t="shared" si="714"/>
        <v>0</v>
      </c>
      <c r="FF69" s="515"/>
      <c r="FG69" s="476" t="str">
        <f t="shared" si="715"/>
        <v/>
      </c>
      <c r="FI69" s="491"/>
      <c r="FJ69" s="452" t="str">
        <f>IF(FI69="","",VLOOKUP(FI69,Language!$D$5:$E$94,2,0))</f>
        <v/>
      </c>
      <c r="FK69" s="492"/>
      <c r="FL69" s="452" t="str">
        <f>IF(FK69="","",VLOOKUP(FK69,Language!$D$5:$E$94,2,0))</f>
        <v/>
      </c>
      <c r="FM69" s="530"/>
      <c r="FN69" s="531"/>
      <c r="FO69" s="514"/>
      <c r="FP69" s="514"/>
      <c r="FQ69" s="515">
        <f t="shared" si="716"/>
        <v>0</v>
      </c>
      <c r="FR69" s="515">
        <f t="shared" si="717"/>
        <v>0</v>
      </c>
      <c r="FS69" s="515"/>
      <c r="FT69" s="476" t="str">
        <f t="shared" si="718"/>
        <v/>
      </c>
      <c r="FV69" s="491"/>
      <c r="FW69" s="452" t="str">
        <f>IF(FV69="","",VLOOKUP(FV69,Language!$D$5:$E$94,2,0))</f>
        <v/>
      </c>
      <c r="FX69" s="492"/>
      <c r="FY69" s="452" t="str">
        <f>IF(FX69="","",VLOOKUP(FX69,Language!$D$5:$E$94,2,0))</f>
        <v/>
      </c>
      <c r="FZ69" s="530"/>
      <c r="GA69" s="531"/>
      <c r="GB69" s="514"/>
      <c r="GC69" s="514"/>
      <c r="GD69" s="515">
        <f t="shared" si="719"/>
        <v>0</v>
      </c>
      <c r="GE69" s="515">
        <f t="shared" si="720"/>
        <v>0</v>
      </c>
      <c r="GF69" s="515"/>
      <c r="GG69" s="476" t="str">
        <f t="shared" si="721"/>
        <v/>
      </c>
      <c r="GI69" s="491"/>
      <c r="GJ69" s="452" t="str">
        <f>IF(GI69="","",VLOOKUP(GI69,Language!$D$5:$E$94,2,0))</f>
        <v/>
      </c>
      <c r="GK69" s="492"/>
      <c r="GL69" s="452" t="str">
        <f>IF(GK69="","",VLOOKUP(GK69,Language!$D$5:$E$94,2,0))</f>
        <v/>
      </c>
      <c r="GM69" s="530"/>
      <c r="GN69" s="531"/>
      <c r="GO69" s="514"/>
      <c r="GP69" s="514"/>
      <c r="GQ69" s="515">
        <f t="shared" si="722"/>
        <v>0</v>
      </c>
      <c r="GR69" s="515">
        <f t="shared" si="723"/>
        <v>0</v>
      </c>
      <c r="GS69" s="515"/>
      <c r="GT69" s="476" t="str">
        <f t="shared" si="724"/>
        <v/>
      </c>
      <c r="GV69" s="491"/>
      <c r="GW69" s="452" t="str">
        <f>IF(GV69="","",VLOOKUP(GV69,Language!$D$5:$E$94,2,0))</f>
        <v/>
      </c>
      <c r="GX69" s="492"/>
      <c r="GY69" s="452" t="str">
        <f>IF(GX69="","",VLOOKUP(GX69,Language!$D$5:$E$94,2,0))</f>
        <v/>
      </c>
      <c r="GZ69" s="530"/>
      <c r="HA69" s="531"/>
      <c r="HB69" s="514"/>
      <c r="HC69" s="514"/>
      <c r="HD69" s="515">
        <f t="shared" si="725"/>
        <v>0</v>
      </c>
      <c r="HE69" s="515">
        <f t="shared" si="726"/>
        <v>0</v>
      </c>
      <c r="HF69" s="515"/>
      <c r="HG69" s="476" t="str">
        <f t="shared" si="727"/>
        <v/>
      </c>
      <c r="HI69" s="491"/>
      <c r="HJ69" s="452" t="str">
        <f>IF(HI69="","",VLOOKUP(HI69,Language!$D$5:$E$94,2,0))</f>
        <v/>
      </c>
      <c r="HK69" s="492"/>
      <c r="HL69" s="452" t="str">
        <f>IF(HK69="","",VLOOKUP(HK69,Language!$D$5:$E$94,2,0))</f>
        <v/>
      </c>
      <c r="HM69" s="530"/>
      <c r="HN69" s="531"/>
      <c r="HO69" s="514"/>
      <c r="HP69" s="514"/>
      <c r="HQ69" s="515">
        <f t="shared" si="728"/>
        <v>0</v>
      </c>
      <c r="HR69" s="515">
        <f t="shared" si="729"/>
        <v>0</v>
      </c>
      <c r="HS69" s="515"/>
      <c r="HT69" s="476" t="str">
        <f t="shared" si="730"/>
        <v/>
      </c>
      <c r="HV69" s="491"/>
      <c r="HW69" s="452" t="str">
        <f>IF(HV69="","",VLOOKUP(HV69,Language!$D$5:$E$94,2,0))</f>
        <v/>
      </c>
      <c r="HX69" s="492"/>
      <c r="HY69" s="452" t="str">
        <f>IF(HX69="","",VLOOKUP(HX69,Language!$D$5:$E$94,2,0))</f>
        <v/>
      </c>
      <c r="HZ69" s="530"/>
      <c r="IA69" s="531"/>
      <c r="IB69" s="514"/>
      <c r="IC69" s="514"/>
      <c r="ID69" s="515">
        <f t="shared" si="731"/>
        <v>0</v>
      </c>
      <c r="IE69" s="515">
        <f t="shared" si="732"/>
        <v>0</v>
      </c>
      <c r="IF69" s="515"/>
      <c r="IG69" s="476" t="str">
        <f t="shared" si="733"/>
        <v/>
      </c>
      <c r="II69" s="491"/>
      <c r="IJ69" s="452" t="str">
        <f>IF(II69="","",VLOOKUP(II69,Language!$D$5:$E$94,2,0))</f>
        <v/>
      </c>
      <c r="IK69" s="492"/>
      <c r="IL69" s="452" t="str">
        <f>IF(IK69="","",VLOOKUP(IK69,Language!$D$5:$E$94,2,0))</f>
        <v/>
      </c>
      <c r="IM69" s="530"/>
      <c r="IN69" s="531"/>
      <c r="IO69" s="514"/>
      <c r="IP69" s="514"/>
      <c r="IQ69" s="515">
        <f t="shared" si="734"/>
        <v>0</v>
      </c>
      <c r="IR69" s="515">
        <f t="shared" si="735"/>
        <v>0</v>
      </c>
      <c r="IS69" s="515"/>
      <c r="IT69" s="476" t="str">
        <f t="shared" si="736"/>
        <v/>
      </c>
      <c r="IV69" s="491"/>
      <c r="IW69" s="452" t="str">
        <f>IF(IV69="","",VLOOKUP(IV69,Language!$D$5:$E$94,2,0))</f>
        <v/>
      </c>
      <c r="IX69" s="492"/>
      <c r="IY69" s="452" t="str">
        <f>IF(IX69="","",VLOOKUP(IX69,Language!$D$5:$E$94,2,0))</f>
        <v/>
      </c>
      <c r="IZ69" s="530"/>
      <c r="JA69" s="531"/>
      <c r="JB69" s="514"/>
      <c r="JC69" s="514"/>
      <c r="JD69" s="515">
        <f t="shared" si="737"/>
        <v>0</v>
      </c>
      <c r="JE69" s="515">
        <f t="shared" si="738"/>
        <v>0</v>
      </c>
      <c r="JF69" s="515"/>
      <c r="JG69" s="476" t="str">
        <f t="shared" si="739"/>
        <v/>
      </c>
      <c r="JI69" s="491"/>
      <c r="JJ69" s="452" t="str">
        <f>IF(JI69="","",VLOOKUP(JI69,Language!$D$5:$E$94,2,0))</f>
        <v/>
      </c>
      <c r="JK69" s="492"/>
      <c r="JL69" s="452" t="str">
        <f>IF(JK69="","",VLOOKUP(JK69,Language!$D$5:$E$94,2,0))</f>
        <v/>
      </c>
      <c r="JM69" s="530"/>
      <c r="JN69" s="531"/>
      <c r="JO69" s="514"/>
      <c r="JP69" s="514"/>
      <c r="JQ69" s="515">
        <f t="shared" si="740"/>
        <v>0</v>
      </c>
      <c r="JR69" s="515">
        <f t="shared" si="741"/>
        <v>0</v>
      </c>
      <c r="JS69" s="515"/>
      <c r="JT69" s="476" t="str">
        <f t="shared" si="742"/>
        <v/>
      </c>
      <c r="JV69" s="491"/>
      <c r="JW69" s="452" t="str">
        <f>IF(JV69="","",VLOOKUP(JV69,Language!$D$5:$E$94,2,0))</f>
        <v/>
      </c>
      <c r="JX69" s="492"/>
      <c r="JY69" s="452" t="str">
        <f>IF(JX69="","",VLOOKUP(JX69,Language!$D$5:$E$94,2,0))</f>
        <v/>
      </c>
      <c r="JZ69" s="530"/>
      <c r="KA69" s="531"/>
      <c r="KB69" s="514"/>
      <c r="KC69" s="514"/>
      <c r="KD69" s="515">
        <f t="shared" si="743"/>
        <v>0</v>
      </c>
      <c r="KE69" s="515">
        <f t="shared" si="744"/>
        <v>0</v>
      </c>
      <c r="KF69" s="515"/>
      <c r="KG69" s="476" t="str">
        <f t="shared" si="745"/>
        <v/>
      </c>
      <c r="KI69" s="491"/>
      <c r="KJ69" s="452" t="str">
        <f>IF(KI69="","",VLOOKUP(KI69,Language!$D$5:$E$94,2,0))</f>
        <v/>
      </c>
      <c r="KK69" s="492"/>
      <c r="KL69" s="452" t="str">
        <f>IF(KK69="","",VLOOKUP(KK69,Language!$D$5:$E$94,2,0))</f>
        <v/>
      </c>
      <c r="KM69" s="530"/>
      <c r="KN69" s="531"/>
      <c r="KO69" s="514"/>
      <c r="KP69" s="514"/>
      <c r="KQ69" s="515">
        <f t="shared" si="746"/>
        <v>0</v>
      </c>
      <c r="KR69" s="515">
        <f t="shared" si="747"/>
        <v>0</v>
      </c>
      <c r="KS69" s="515"/>
      <c r="KT69" s="476" t="str">
        <f t="shared" si="748"/>
        <v/>
      </c>
      <c r="KV69" s="491"/>
      <c r="KW69" s="452" t="str">
        <f>IF(KV69="","",VLOOKUP(KV69,Language!$D$5:$E$94,2,0))</f>
        <v/>
      </c>
      <c r="KX69" s="492"/>
      <c r="KY69" s="452" t="str">
        <f>IF(KX69="","",VLOOKUP(KX69,Language!$D$5:$E$94,2,0))</f>
        <v/>
      </c>
      <c r="KZ69" s="530"/>
      <c r="LA69" s="531"/>
      <c r="LB69" s="514"/>
      <c r="LC69" s="514"/>
      <c r="LD69" s="515">
        <f t="shared" si="749"/>
        <v>0</v>
      </c>
      <c r="LE69" s="515">
        <f t="shared" si="750"/>
        <v>0</v>
      </c>
      <c r="LF69" s="515"/>
      <c r="LG69" s="476" t="str">
        <f t="shared" si="751"/>
        <v/>
      </c>
      <c r="LI69" s="491"/>
      <c r="LJ69" s="452" t="str">
        <f>IF(LI69="","",VLOOKUP(LI69,Language!$D$5:$E$94,2,0))</f>
        <v/>
      </c>
      <c r="LK69" s="492"/>
      <c r="LL69" s="452" t="str">
        <f>IF(LK69="","",VLOOKUP(LK69,Language!$D$5:$E$94,2,0))</f>
        <v/>
      </c>
      <c r="LM69" s="530"/>
      <c r="LN69" s="531"/>
      <c r="LO69" s="514"/>
      <c r="LP69" s="514"/>
      <c r="LQ69" s="515">
        <f t="shared" si="752"/>
        <v>0</v>
      </c>
      <c r="LR69" s="515">
        <f t="shared" si="753"/>
        <v>0</v>
      </c>
      <c r="LS69" s="515"/>
      <c r="LT69" s="476" t="str">
        <f t="shared" si="754"/>
        <v/>
      </c>
      <c r="LV69" s="491"/>
      <c r="LW69" s="452" t="str">
        <f>IF(LV69="","",VLOOKUP(LV69,Language!$D$5:$E$94,2,0))</f>
        <v/>
      </c>
      <c r="LX69" s="492"/>
      <c r="LY69" s="452" t="str">
        <f>IF(LX69="","",VLOOKUP(LX69,Language!$D$5:$E$94,2,0))</f>
        <v/>
      </c>
      <c r="LZ69" s="530"/>
      <c r="MA69" s="531"/>
      <c r="MB69" s="514"/>
      <c r="MC69" s="514"/>
      <c r="MD69" s="515">
        <f t="shared" si="755"/>
        <v>0</v>
      </c>
      <c r="ME69" s="515">
        <f t="shared" si="756"/>
        <v>0</v>
      </c>
      <c r="MF69" s="515"/>
      <c r="MG69" s="476" t="str">
        <f t="shared" si="757"/>
        <v/>
      </c>
    </row>
    <row r="70" spans="1:345" s="444" customFormat="1" ht="24" customHeight="1" x14ac:dyDescent="0.25">
      <c r="A70" s="448"/>
      <c r="B70" s="462" t="str">
        <f>Language!$E$180</f>
        <v>Viertelfinale</v>
      </c>
      <c r="C70" s="468"/>
      <c r="D70" s="468"/>
      <c r="E70" s="465"/>
      <c r="F70" s="469"/>
      <c r="G70" s="470"/>
      <c r="I70" s="462" t="str">
        <f>$B70</f>
        <v>Viertelfinale</v>
      </c>
      <c r="J70" s="464"/>
      <c r="K70" s="464"/>
      <c r="L70" s="465"/>
      <c r="M70" s="496"/>
      <c r="N70" s="497"/>
      <c r="O70" s="466"/>
      <c r="P70" s="478"/>
      <c r="Q70" s="465"/>
      <c r="R70" s="465"/>
      <c r="S70" s="465"/>
      <c r="T70" s="479"/>
      <c r="V70" s="462" t="str">
        <f>$B70</f>
        <v>Viertelfinale</v>
      </c>
      <c r="W70" s="464"/>
      <c r="X70" s="464"/>
      <c r="Y70" s="465"/>
      <c r="Z70" s="496"/>
      <c r="AA70" s="497"/>
      <c r="AB70" s="466"/>
      <c r="AC70" s="478"/>
      <c r="AD70" s="465"/>
      <c r="AE70" s="465"/>
      <c r="AF70" s="465"/>
      <c r="AG70" s="479"/>
      <c r="AI70" s="462" t="str">
        <f>$B70</f>
        <v>Viertelfinale</v>
      </c>
      <c r="AJ70" s="464"/>
      <c r="AK70" s="464"/>
      <c r="AL70" s="465"/>
      <c r="AM70" s="496"/>
      <c r="AN70" s="497"/>
      <c r="AO70" s="466"/>
      <c r="AP70" s="478"/>
      <c r="AQ70" s="465"/>
      <c r="AR70" s="465"/>
      <c r="AS70" s="465"/>
      <c r="AT70" s="479"/>
      <c r="AV70" s="462" t="str">
        <f>$B70</f>
        <v>Viertelfinale</v>
      </c>
      <c r="AW70" s="464"/>
      <c r="AX70" s="464"/>
      <c r="AY70" s="465"/>
      <c r="AZ70" s="496"/>
      <c r="BA70" s="497"/>
      <c r="BB70" s="466"/>
      <c r="BC70" s="478"/>
      <c r="BD70" s="465"/>
      <c r="BE70" s="465"/>
      <c r="BF70" s="465"/>
      <c r="BG70" s="479"/>
      <c r="BI70" s="462" t="str">
        <f>$B70</f>
        <v>Viertelfinale</v>
      </c>
      <c r="BJ70" s="464"/>
      <c r="BK70" s="464"/>
      <c r="BL70" s="465"/>
      <c r="BM70" s="496"/>
      <c r="BN70" s="497"/>
      <c r="BO70" s="466"/>
      <c r="BP70" s="478"/>
      <c r="BQ70" s="465"/>
      <c r="BR70" s="465"/>
      <c r="BS70" s="465"/>
      <c r="BT70" s="479"/>
      <c r="BV70" s="462" t="str">
        <f>$B70</f>
        <v>Viertelfinale</v>
      </c>
      <c r="BW70" s="464"/>
      <c r="BX70" s="464"/>
      <c r="BY70" s="465"/>
      <c r="BZ70" s="496"/>
      <c r="CA70" s="497"/>
      <c r="CB70" s="466"/>
      <c r="CC70" s="478"/>
      <c r="CD70" s="465"/>
      <c r="CE70" s="465"/>
      <c r="CF70" s="465"/>
      <c r="CG70" s="479"/>
      <c r="CI70" s="462" t="str">
        <f>$B70</f>
        <v>Viertelfinale</v>
      </c>
      <c r="CJ70" s="464"/>
      <c r="CK70" s="464"/>
      <c r="CL70" s="465"/>
      <c r="CM70" s="496"/>
      <c r="CN70" s="497"/>
      <c r="CO70" s="466"/>
      <c r="CP70" s="478"/>
      <c r="CQ70" s="465"/>
      <c r="CR70" s="465"/>
      <c r="CS70" s="465"/>
      <c r="CT70" s="479"/>
      <c r="CV70" s="462" t="str">
        <f>$B70</f>
        <v>Viertelfinale</v>
      </c>
      <c r="CW70" s="464"/>
      <c r="CX70" s="464"/>
      <c r="CY70" s="465"/>
      <c r="CZ70" s="496"/>
      <c r="DA70" s="497"/>
      <c r="DB70" s="466"/>
      <c r="DC70" s="478"/>
      <c r="DD70" s="465"/>
      <c r="DE70" s="465"/>
      <c r="DF70" s="465"/>
      <c r="DG70" s="479"/>
      <c r="DI70" s="462" t="str">
        <f>$B70</f>
        <v>Viertelfinale</v>
      </c>
      <c r="DJ70" s="464"/>
      <c r="DK70" s="464"/>
      <c r="DL70" s="465"/>
      <c r="DM70" s="496"/>
      <c r="DN70" s="497"/>
      <c r="DO70" s="466"/>
      <c r="DP70" s="478"/>
      <c r="DQ70" s="465"/>
      <c r="DR70" s="465"/>
      <c r="DS70" s="465"/>
      <c r="DT70" s="479"/>
      <c r="DV70" s="462" t="str">
        <f>$B70</f>
        <v>Viertelfinale</v>
      </c>
      <c r="DW70" s="464"/>
      <c r="DX70" s="464"/>
      <c r="DY70" s="465"/>
      <c r="DZ70" s="496"/>
      <c r="EA70" s="497"/>
      <c r="EB70" s="466"/>
      <c r="EC70" s="478"/>
      <c r="ED70" s="465"/>
      <c r="EE70" s="465"/>
      <c r="EF70" s="465"/>
      <c r="EG70" s="479"/>
      <c r="EI70" s="462" t="str">
        <f>$B70</f>
        <v>Viertelfinale</v>
      </c>
      <c r="EJ70" s="464"/>
      <c r="EK70" s="464"/>
      <c r="EL70" s="465"/>
      <c r="EM70" s="496"/>
      <c r="EN70" s="497"/>
      <c r="EO70" s="466"/>
      <c r="EP70" s="478"/>
      <c r="EQ70" s="465"/>
      <c r="ER70" s="465"/>
      <c r="ES70" s="465"/>
      <c r="ET70" s="479"/>
      <c r="EV70" s="462" t="str">
        <f>$B70</f>
        <v>Viertelfinale</v>
      </c>
      <c r="EW70" s="464"/>
      <c r="EX70" s="464"/>
      <c r="EY70" s="465"/>
      <c r="EZ70" s="496"/>
      <c r="FA70" s="497"/>
      <c r="FB70" s="466"/>
      <c r="FC70" s="478"/>
      <c r="FD70" s="465"/>
      <c r="FE70" s="465"/>
      <c r="FF70" s="465"/>
      <c r="FG70" s="479"/>
      <c r="FI70" s="462" t="str">
        <f>$B70</f>
        <v>Viertelfinale</v>
      </c>
      <c r="FJ70" s="464"/>
      <c r="FK70" s="464"/>
      <c r="FL70" s="465"/>
      <c r="FM70" s="496"/>
      <c r="FN70" s="497"/>
      <c r="FO70" s="466"/>
      <c r="FP70" s="478"/>
      <c r="FQ70" s="465"/>
      <c r="FR70" s="465"/>
      <c r="FS70" s="465"/>
      <c r="FT70" s="479"/>
      <c r="FV70" s="462" t="str">
        <f>$B70</f>
        <v>Viertelfinale</v>
      </c>
      <c r="FW70" s="464"/>
      <c r="FX70" s="464"/>
      <c r="FY70" s="465"/>
      <c r="FZ70" s="496"/>
      <c r="GA70" s="497"/>
      <c r="GB70" s="466"/>
      <c r="GC70" s="478"/>
      <c r="GD70" s="465"/>
      <c r="GE70" s="465"/>
      <c r="GF70" s="465"/>
      <c r="GG70" s="479"/>
      <c r="GI70" s="462" t="str">
        <f>$B70</f>
        <v>Viertelfinale</v>
      </c>
      <c r="GJ70" s="464"/>
      <c r="GK70" s="464"/>
      <c r="GL70" s="465"/>
      <c r="GM70" s="496"/>
      <c r="GN70" s="497"/>
      <c r="GO70" s="466"/>
      <c r="GP70" s="478"/>
      <c r="GQ70" s="465"/>
      <c r="GR70" s="465"/>
      <c r="GS70" s="465"/>
      <c r="GT70" s="479"/>
      <c r="GV70" s="462" t="str">
        <f>$B70</f>
        <v>Viertelfinale</v>
      </c>
      <c r="GW70" s="464"/>
      <c r="GX70" s="464"/>
      <c r="GY70" s="465"/>
      <c r="GZ70" s="496"/>
      <c r="HA70" s="497"/>
      <c r="HB70" s="466"/>
      <c r="HC70" s="478"/>
      <c r="HD70" s="465"/>
      <c r="HE70" s="465"/>
      <c r="HF70" s="465"/>
      <c r="HG70" s="479"/>
      <c r="HI70" s="462" t="str">
        <f>$B70</f>
        <v>Viertelfinale</v>
      </c>
      <c r="HJ70" s="464"/>
      <c r="HK70" s="464"/>
      <c r="HL70" s="465"/>
      <c r="HM70" s="496"/>
      <c r="HN70" s="497"/>
      <c r="HO70" s="466"/>
      <c r="HP70" s="478"/>
      <c r="HQ70" s="465"/>
      <c r="HR70" s="465"/>
      <c r="HS70" s="465"/>
      <c r="HT70" s="479"/>
      <c r="HV70" s="462" t="str">
        <f>$B70</f>
        <v>Viertelfinale</v>
      </c>
      <c r="HW70" s="464"/>
      <c r="HX70" s="464"/>
      <c r="HY70" s="465"/>
      <c r="HZ70" s="496"/>
      <c r="IA70" s="497"/>
      <c r="IB70" s="466"/>
      <c r="IC70" s="478"/>
      <c r="ID70" s="465"/>
      <c r="IE70" s="465"/>
      <c r="IF70" s="465"/>
      <c r="IG70" s="479"/>
      <c r="II70" s="462" t="str">
        <f>$B70</f>
        <v>Viertelfinale</v>
      </c>
      <c r="IJ70" s="464"/>
      <c r="IK70" s="464"/>
      <c r="IL70" s="465"/>
      <c r="IM70" s="496"/>
      <c r="IN70" s="497"/>
      <c r="IO70" s="466"/>
      <c r="IP70" s="478"/>
      <c r="IQ70" s="465"/>
      <c r="IR70" s="465"/>
      <c r="IS70" s="465"/>
      <c r="IT70" s="479"/>
      <c r="IV70" s="462" t="str">
        <f>$B70</f>
        <v>Viertelfinale</v>
      </c>
      <c r="IW70" s="464"/>
      <c r="IX70" s="464"/>
      <c r="IY70" s="465"/>
      <c r="IZ70" s="496"/>
      <c r="JA70" s="497"/>
      <c r="JB70" s="466"/>
      <c r="JC70" s="478"/>
      <c r="JD70" s="465"/>
      <c r="JE70" s="465"/>
      <c r="JF70" s="465"/>
      <c r="JG70" s="479"/>
      <c r="JI70" s="462" t="str">
        <f>$B70</f>
        <v>Viertelfinale</v>
      </c>
      <c r="JJ70" s="464"/>
      <c r="JK70" s="464"/>
      <c r="JL70" s="465"/>
      <c r="JM70" s="496"/>
      <c r="JN70" s="497"/>
      <c r="JO70" s="466"/>
      <c r="JP70" s="478"/>
      <c r="JQ70" s="465"/>
      <c r="JR70" s="465"/>
      <c r="JS70" s="465"/>
      <c r="JT70" s="479"/>
      <c r="JV70" s="462" t="str">
        <f>$B70</f>
        <v>Viertelfinale</v>
      </c>
      <c r="JW70" s="464"/>
      <c r="JX70" s="464"/>
      <c r="JY70" s="465"/>
      <c r="JZ70" s="496"/>
      <c r="KA70" s="497"/>
      <c r="KB70" s="466"/>
      <c r="KC70" s="478"/>
      <c r="KD70" s="465"/>
      <c r="KE70" s="465"/>
      <c r="KF70" s="465"/>
      <c r="KG70" s="479"/>
      <c r="KI70" s="462" t="str">
        <f>$B70</f>
        <v>Viertelfinale</v>
      </c>
      <c r="KJ70" s="464"/>
      <c r="KK70" s="464"/>
      <c r="KL70" s="465"/>
      <c r="KM70" s="496"/>
      <c r="KN70" s="497"/>
      <c r="KO70" s="466"/>
      <c r="KP70" s="478"/>
      <c r="KQ70" s="465"/>
      <c r="KR70" s="465"/>
      <c r="KS70" s="465"/>
      <c r="KT70" s="479"/>
      <c r="KV70" s="462" t="str">
        <f>$B70</f>
        <v>Viertelfinale</v>
      </c>
      <c r="KW70" s="464"/>
      <c r="KX70" s="464"/>
      <c r="KY70" s="465"/>
      <c r="KZ70" s="496"/>
      <c r="LA70" s="497"/>
      <c r="LB70" s="466"/>
      <c r="LC70" s="478"/>
      <c r="LD70" s="465"/>
      <c r="LE70" s="465"/>
      <c r="LF70" s="465"/>
      <c r="LG70" s="479"/>
      <c r="LI70" s="462" t="str">
        <f>$B70</f>
        <v>Viertelfinale</v>
      </c>
      <c r="LJ70" s="464"/>
      <c r="LK70" s="464"/>
      <c r="LL70" s="465"/>
      <c r="LM70" s="496"/>
      <c r="LN70" s="497"/>
      <c r="LO70" s="466"/>
      <c r="LP70" s="478"/>
      <c r="LQ70" s="465"/>
      <c r="LR70" s="465"/>
      <c r="LS70" s="465"/>
      <c r="LT70" s="479"/>
      <c r="LV70" s="462" t="str">
        <f>$B70</f>
        <v>Viertelfinale</v>
      </c>
      <c r="LW70" s="464"/>
      <c r="LX70" s="464"/>
      <c r="LY70" s="465"/>
      <c r="LZ70" s="496"/>
      <c r="MA70" s="497"/>
      <c r="MB70" s="466"/>
      <c r="MC70" s="478"/>
      <c r="MD70" s="465"/>
      <c r="ME70" s="465"/>
      <c r="MF70" s="465"/>
      <c r="MG70" s="479"/>
    </row>
    <row r="71" spans="1:345" s="444" customFormat="1" x14ac:dyDescent="0.25">
      <c r="A71" s="448"/>
      <c r="B71" s="451">
        <f ca="1">IF(C71="","",INDEX(Groups!$C$7:$C$45,MATCH(C71,Groups!$D$7:$D$45,0)))</f>
        <v>10</v>
      </c>
      <c r="C71" s="452" t="str">
        <f ca="1">INDIRECT("'"&amp;References!$A$1&amp;"'!"&amp;"$C$60")</f>
        <v>Niederlande</v>
      </c>
      <c r="D71" s="453">
        <f ca="1">IF(E71="","",INDEX(Groups!$C$7:$C$45,MATCH(E71,Groups!$D$7:$D$45,0)))</f>
        <v>4</v>
      </c>
      <c r="E71" s="452" t="str">
        <f ca="1">INDIRECT("'"&amp;References!$A$1&amp;"'!"&amp;"$E$60")</f>
        <v>Argentinien</v>
      </c>
      <c r="F71" s="454">
        <f ca="1">IF(AND(INDIRECT("'"&amp;References!$A$1&amp;"'!"&amp;"$C$61")&lt;&gt;"",INDIRECT("'"&amp;References!$A$1&amp;"'!"&amp;"$E$61")&lt;&gt;""),INDIRECT("'"&amp;References!$A$1&amp;"'!"&amp;"$C$61")+IF(AND(INDIRECT("'"&amp;References!$A$1&amp;"'!"&amp;"$C$63")&lt;&gt;"",INDIRECT("'"&amp;References!$A$1&amp;"'!"&amp;"$E$63")&lt;&gt;"",INDIRECT("'"&amp;References!$A$1&amp;"'!"&amp;"$C$61")=INDIRECT("'"&amp;References!$A$1&amp;"'!"&amp;"$E$61")),INDIRECT("'"&amp;References!$A$1&amp;"'!"&amp;"$C$63"),0),"")</f>
        <v>5</v>
      </c>
      <c r="G71" s="455">
        <f ca="1">IF(AND(INDIRECT("'"&amp;References!$A$1&amp;"'!"&amp;"$C$61")&lt;&gt;"",INDIRECT("'"&amp;References!$A$1&amp;"'!"&amp;"$E$61")&lt;&gt;""),INDIRECT("'"&amp;References!$A$1&amp;"'!"&amp;"$E$61")+IF(AND(INDIRECT("'"&amp;References!$A$1&amp;"'!"&amp;"$C$63")&lt;&gt;"",INDIRECT("'"&amp;References!$A$1&amp;"'!"&amp;"$E$63")&lt;&gt;"",INDIRECT("'"&amp;References!$A$1&amp;"'!"&amp;"$C$61")=INDIRECT("'"&amp;References!$A$1&amp;"'!"&amp;"$E$61")),INDIRECT("'"&amp;References!$A$1&amp;"'!"&amp;"$E$63"),0),"")</f>
        <v>6</v>
      </c>
      <c r="I71" s="491"/>
      <c r="J71" s="452" t="str">
        <f>IF(I71="","",VLOOKUP(I71,Language!$D$5:$E$94,2,0))</f>
        <v/>
      </c>
      <c r="K71" s="492"/>
      <c r="L71" s="452" t="str">
        <f>IF(K71="","",VLOOKUP(K71,Language!$D$5:$E$94,2,0))</f>
        <v/>
      </c>
      <c r="M71" s="526"/>
      <c r="N71" s="527"/>
      <c r="O71" s="510"/>
      <c r="P71" s="510"/>
      <c r="Q71" s="511">
        <f>COUNTIF(I$71:I$74,I71)+COUNTIF(K$71:K$74,I71)</f>
        <v>0</v>
      </c>
      <c r="R71" s="511">
        <f>COUNTIF(I$71:I$74,K71)+COUNTIF(K$71:K$74,K71)</f>
        <v>0</v>
      </c>
      <c r="S71" s="511"/>
      <c r="T71" s="476" t="str">
        <f>IF(OR(I71&lt;&gt;"",K71&lt;&gt;""),IF(Q71&lt;&gt;1,0,COUNTIF($B$71:$B$74,I71)+COUNTIF($D$71:$D$74,I71))+IF(R71&lt;&gt;1,0,COUNTIF($B$71:$B$74,K71)+COUNTIF($D$71:$D$74,K71)),"")</f>
        <v/>
      </c>
      <c r="V71" s="491"/>
      <c r="W71" s="452" t="str">
        <f>IF(V71="","",VLOOKUP(V71,Language!$D$5:$E$94,2,0))</f>
        <v/>
      </c>
      <c r="X71" s="492"/>
      <c r="Y71" s="452" t="str">
        <f>IF(X71="","",VLOOKUP(X71,Language!$D$5:$E$94,2,0))</f>
        <v/>
      </c>
      <c r="Z71" s="526"/>
      <c r="AA71" s="527"/>
      <c r="AB71" s="510"/>
      <c r="AC71" s="510"/>
      <c r="AD71" s="511">
        <f>COUNTIF(V$71:V$74,V71)+COUNTIF(X$71:X$74,V71)</f>
        <v>0</v>
      </c>
      <c r="AE71" s="511">
        <f>COUNTIF(V$71:V$74,X71)+COUNTIF(X$71:X$74,X71)</f>
        <v>0</v>
      </c>
      <c r="AF71" s="511"/>
      <c r="AG71" s="476" t="str">
        <f>IF(OR(V71&lt;&gt;"",X71&lt;&gt;""),IF(AD71&lt;&gt;1,0,COUNTIF($B$71:$B$74,V71)+COUNTIF($D$71:$D$74,V71))+IF(AE71&lt;&gt;1,0,COUNTIF($B$71:$B$74,X71)+COUNTIF($D$71:$D$74,X71)),"")</f>
        <v/>
      </c>
      <c r="AI71" s="491"/>
      <c r="AJ71" s="452" t="str">
        <f>IF(AI71="","",VLOOKUP(AI71,Language!$D$5:$E$94,2,0))</f>
        <v/>
      </c>
      <c r="AK71" s="492"/>
      <c r="AL71" s="452" t="str">
        <f>IF(AK71="","",VLOOKUP(AK71,Language!$D$5:$E$94,2,0))</f>
        <v/>
      </c>
      <c r="AM71" s="526"/>
      <c r="AN71" s="527"/>
      <c r="AO71" s="510"/>
      <c r="AP71" s="510"/>
      <c r="AQ71" s="511">
        <f>COUNTIF(AI$71:AI$74,AI71)+COUNTIF(AK$71:AK$74,AI71)</f>
        <v>0</v>
      </c>
      <c r="AR71" s="511">
        <f>COUNTIF(AI$71:AI$74,AK71)+COUNTIF(AK$71:AK$74,AK71)</f>
        <v>0</v>
      </c>
      <c r="AS71" s="511"/>
      <c r="AT71" s="476" t="str">
        <f>IF(OR(AI71&lt;&gt;"",AK71&lt;&gt;""),IF(AQ71&lt;&gt;1,0,COUNTIF($B$71:$B$74,AI71)+COUNTIF($D$71:$D$74,AI71))+IF(AR71&lt;&gt;1,0,COUNTIF($B$71:$B$74,AK71)+COUNTIF($D$71:$D$74,AK71)),"")</f>
        <v/>
      </c>
      <c r="AV71" s="491"/>
      <c r="AW71" s="452" t="str">
        <f>IF(AV71="","",VLOOKUP(AV71,Language!$D$5:$E$94,2,0))</f>
        <v/>
      </c>
      <c r="AX71" s="492"/>
      <c r="AY71" s="452" t="str">
        <f>IF(AX71="","",VLOOKUP(AX71,Language!$D$5:$E$94,2,0))</f>
        <v/>
      </c>
      <c r="AZ71" s="526"/>
      <c r="BA71" s="527"/>
      <c r="BB71" s="510"/>
      <c r="BC71" s="510"/>
      <c r="BD71" s="511">
        <f>COUNTIF(AV$71:AV$74,AV71)+COUNTIF(AX$71:AX$74,AV71)</f>
        <v>0</v>
      </c>
      <c r="BE71" s="511">
        <f>COUNTIF(AV$71:AV$74,AX71)+COUNTIF(AX$71:AX$74,AX71)</f>
        <v>0</v>
      </c>
      <c r="BF71" s="511"/>
      <c r="BG71" s="476" t="str">
        <f>IF(OR(AV71&lt;&gt;"",AX71&lt;&gt;""),IF(BD71&lt;&gt;1,0,COUNTIF($B$71:$B$74,AV71)+COUNTIF($D$71:$D$74,AV71))+IF(BE71&lt;&gt;1,0,COUNTIF($B$71:$B$74,AX71)+COUNTIF($D$71:$D$74,AX71)),"")</f>
        <v/>
      </c>
      <c r="BI71" s="491"/>
      <c r="BJ71" s="452" t="str">
        <f>IF(BI71="","",VLOOKUP(BI71,Language!$D$5:$E$94,2,0))</f>
        <v/>
      </c>
      <c r="BK71" s="492"/>
      <c r="BL71" s="452" t="str">
        <f>IF(BK71="","",VLOOKUP(BK71,Language!$D$5:$E$94,2,0))</f>
        <v/>
      </c>
      <c r="BM71" s="526"/>
      <c r="BN71" s="527"/>
      <c r="BO71" s="510"/>
      <c r="BP71" s="510"/>
      <c r="BQ71" s="511">
        <f>COUNTIF(BI$71:BI$74,BI71)+COUNTIF(BK$71:BK$74,BI71)</f>
        <v>0</v>
      </c>
      <c r="BR71" s="511">
        <f>COUNTIF(BI$71:BI$74,BK71)+COUNTIF(BK$71:BK$74,BK71)</f>
        <v>0</v>
      </c>
      <c r="BS71" s="511"/>
      <c r="BT71" s="476" t="str">
        <f>IF(OR(BI71&lt;&gt;"",BK71&lt;&gt;""),IF(BQ71&lt;&gt;1,0,COUNTIF($B$71:$B$74,BI71)+COUNTIF($D$71:$D$74,BI71))+IF(BR71&lt;&gt;1,0,COUNTIF($B$71:$B$74,BK71)+COUNTIF($D$71:$D$74,BK71)),"")</f>
        <v/>
      </c>
      <c r="BV71" s="491"/>
      <c r="BW71" s="452" t="str">
        <f>IF(BV71="","",VLOOKUP(BV71,Language!$D$5:$E$94,2,0))</f>
        <v/>
      </c>
      <c r="BX71" s="492"/>
      <c r="BY71" s="452" t="str">
        <f>IF(BX71="","",VLOOKUP(BX71,Language!$D$5:$E$94,2,0))</f>
        <v/>
      </c>
      <c r="BZ71" s="526"/>
      <c r="CA71" s="527"/>
      <c r="CB71" s="510"/>
      <c r="CC71" s="510"/>
      <c r="CD71" s="511">
        <f>COUNTIF(BV$71:BV$74,BV71)+COUNTIF(BX$71:BX$74,BV71)</f>
        <v>0</v>
      </c>
      <c r="CE71" s="511">
        <f>COUNTIF(BV$71:BV$74,BX71)+COUNTIF(BX$71:BX$74,BX71)</f>
        <v>0</v>
      </c>
      <c r="CF71" s="511"/>
      <c r="CG71" s="476" t="str">
        <f>IF(OR(BV71&lt;&gt;"",BX71&lt;&gt;""),IF(CD71&lt;&gt;1,0,COUNTIF($B$71:$B$74,BV71)+COUNTIF($D$71:$D$74,BV71))+IF(CE71&lt;&gt;1,0,COUNTIF($B$71:$B$74,BX71)+COUNTIF($D$71:$D$74,BX71)),"")</f>
        <v/>
      </c>
      <c r="CI71" s="491"/>
      <c r="CJ71" s="452" t="str">
        <f>IF(CI71="","",VLOOKUP(CI71,Language!$D$5:$E$94,2,0))</f>
        <v/>
      </c>
      <c r="CK71" s="492"/>
      <c r="CL71" s="452" t="str">
        <f>IF(CK71="","",VLOOKUP(CK71,Language!$D$5:$E$94,2,0))</f>
        <v/>
      </c>
      <c r="CM71" s="526"/>
      <c r="CN71" s="527"/>
      <c r="CO71" s="510"/>
      <c r="CP71" s="510"/>
      <c r="CQ71" s="511">
        <f>COUNTIF(CI$71:CI$74,CI71)+COUNTIF(CK$71:CK$74,CI71)</f>
        <v>0</v>
      </c>
      <c r="CR71" s="511">
        <f>COUNTIF(CI$71:CI$74,CK71)+COUNTIF(CK$71:CK$74,CK71)</f>
        <v>0</v>
      </c>
      <c r="CS71" s="511"/>
      <c r="CT71" s="476" t="str">
        <f>IF(OR(CI71&lt;&gt;"",CK71&lt;&gt;""),IF(CQ71&lt;&gt;1,0,COUNTIF($B$71:$B$74,CI71)+COUNTIF($D$71:$D$74,CI71))+IF(CR71&lt;&gt;1,0,COUNTIF($B$71:$B$74,CK71)+COUNTIF($D$71:$D$74,CK71)),"")</f>
        <v/>
      </c>
      <c r="CV71" s="491"/>
      <c r="CW71" s="452" t="str">
        <f>IF(CV71="","",VLOOKUP(CV71,Language!$D$5:$E$94,2,0))</f>
        <v/>
      </c>
      <c r="CX71" s="492"/>
      <c r="CY71" s="452" t="str">
        <f>IF(CX71="","",VLOOKUP(CX71,Language!$D$5:$E$94,2,0))</f>
        <v/>
      </c>
      <c r="CZ71" s="526"/>
      <c r="DA71" s="527"/>
      <c r="DB71" s="510"/>
      <c r="DC71" s="510"/>
      <c r="DD71" s="511">
        <f>COUNTIF(CV$71:CV$74,CV71)+COUNTIF(CX$71:CX$74,CV71)</f>
        <v>0</v>
      </c>
      <c r="DE71" s="511">
        <f>COUNTIF(CV$71:CV$74,CX71)+COUNTIF(CX$71:CX$74,CX71)</f>
        <v>0</v>
      </c>
      <c r="DF71" s="511"/>
      <c r="DG71" s="476" t="str">
        <f>IF(OR(CV71&lt;&gt;"",CX71&lt;&gt;""),IF(DD71&lt;&gt;1,0,COUNTIF($B$71:$B$74,CV71)+COUNTIF($D$71:$D$74,CV71))+IF(DE71&lt;&gt;1,0,COUNTIF($B$71:$B$74,CX71)+COUNTIF($D$71:$D$74,CX71)),"")</f>
        <v/>
      </c>
      <c r="DI71" s="491"/>
      <c r="DJ71" s="452" t="str">
        <f>IF(DI71="","",VLOOKUP(DI71,Language!$D$5:$E$94,2,0))</f>
        <v/>
      </c>
      <c r="DK71" s="492"/>
      <c r="DL71" s="452" t="str">
        <f>IF(DK71="","",VLOOKUP(DK71,Language!$D$5:$E$94,2,0))</f>
        <v/>
      </c>
      <c r="DM71" s="526"/>
      <c r="DN71" s="527"/>
      <c r="DO71" s="510"/>
      <c r="DP71" s="510"/>
      <c r="DQ71" s="511">
        <f>COUNTIF(DI$71:DI$74,DI71)+COUNTIF(DK$71:DK$74,DI71)</f>
        <v>0</v>
      </c>
      <c r="DR71" s="511">
        <f>COUNTIF(DI$71:DI$74,DK71)+COUNTIF(DK$71:DK$74,DK71)</f>
        <v>0</v>
      </c>
      <c r="DS71" s="511"/>
      <c r="DT71" s="476" t="str">
        <f>IF(OR(DI71&lt;&gt;"",DK71&lt;&gt;""),IF(DQ71&lt;&gt;1,0,COUNTIF($B$71:$B$74,DI71)+COUNTIF($D$71:$D$74,DI71))+IF(DR71&lt;&gt;1,0,COUNTIF($B$71:$B$74,DK71)+COUNTIF($D$71:$D$74,DK71)),"")</f>
        <v/>
      </c>
      <c r="DV71" s="491"/>
      <c r="DW71" s="452" t="str">
        <f>IF(DV71="","",VLOOKUP(DV71,Language!$D$5:$E$94,2,0))</f>
        <v/>
      </c>
      <c r="DX71" s="492"/>
      <c r="DY71" s="452" t="str">
        <f>IF(DX71="","",VLOOKUP(DX71,Language!$D$5:$E$94,2,0))</f>
        <v/>
      </c>
      <c r="DZ71" s="526"/>
      <c r="EA71" s="527"/>
      <c r="EB71" s="510"/>
      <c r="EC71" s="510"/>
      <c r="ED71" s="511">
        <f>COUNTIF(DV$71:DV$74,DV71)+COUNTIF(DX$71:DX$74,DV71)</f>
        <v>0</v>
      </c>
      <c r="EE71" s="511">
        <f>COUNTIF(DV$71:DV$74,DX71)+COUNTIF(DX$71:DX$74,DX71)</f>
        <v>0</v>
      </c>
      <c r="EF71" s="511"/>
      <c r="EG71" s="476" t="str">
        <f>IF(OR(DV71&lt;&gt;"",DX71&lt;&gt;""),IF(ED71&lt;&gt;1,0,COUNTIF($B$71:$B$74,DV71)+COUNTIF($D$71:$D$74,DV71))+IF(EE71&lt;&gt;1,0,COUNTIF($B$71:$B$74,DX71)+COUNTIF($D$71:$D$74,DX71)),"")</f>
        <v/>
      </c>
      <c r="EI71" s="491"/>
      <c r="EJ71" s="452" t="str">
        <f>IF(EI71="","",VLOOKUP(EI71,Language!$D$5:$E$94,2,0))</f>
        <v/>
      </c>
      <c r="EK71" s="492"/>
      <c r="EL71" s="452" t="str">
        <f>IF(EK71="","",VLOOKUP(EK71,Language!$D$5:$E$94,2,0))</f>
        <v/>
      </c>
      <c r="EM71" s="526"/>
      <c r="EN71" s="527"/>
      <c r="EO71" s="510"/>
      <c r="EP71" s="510"/>
      <c r="EQ71" s="511">
        <f>COUNTIF(EI$71:EI$74,EI71)+COUNTIF(EK$71:EK$74,EI71)</f>
        <v>0</v>
      </c>
      <c r="ER71" s="511">
        <f>COUNTIF(EI$71:EI$74,EK71)+COUNTIF(EK$71:EK$74,EK71)</f>
        <v>0</v>
      </c>
      <c r="ES71" s="511"/>
      <c r="ET71" s="476" t="str">
        <f>IF(OR(EI71&lt;&gt;"",EK71&lt;&gt;""),IF(EQ71&lt;&gt;1,0,COUNTIF($B$71:$B$74,EI71)+COUNTIF($D$71:$D$74,EI71))+IF(ER71&lt;&gt;1,0,COUNTIF($B$71:$B$74,EK71)+COUNTIF($D$71:$D$74,EK71)),"")</f>
        <v/>
      </c>
      <c r="EV71" s="491"/>
      <c r="EW71" s="452" t="str">
        <f>IF(EV71="","",VLOOKUP(EV71,Language!$D$5:$E$94,2,0))</f>
        <v/>
      </c>
      <c r="EX71" s="492"/>
      <c r="EY71" s="452" t="str">
        <f>IF(EX71="","",VLOOKUP(EX71,Language!$D$5:$E$94,2,0))</f>
        <v/>
      </c>
      <c r="EZ71" s="526"/>
      <c r="FA71" s="527"/>
      <c r="FB71" s="510"/>
      <c r="FC71" s="510"/>
      <c r="FD71" s="511">
        <f>COUNTIF(EV$71:EV$74,EV71)+COUNTIF(EX$71:EX$74,EV71)</f>
        <v>0</v>
      </c>
      <c r="FE71" s="511">
        <f>COUNTIF(EV$71:EV$74,EX71)+COUNTIF(EX$71:EX$74,EX71)</f>
        <v>0</v>
      </c>
      <c r="FF71" s="511"/>
      <c r="FG71" s="476" t="str">
        <f>IF(OR(EV71&lt;&gt;"",EX71&lt;&gt;""),IF(FD71&lt;&gt;1,0,COUNTIF($B$71:$B$74,EV71)+COUNTIF($D$71:$D$74,EV71))+IF(FE71&lt;&gt;1,0,COUNTIF($B$71:$B$74,EX71)+COUNTIF($D$71:$D$74,EX71)),"")</f>
        <v/>
      </c>
      <c r="FI71" s="491"/>
      <c r="FJ71" s="452" t="str">
        <f>IF(FI71="","",VLOOKUP(FI71,Language!$D$5:$E$94,2,0))</f>
        <v/>
      </c>
      <c r="FK71" s="492"/>
      <c r="FL71" s="452" t="str">
        <f>IF(FK71="","",VLOOKUP(FK71,Language!$D$5:$E$94,2,0))</f>
        <v/>
      </c>
      <c r="FM71" s="526"/>
      <c r="FN71" s="527"/>
      <c r="FO71" s="510"/>
      <c r="FP71" s="510"/>
      <c r="FQ71" s="511">
        <f>COUNTIF(FI$71:FI$74,FI71)+COUNTIF(FK$71:FK$74,FI71)</f>
        <v>0</v>
      </c>
      <c r="FR71" s="511">
        <f>COUNTIF(FI$71:FI$74,FK71)+COUNTIF(FK$71:FK$74,FK71)</f>
        <v>0</v>
      </c>
      <c r="FS71" s="511"/>
      <c r="FT71" s="476" t="str">
        <f>IF(OR(FI71&lt;&gt;"",FK71&lt;&gt;""),IF(FQ71&lt;&gt;1,0,COUNTIF($B$71:$B$74,FI71)+COUNTIF($D$71:$D$74,FI71))+IF(FR71&lt;&gt;1,0,COUNTIF($B$71:$B$74,FK71)+COUNTIF($D$71:$D$74,FK71)),"")</f>
        <v/>
      </c>
      <c r="FV71" s="491"/>
      <c r="FW71" s="452" t="str">
        <f>IF(FV71="","",VLOOKUP(FV71,Language!$D$5:$E$94,2,0))</f>
        <v/>
      </c>
      <c r="FX71" s="492"/>
      <c r="FY71" s="452" t="str">
        <f>IF(FX71="","",VLOOKUP(FX71,Language!$D$5:$E$94,2,0))</f>
        <v/>
      </c>
      <c r="FZ71" s="526"/>
      <c r="GA71" s="527"/>
      <c r="GB71" s="510"/>
      <c r="GC71" s="510"/>
      <c r="GD71" s="511">
        <f>COUNTIF(FV$71:FV$74,FV71)+COUNTIF(FX$71:FX$74,FV71)</f>
        <v>0</v>
      </c>
      <c r="GE71" s="511">
        <f>COUNTIF(FV$71:FV$74,FX71)+COUNTIF(FX$71:FX$74,FX71)</f>
        <v>0</v>
      </c>
      <c r="GF71" s="511"/>
      <c r="GG71" s="476" t="str">
        <f>IF(OR(FV71&lt;&gt;"",FX71&lt;&gt;""),IF(GD71&lt;&gt;1,0,COUNTIF($B$71:$B$74,FV71)+COUNTIF($D$71:$D$74,FV71))+IF(GE71&lt;&gt;1,0,COUNTIF($B$71:$B$74,FX71)+COUNTIF($D$71:$D$74,FX71)),"")</f>
        <v/>
      </c>
      <c r="GI71" s="491"/>
      <c r="GJ71" s="452" t="str">
        <f>IF(GI71="","",VLOOKUP(GI71,Language!$D$5:$E$94,2,0))</f>
        <v/>
      </c>
      <c r="GK71" s="492"/>
      <c r="GL71" s="452" t="str">
        <f>IF(GK71="","",VLOOKUP(GK71,Language!$D$5:$E$94,2,0))</f>
        <v/>
      </c>
      <c r="GM71" s="526"/>
      <c r="GN71" s="527"/>
      <c r="GO71" s="510"/>
      <c r="GP71" s="510"/>
      <c r="GQ71" s="511">
        <f>COUNTIF(GI$71:GI$74,GI71)+COUNTIF(GK$71:GK$74,GI71)</f>
        <v>0</v>
      </c>
      <c r="GR71" s="511">
        <f>COUNTIF(GI$71:GI$74,GK71)+COUNTIF(GK$71:GK$74,GK71)</f>
        <v>0</v>
      </c>
      <c r="GS71" s="511"/>
      <c r="GT71" s="476" t="str">
        <f>IF(OR(GI71&lt;&gt;"",GK71&lt;&gt;""),IF(GQ71&lt;&gt;1,0,COUNTIF($B$71:$B$74,GI71)+COUNTIF($D$71:$D$74,GI71))+IF(GR71&lt;&gt;1,0,COUNTIF($B$71:$B$74,GK71)+COUNTIF($D$71:$D$74,GK71)),"")</f>
        <v/>
      </c>
      <c r="GV71" s="491"/>
      <c r="GW71" s="452" t="str">
        <f>IF(GV71="","",VLOOKUP(GV71,Language!$D$5:$E$94,2,0))</f>
        <v/>
      </c>
      <c r="GX71" s="492"/>
      <c r="GY71" s="452" t="str">
        <f>IF(GX71="","",VLOOKUP(GX71,Language!$D$5:$E$94,2,0))</f>
        <v/>
      </c>
      <c r="GZ71" s="526"/>
      <c r="HA71" s="527"/>
      <c r="HB71" s="510"/>
      <c r="HC71" s="510"/>
      <c r="HD71" s="511">
        <f>COUNTIF(GV$71:GV$74,GV71)+COUNTIF(GX$71:GX$74,GV71)</f>
        <v>0</v>
      </c>
      <c r="HE71" s="511">
        <f>COUNTIF(GV$71:GV$74,GX71)+COUNTIF(GX$71:GX$74,GX71)</f>
        <v>0</v>
      </c>
      <c r="HF71" s="511"/>
      <c r="HG71" s="476" t="str">
        <f>IF(OR(GV71&lt;&gt;"",GX71&lt;&gt;""),IF(HD71&lt;&gt;1,0,COUNTIF($B$71:$B$74,GV71)+COUNTIF($D$71:$D$74,GV71))+IF(HE71&lt;&gt;1,0,COUNTIF($B$71:$B$74,GX71)+COUNTIF($D$71:$D$74,GX71)),"")</f>
        <v/>
      </c>
      <c r="HI71" s="491"/>
      <c r="HJ71" s="452" t="str">
        <f>IF(HI71="","",VLOOKUP(HI71,Language!$D$5:$E$94,2,0))</f>
        <v/>
      </c>
      <c r="HK71" s="492"/>
      <c r="HL71" s="452" t="str">
        <f>IF(HK71="","",VLOOKUP(HK71,Language!$D$5:$E$94,2,0))</f>
        <v/>
      </c>
      <c r="HM71" s="526"/>
      <c r="HN71" s="527"/>
      <c r="HO71" s="510"/>
      <c r="HP71" s="510"/>
      <c r="HQ71" s="511">
        <f>COUNTIF(HI$71:HI$74,HI71)+COUNTIF(HK$71:HK$74,HI71)</f>
        <v>0</v>
      </c>
      <c r="HR71" s="511">
        <f>COUNTIF(HI$71:HI$74,HK71)+COUNTIF(HK$71:HK$74,HK71)</f>
        <v>0</v>
      </c>
      <c r="HS71" s="511"/>
      <c r="HT71" s="476" t="str">
        <f>IF(OR(HI71&lt;&gt;"",HK71&lt;&gt;""),IF(HQ71&lt;&gt;1,0,COUNTIF($B$71:$B$74,HI71)+COUNTIF($D$71:$D$74,HI71))+IF(HR71&lt;&gt;1,0,COUNTIF($B$71:$B$74,HK71)+COUNTIF($D$71:$D$74,HK71)),"")</f>
        <v/>
      </c>
      <c r="HV71" s="491"/>
      <c r="HW71" s="452" t="str">
        <f>IF(HV71="","",VLOOKUP(HV71,Language!$D$5:$E$94,2,0))</f>
        <v/>
      </c>
      <c r="HX71" s="492"/>
      <c r="HY71" s="452" t="str">
        <f>IF(HX71="","",VLOOKUP(HX71,Language!$D$5:$E$94,2,0))</f>
        <v/>
      </c>
      <c r="HZ71" s="526"/>
      <c r="IA71" s="527"/>
      <c r="IB71" s="510"/>
      <c r="IC71" s="510"/>
      <c r="ID71" s="511">
        <f>COUNTIF(HV$71:HV$74,HV71)+COUNTIF(HX$71:HX$74,HV71)</f>
        <v>0</v>
      </c>
      <c r="IE71" s="511">
        <f>COUNTIF(HV$71:HV$74,HX71)+COUNTIF(HX$71:HX$74,HX71)</f>
        <v>0</v>
      </c>
      <c r="IF71" s="511"/>
      <c r="IG71" s="476" t="str">
        <f>IF(OR(HV71&lt;&gt;"",HX71&lt;&gt;""),IF(ID71&lt;&gt;1,0,COUNTIF($B$71:$B$74,HV71)+COUNTIF($D$71:$D$74,HV71))+IF(IE71&lt;&gt;1,0,COUNTIF($B$71:$B$74,HX71)+COUNTIF($D$71:$D$74,HX71)),"")</f>
        <v/>
      </c>
      <c r="II71" s="491"/>
      <c r="IJ71" s="452" t="str">
        <f>IF(II71="","",VLOOKUP(II71,Language!$D$5:$E$94,2,0))</f>
        <v/>
      </c>
      <c r="IK71" s="492"/>
      <c r="IL71" s="452" t="str">
        <f>IF(IK71="","",VLOOKUP(IK71,Language!$D$5:$E$94,2,0))</f>
        <v/>
      </c>
      <c r="IM71" s="526"/>
      <c r="IN71" s="527"/>
      <c r="IO71" s="510"/>
      <c r="IP71" s="510"/>
      <c r="IQ71" s="511">
        <f>COUNTIF(II$71:II$74,II71)+COUNTIF(IK$71:IK$74,II71)</f>
        <v>0</v>
      </c>
      <c r="IR71" s="511">
        <f>COUNTIF(II$71:II$74,IK71)+COUNTIF(IK$71:IK$74,IK71)</f>
        <v>0</v>
      </c>
      <c r="IS71" s="511"/>
      <c r="IT71" s="476" t="str">
        <f>IF(OR(II71&lt;&gt;"",IK71&lt;&gt;""),IF(IQ71&lt;&gt;1,0,COUNTIF($B$71:$B$74,II71)+COUNTIF($D$71:$D$74,II71))+IF(IR71&lt;&gt;1,0,COUNTIF($B$71:$B$74,IK71)+COUNTIF($D$71:$D$74,IK71)),"")</f>
        <v/>
      </c>
      <c r="IV71" s="491"/>
      <c r="IW71" s="452" t="str">
        <f>IF(IV71="","",VLOOKUP(IV71,Language!$D$5:$E$94,2,0))</f>
        <v/>
      </c>
      <c r="IX71" s="492"/>
      <c r="IY71" s="452" t="str">
        <f>IF(IX71="","",VLOOKUP(IX71,Language!$D$5:$E$94,2,0))</f>
        <v/>
      </c>
      <c r="IZ71" s="526"/>
      <c r="JA71" s="527"/>
      <c r="JB71" s="510"/>
      <c r="JC71" s="510"/>
      <c r="JD71" s="511">
        <f>COUNTIF(IV$71:IV$74,IV71)+COUNTIF(IX$71:IX$74,IV71)</f>
        <v>0</v>
      </c>
      <c r="JE71" s="511">
        <f>COUNTIF(IV$71:IV$74,IX71)+COUNTIF(IX$71:IX$74,IX71)</f>
        <v>0</v>
      </c>
      <c r="JF71" s="511"/>
      <c r="JG71" s="476" t="str">
        <f>IF(OR(IV71&lt;&gt;"",IX71&lt;&gt;""),IF(JD71&lt;&gt;1,0,COUNTIF($B$71:$B$74,IV71)+COUNTIF($D$71:$D$74,IV71))+IF(JE71&lt;&gt;1,0,COUNTIF($B$71:$B$74,IX71)+COUNTIF($D$71:$D$74,IX71)),"")</f>
        <v/>
      </c>
      <c r="JI71" s="491"/>
      <c r="JJ71" s="452" t="str">
        <f>IF(JI71="","",VLOOKUP(JI71,Language!$D$5:$E$94,2,0))</f>
        <v/>
      </c>
      <c r="JK71" s="492"/>
      <c r="JL71" s="452" t="str">
        <f>IF(JK71="","",VLOOKUP(JK71,Language!$D$5:$E$94,2,0))</f>
        <v/>
      </c>
      <c r="JM71" s="526"/>
      <c r="JN71" s="527"/>
      <c r="JO71" s="510"/>
      <c r="JP71" s="510"/>
      <c r="JQ71" s="511">
        <f>COUNTIF(JI$71:JI$74,JI71)+COUNTIF(JK$71:JK$74,JI71)</f>
        <v>0</v>
      </c>
      <c r="JR71" s="511">
        <f>COUNTIF(JI$71:JI$74,JK71)+COUNTIF(JK$71:JK$74,JK71)</f>
        <v>0</v>
      </c>
      <c r="JS71" s="511"/>
      <c r="JT71" s="476" t="str">
        <f>IF(OR(JI71&lt;&gt;"",JK71&lt;&gt;""),IF(JQ71&lt;&gt;1,0,COUNTIF($B$71:$B$74,JI71)+COUNTIF($D$71:$D$74,JI71))+IF(JR71&lt;&gt;1,0,COUNTIF($B$71:$B$74,JK71)+COUNTIF($D$71:$D$74,JK71)),"")</f>
        <v/>
      </c>
      <c r="JV71" s="491"/>
      <c r="JW71" s="452" t="str">
        <f>IF(JV71="","",VLOOKUP(JV71,Language!$D$5:$E$94,2,0))</f>
        <v/>
      </c>
      <c r="JX71" s="492"/>
      <c r="JY71" s="452" t="str">
        <f>IF(JX71="","",VLOOKUP(JX71,Language!$D$5:$E$94,2,0))</f>
        <v/>
      </c>
      <c r="JZ71" s="526"/>
      <c r="KA71" s="527"/>
      <c r="KB71" s="510"/>
      <c r="KC71" s="510"/>
      <c r="KD71" s="511">
        <f>COUNTIF(JV$71:JV$74,JV71)+COUNTIF(JX$71:JX$74,JV71)</f>
        <v>0</v>
      </c>
      <c r="KE71" s="511">
        <f>COUNTIF(JV$71:JV$74,JX71)+COUNTIF(JX$71:JX$74,JX71)</f>
        <v>0</v>
      </c>
      <c r="KF71" s="511"/>
      <c r="KG71" s="476" t="str">
        <f>IF(OR(JV71&lt;&gt;"",JX71&lt;&gt;""),IF(KD71&lt;&gt;1,0,COUNTIF($B$71:$B$74,JV71)+COUNTIF($D$71:$D$74,JV71))+IF(KE71&lt;&gt;1,0,COUNTIF($B$71:$B$74,JX71)+COUNTIF($D$71:$D$74,JX71)),"")</f>
        <v/>
      </c>
      <c r="KI71" s="491"/>
      <c r="KJ71" s="452" t="str">
        <f>IF(KI71="","",VLOOKUP(KI71,Language!$D$5:$E$94,2,0))</f>
        <v/>
      </c>
      <c r="KK71" s="492"/>
      <c r="KL71" s="452" t="str">
        <f>IF(KK71="","",VLOOKUP(KK71,Language!$D$5:$E$94,2,0))</f>
        <v/>
      </c>
      <c r="KM71" s="526"/>
      <c r="KN71" s="527"/>
      <c r="KO71" s="510"/>
      <c r="KP71" s="510"/>
      <c r="KQ71" s="511">
        <f>COUNTIF(KI$71:KI$74,KI71)+COUNTIF(KK$71:KK$74,KI71)</f>
        <v>0</v>
      </c>
      <c r="KR71" s="511">
        <f>COUNTIF(KI$71:KI$74,KK71)+COUNTIF(KK$71:KK$74,KK71)</f>
        <v>0</v>
      </c>
      <c r="KS71" s="511"/>
      <c r="KT71" s="476" t="str">
        <f>IF(OR(KI71&lt;&gt;"",KK71&lt;&gt;""),IF(KQ71&lt;&gt;1,0,COUNTIF($B$71:$B$74,KI71)+COUNTIF($D$71:$D$74,KI71))+IF(KR71&lt;&gt;1,0,COUNTIF($B$71:$B$74,KK71)+COUNTIF($D$71:$D$74,KK71)),"")</f>
        <v/>
      </c>
      <c r="KV71" s="491"/>
      <c r="KW71" s="452" t="str">
        <f>IF(KV71="","",VLOOKUP(KV71,Language!$D$5:$E$94,2,0))</f>
        <v/>
      </c>
      <c r="KX71" s="492"/>
      <c r="KY71" s="452" t="str">
        <f>IF(KX71="","",VLOOKUP(KX71,Language!$D$5:$E$94,2,0))</f>
        <v/>
      </c>
      <c r="KZ71" s="526"/>
      <c r="LA71" s="527"/>
      <c r="LB71" s="510"/>
      <c r="LC71" s="510"/>
      <c r="LD71" s="511">
        <f>COUNTIF(KV$71:KV$74,KV71)+COUNTIF(KX$71:KX$74,KV71)</f>
        <v>0</v>
      </c>
      <c r="LE71" s="511">
        <f>COUNTIF(KV$71:KV$74,KX71)+COUNTIF(KX$71:KX$74,KX71)</f>
        <v>0</v>
      </c>
      <c r="LF71" s="511"/>
      <c r="LG71" s="476" t="str">
        <f>IF(OR(KV71&lt;&gt;"",KX71&lt;&gt;""),IF(LD71&lt;&gt;1,0,COUNTIF($B$71:$B$74,KV71)+COUNTIF($D$71:$D$74,KV71))+IF(LE71&lt;&gt;1,0,COUNTIF($B$71:$B$74,KX71)+COUNTIF($D$71:$D$74,KX71)),"")</f>
        <v/>
      </c>
      <c r="LI71" s="491"/>
      <c r="LJ71" s="452" t="str">
        <f>IF(LI71="","",VLOOKUP(LI71,Language!$D$5:$E$94,2,0))</f>
        <v/>
      </c>
      <c r="LK71" s="492"/>
      <c r="LL71" s="452" t="str">
        <f>IF(LK71="","",VLOOKUP(LK71,Language!$D$5:$E$94,2,0))</f>
        <v/>
      </c>
      <c r="LM71" s="526"/>
      <c r="LN71" s="527"/>
      <c r="LO71" s="510"/>
      <c r="LP71" s="510"/>
      <c r="LQ71" s="511">
        <f>COUNTIF(LI$71:LI$74,LI71)+COUNTIF(LK$71:LK$74,LI71)</f>
        <v>0</v>
      </c>
      <c r="LR71" s="511">
        <f>COUNTIF(LI$71:LI$74,LK71)+COUNTIF(LK$71:LK$74,LK71)</f>
        <v>0</v>
      </c>
      <c r="LS71" s="511"/>
      <c r="LT71" s="476" t="str">
        <f>IF(OR(LI71&lt;&gt;"",LK71&lt;&gt;""),IF(LQ71&lt;&gt;1,0,COUNTIF($B$71:$B$74,LI71)+COUNTIF($D$71:$D$74,LI71))+IF(LR71&lt;&gt;1,0,COUNTIF($B$71:$B$74,LK71)+COUNTIF($D$71:$D$74,LK71)),"")</f>
        <v/>
      </c>
      <c r="LV71" s="491"/>
      <c r="LW71" s="452" t="str">
        <f>IF(LV71="","",VLOOKUP(LV71,Language!$D$5:$E$94,2,0))</f>
        <v/>
      </c>
      <c r="LX71" s="492"/>
      <c r="LY71" s="452" t="str">
        <f>IF(LX71="","",VLOOKUP(LX71,Language!$D$5:$E$94,2,0))</f>
        <v/>
      </c>
      <c r="LZ71" s="526"/>
      <c r="MA71" s="527"/>
      <c r="MB71" s="510"/>
      <c r="MC71" s="510"/>
      <c r="MD71" s="511">
        <f>COUNTIF(LV$71:LV$74,LV71)+COUNTIF(LX$71:LX$74,LV71)</f>
        <v>0</v>
      </c>
      <c r="ME71" s="511">
        <f>COUNTIF(LV$71:LV$74,LX71)+COUNTIF(LX$71:LX$74,LX71)</f>
        <v>0</v>
      </c>
      <c r="MF71" s="511"/>
      <c r="MG71" s="476" t="str">
        <f>IF(OR(LV71&lt;&gt;"",LX71&lt;&gt;""),IF(MD71&lt;&gt;1,0,COUNTIF($B$71:$B$74,LV71)+COUNTIF($D$71:$D$74,LV71))+IF(ME71&lt;&gt;1,0,COUNTIF($B$71:$B$74,LX71)+COUNTIF($D$71:$D$74,LX71)),"")</f>
        <v/>
      </c>
    </row>
    <row r="72" spans="1:345" s="444" customFormat="1" x14ac:dyDescent="0.25">
      <c r="A72" s="448"/>
      <c r="B72" s="451">
        <f ca="1">IF(C72="","",INDEX(Groups!$C$7:$C$45,MATCH(C72,Groups!$D$7:$D$45,0)))</f>
        <v>16</v>
      </c>
      <c r="C72" s="452" t="str">
        <f ca="1">INDIRECT("'"&amp;References!$A$1&amp;"'!"&amp;"$I$60")</f>
        <v>Kroatien</v>
      </c>
      <c r="D72" s="453">
        <f ca="1">IF(E72="","",INDEX(Groups!$C$7:$C$45,MATCH(E72,Groups!$D$7:$D$45,0)))</f>
        <v>1</v>
      </c>
      <c r="E72" s="452" t="str">
        <f ca="1">INDIRECT("'"&amp;References!$A$1&amp;"'!"&amp;"$K$60")</f>
        <v>Brasilien</v>
      </c>
      <c r="F72" s="454">
        <f ca="1">IF(AND(INDIRECT("'"&amp;References!$A$1&amp;"'!"&amp;"$I$61")&lt;&gt;"",INDIRECT("'"&amp;References!$A$1&amp;"'!"&amp;"$K$61")&lt;&gt;""),INDIRECT("'"&amp;References!$A$1&amp;"'!"&amp;"$I$61")+IF(AND(INDIRECT("'"&amp;References!$A$1&amp;"'!"&amp;"$I$63")&lt;&gt;"",INDIRECT("'"&amp;References!$A$1&amp;"'!"&amp;"$K$63")&lt;&gt;"",INDIRECT("'"&amp;References!$A$1&amp;"'!"&amp;"$I$61")=INDIRECT("'"&amp;References!$A$1&amp;"'!"&amp;"$K$61")),INDIRECT("'"&amp;References!$A$1&amp;"'!"&amp;"$I$63"),0),"")</f>
        <v>5</v>
      </c>
      <c r="G72" s="455">
        <f ca="1">IF(AND(INDIRECT("'"&amp;References!$A$1&amp;"'!"&amp;"$I$61")&lt;&gt;"",INDIRECT("'"&amp;References!$A$1&amp;"'!"&amp;"$K$61")&lt;&gt;""),INDIRECT("'"&amp;References!$A$1&amp;"'!"&amp;"$K$61")+IF(AND(INDIRECT("'"&amp;References!$A$1&amp;"'!"&amp;"$I$63")&lt;&gt;"",INDIRECT("'"&amp;References!$A$1&amp;"'!"&amp;"$K$63")&lt;&gt;"",INDIRECT("'"&amp;References!$A$1&amp;"'!"&amp;"$I$61")=INDIRECT("'"&amp;References!$A$1&amp;"'!"&amp;"$K$61")),INDIRECT("'"&amp;References!$A$1&amp;"'!"&amp;"$K$63"),0),"")</f>
        <v>3</v>
      </c>
      <c r="I72" s="491"/>
      <c r="J72" s="452" t="str">
        <f>IF(I72="","",VLOOKUP(I72,Language!$D$5:$E$94,2,0))</f>
        <v/>
      </c>
      <c r="K72" s="492"/>
      <c r="L72" s="452" t="str">
        <f>IF(K72="","",VLOOKUP(K72,Language!$D$5:$E$94,2,0))</f>
        <v/>
      </c>
      <c r="M72" s="528"/>
      <c r="N72" s="529"/>
      <c r="O72" s="512"/>
      <c r="P72" s="512"/>
      <c r="Q72" s="513">
        <f>COUNTIF(I$71:I$74,I72)+COUNTIF(K$71:K$74,I72)</f>
        <v>0</v>
      </c>
      <c r="R72" s="513">
        <f>COUNTIF(I$71:I$74,K72)+COUNTIF(K$71:K$74,K72)</f>
        <v>0</v>
      </c>
      <c r="S72" s="513"/>
      <c r="T72" s="476" t="str">
        <f>IF(OR(I72&lt;&gt;"",K72&lt;&gt;""),IF(Q72&lt;&gt;1,0,COUNTIF($B$71:$B$74,I72)+COUNTIF($D$71:$D$74,I72))+IF(R72&lt;&gt;1,0,COUNTIF($B$71:$B$74,K72)+COUNTIF($D$71:$D$74,K72)),"")</f>
        <v/>
      </c>
      <c r="V72" s="491"/>
      <c r="W72" s="452" t="str">
        <f>IF(V72="","",VLOOKUP(V72,Language!$D$5:$E$94,2,0))</f>
        <v/>
      </c>
      <c r="X72" s="492"/>
      <c r="Y72" s="452" t="str">
        <f>IF(X72="","",VLOOKUP(X72,Language!$D$5:$E$94,2,0))</f>
        <v/>
      </c>
      <c r="Z72" s="528"/>
      <c r="AA72" s="529"/>
      <c r="AB72" s="512"/>
      <c r="AC72" s="512"/>
      <c r="AD72" s="513">
        <f>COUNTIF(V$71:V$74,V72)+COUNTIF(X$71:X$74,V72)</f>
        <v>0</v>
      </c>
      <c r="AE72" s="513">
        <f>COUNTIF(V$71:V$74,X72)+COUNTIF(X$71:X$74,X72)</f>
        <v>0</v>
      </c>
      <c r="AF72" s="513"/>
      <c r="AG72" s="476" t="str">
        <f>IF(OR(V72&lt;&gt;"",X72&lt;&gt;""),IF(AD72&lt;&gt;1,0,COUNTIF($B$71:$B$74,V72)+COUNTIF($D$71:$D$74,V72))+IF(AE72&lt;&gt;1,0,COUNTIF($B$71:$B$74,X72)+COUNTIF($D$71:$D$74,X72)),"")</f>
        <v/>
      </c>
      <c r="AI72" s="491"/>
      <c r="AJ72" s="452" t="str">
        <f>IF(AI72="","",VLOOKUP(AI72,Language!$D$5:$E$94,2,0))</f>
        <v/>
      </c>
      <c r="AK72" s="492"/>
      <c r="AL72" s="452" t="str">
        <f>IF(AK72="","",VLOOKUP(AK72,Language!$D$5:$E$94,2,0))</f>
        <v/>
      </c>
      <c r="AM72" s="528"/>
      <c r="AN72" s="529"/>
      <c r="AO72" s="512"/>
      <c r="AP72" s="512"/>
      <c r="AQ72" s="513">
        <f>COUNTIF(AI$71:AI$74,AI72)+COUNTIF(AK$71:AK$74,AI72)</f>
        <v>0</v>
      </c>
      <c r="AR72" s="513">
        <f>COUNTIF(AI$71:AI$74,AK72)+COUNTIF(AK$71:AK$74,AK72)</f>
        <v>0</v>
      </c>
      <c r="AS72" s="513"/>
      <c r="AT72" s="476" t="str">
        <f>IF(OR(AI72&lt;&gt;"",AK72&lt;&gt;""),IF(AQ72&lt;&gt;1,0,COUNTIF($B$71:$B$74,AI72)+COUNTIF($D$71:$D$74,AI72))+IF(AR72&lt;&gt;1,0,COUNTIF($B$71:$B$74,AK72)+COUNTIF($D$71:$D$74,AK72)),"")</f>
        <v/>
      </c>
      <c r="AV72" s="491"/>
      <c r="AW72" s="452" t="str">
        <f>IF(AV72="","",VLOOKUP(AV72,Language!$D$5:$E$94,2,0))</f>
        <v/>
      </c>
      <c r="AX72" s="492"/>
      <c r="AY72" s="452" t="str">
        <f>IF(AX72="","",VLOOKUP(AX72,Language!$D$5:$E$94,2,0))</f>
        <v/>
      </c>
      <c r="AZ72" s="528"/>
      <c r="BA72" s="529"/>
      <c r="BB72" s="512"/>
      <c r="BC72" s="512"/>
      <c r="BD72" s="513">
        <f>COUNTIF(AV$71:AV$74,AV72)+COUNTIF(AX$71:AX$74,AV72)</f>
        <v>0</v>
      </c>
      <c r="BE72" s="513">
        <f>COUNTIF(AV$71:AV$74,AX72)+COUNTIF(AX$71:AX$74,AX72)</f>
        <v>0</v>
      </c>
      <c r="BF72" s="513"/>
      <c r="BG72" s="476" t="str">
        <f>IF(OR(AV72&lt;&gt;"",AX72&lt;&gt;""),IF(BD72&lt;&gt;1,0,COUNTIF($B$71:$B$74,AV72)+COUNTIF($D$71:$D$74,AV72))+IF(BE72&lt;&gt;1,0,COUNTIF($B$71:$B$74,AX72)+COUNTIF($D$71:$D$74,AX72)),"")</f>
        <v/>
      </c>
      <c r="BI72" s="491"/>
      <c r="BJ72" s="452" t="str">
        <f>IF(BI72="","",VLOOKUP(BI72,Language!$D$5:$E$94,2,0))</f>
        <v/>
      </c>
      <c r="BK72" s="492"/>
      <c r="BL72" s="452" t="str">
        <f>IF(BK72="","",VLOOKUP(BK72,Language!$D$5:$E$94,2,0))</f>
        <v/>
      </c>
      <c r="BM72" s="528"/>
      <c r="BN72" s="529"/>
      <c r="BO72" s="512"/>
      <c r="BP72" s="512"/>
      <c r="BQ72" s="513">
        <f>COUNTIF(BI$71:BI$74,BI72)+COUNTIF(BK$71:BK$74,BI72)</f>
        <v>0</v>
      </c>
      <c r="BR72" s="513">
        <f>COUNTIF(BI$71:BI$74,BK72)+COUNTIF(BK$71:BK$74,BK72)</f>
        <v>0</v>
      </c>
      <c r="BS72" s="513"/>
      <c r="BT72" s="476" t="str">
        <f>IF(OR(BI72&lt;&gt;"",BK72&lt;&gt;""),IF(BQ72&lt;&gt;1,0,COUNTIF($B$71:$B$74,BI72)+COUNTIF($D$71:$D$74,BI72))+IF(BR72&lt;&gt;1,0,COUNTIF($B$71:$B$74,BK72)+COUNTIF($D$71:$D$74,BK72)),"")</f>
        <v/>
      </c>
      <c r="BV72" s="491"/>
      <c r="BW72" s="452" t="str">
        <f>IF(BV72="","",VLOOKUP(BV72,Language!$D$5:$E$94,2,0))</f>
        <v/>
      </c>
      <c r="BX72" s="492"/>
      <c r="BY72" s="452" t="str">
        <f>IF(BX72="","",VLOOKUP(BX72,Language!$D$5:$E$94,2,0))</f>
        <v/>
      </c>
      <c r="BZ72" s="528"/>
      <c r="CA72" s="529"/>
      <c r="CB72" s="512"/>
      <c r="CC72" s="512"/>
      <c r="CD72" s="513">
        <f>COUNTIF(BV$71:BV$74,BV72)+COUNTIF(BX$71:BX$74,BV72)</f>
        <v>0</v>
      </c>
      <c r="CE72" s="513">
        <f>COUNTIF(BV$71:BV$74,BX72)+COUNTIF(BX$71:BX$74,BX72)</f>
        <v>0</v>
      </c>
      <c r="CF72" s="513"/>
      <c r="CG72" s="476" t="str">
        <f>IF(OR(BV72&lt;&gt;"",BX72&lt;&gt;""),IF(CD72&lt;&gt;1,0,COUNTIF($B$71:$B$74,BV72)+COUNTIF($D$71:$D$74,BV72))+IF(CE72&lt;&gt;1,0,COUNTIF($B$71:$B$74,BX72)+COUNTIF($D$71:$D$74,BX72)),"")</f>
        <v/>
      </c>
      <c r="CI72" s="491"/>
      <c r="CJ72" s="452" t="str">
        <f>IF(CI72="","",VLOOKUP(CI72,Language!$D$5:$E$94,2,0))</f>
        <v/>
      </c>
      <c r="CK72" s="492"/>
      <c r="CL72" s="452" t="str">
        <f>IF(CK72="","",VLOOKUP(CK72,Language!$D$5:$E$94,2,0))</f>
        <v/>
      </c>
      <c r="CM72" s="528"/>
      <c r="CN72" s="529"/>
      <c r="CO72" s="512"/>
      <c r="CP72" s="512"/>
      <c r="CQ72" s="513">
        <f>COUNTIF(CI$71:CI$74,CI72)+COUNTIF(CK$71:CK$74,CI72)</f>
        <v>0</v>
      </c>
      <c r="CR72" s="513">
        <f>COUNTIF(CI$71:CI$74,CK72)+COUNTIF(CK$71:CK$74,CK72)</f>
        <v>0</v>
      </c>
      <c r="CS72" s="513"/>
      <c r="CT72" s="476" t="str">
        <f>IF(OR(CI72&lt;&gt;"",CK72&lt;&gt;""),IF(CQ72&lt;&gt;1,0,COUNTIF($B$71:$B$74,CI72)+COUNTIF($D$71:$D$74,CI72))+IF(CR72&lt;&gt;1,0,COUNTIF($B$71:$B$74,CK72)+COUNTIF($D$71:$D$74,CK72)),"")</f>
        <v/>
      </c>
      <c r="CV72" s="491"/>
      <c r="CW72" s="452" t="str">
        <f>IF(CV72="","",VLOOKUP(CV72,Language!$D$5:$E$94,2,0))</f>
        <v/>
      </c>
      <c r="CX72" s="492"/>
      <c r="CY72" s="452" t="str">
        <f>IF(CX72="","",VLOOKUP(CX72,Language!$D$5:$E$94,2,0))</f>
        <v/>
      </c>
      <c r="CZ72" s="528"/>
      <c r="DA72" s="529"/>
      <c r="DB72" s="512"/>
      <c r="DC72" s="512"/>
      <c r="DD72" s="513">
        <f>COUNTIF(CV$71:CV$74,CV72)+COUNTIF(CX$71:CX$74,CV72)</f>
        <v>0</v>
      </c>
      <c r="DE72" s="513">
        <f>COUNTIF(CV$71:CV$74,CX72)+COUNTIF(CX$71:CX$74,CX72)</f>
        <v>0</v>
      </c>
      <c r="DF72" s="513"/>
      <c r="DG72" s="476" t="str">
        <f>IF(OR(CV72&lt;&gt;"",CX72&lt;&gt;""),IF(DD72&lt;&gt;1,0,COUNTIF($B$71:$B$74,CV72)+COUNTIF($D$71:$D$74,CV72))+IF(DE72&lt;&gt;1,0,COUNTIF($B$71:$B$74,CX72)+COUNTIF($D$71:$D$74,CX72)),"")</f>
        <v/>
      </c>
      <c r="DI72" s="491"/>
      <c r="DJ72" s="452" t="str">
        <f>IF(DI72="","",VLOOKUP(DI72,Language!$D$5:$E$94,2,0))</f>
        <v/>
      </c>
      <c r="DK72" s="492"/>
      <c r="DL72" s="452" t="str">
        <f>IF(DK72="","",VLOOKUP(DK72,Language!$D$5:$E$94,2,0))</f>
        <v/>
      </c>
      <c r="DM72" s="528"/>
      <c r="DN72" s="529"/>
      <c r="DO72" s="512"/>
      <c r="DP72" s="512"/>
      <c r="DQ72" s="513">
        <f>COUNTIF(DI$71:DI$74,DI72)+COUNTIF(DK$71:DK$74,DI72)</f>
        <v>0</v>
      </c>
      <c r="DR72" s="513">
        <f>COUNTIF(DI$71:DI$74,DK72)+COUNTIF(DK$71:DK$74,DK72)</f>
        <v>0</v>
      </c>
      <c r="DS72" s="513"/>
      <c r="DT72" s="476" t="str">
        <f>IF(OR(DI72&lt;&gt;"",DK72&lt;&gt;""),IF(DQ72&lt;&gt;1,0,COUNTIF($B$71:$B$74,DI72)+COUNTIF($D$71:$D$74,DI72))+IF(DR72&lt;&gt;1,0,COUNTIF($B$71:$B$74,DK72)+COUNTIF($D$71:$D$74,DK72)),"")</f>
        <v/>
      </c>
      <c r="DV72" s="491"/>
      <c r="DW72" s="452" t="str">
        <f>IF(DV72="","",VLOOKUP(DV72,Language!$D$5:$E$94,2,0))</f>
        <v/>
      </c>
      <c r="DX72" s="492"/>
      <c r="DY72" s="452" t="str">
        <f>IF(DX72="","",VLOOKUP(DX72,Language!$D$5:$E$94,2,0))</f>
        <v/>
      </c>
      <c r="DZ72" s="528"/>
      <c r="EA72" s="529"/>
      <c r="EB72" s="512"/>
      <c r="EC72" s="512"/>
      <c r="ED72" s="513">
        <f>COUNTIF(DV$71:DV$74,DV72)+COUNTIF(DX$71:DX$74,DV72)</f>
        <v>0</v>
      </c>
      <c r="EE72" s="513">
        <f>COUNTIF(DV$71:DV$74,DX72)+COUNTIF(DX$71:DX$74,DX72)</f>
        <v>0</v>
      </c>
      <c r="EF72" s="513"/>
      <c r="EG72" s="476" t="str">
        <f>IF(OR(DV72&lt;&gt;"",DX72&lt;&gt;""),IF(ED72&lt;&gt;1,0,COUNTIF($B$71:$B$74,DV72)+COUNTIF($D$71:$D$74,DV72))+IF(EE72&lt;&gt;1,0,COUNTIF($B$71:$B$74,DX72)+COUNTIF($D$71:$D$74,DX72)),"")</f>
        <v/>
      </c>
      <c r="EI72" s="491"/>
      <c r="EJ72" s="452" t="str">
        <f>IF(EI72="","",VLOOKUP(EI72,Language!$D$5:$E$94,2,0))</f>
        <v/>
      </c>
      <c r="EK72" s="492"/>
      <c r="EL72" s="452" t="str">
        <f>IF(EK72="","",VLOOKUP(EK72,Language!$D$5:$E$94,2,0))</f>
        <v/>
      </c>
      <c r="EM72" s="528"/>
      <c r="EN72" s="529"/>
      <c r="EO72" s="512"/>
      <c r="EP72" s="512"/>
      <c r="EQ72" s="513">
        <f>COUNTIF(EI$71:EI$74,EI72)+COUNTIF(EK$71:EK$74,EI72)</f>
        <v>0</v>
      </c>
      <c r="ER72" s="513">
        <f>COUNTIF(EI$71:EI$74,EK72)+COUNTIF(EK$71:EK$74,EK72)</f>
        <v>0</v>
      </c>
      <c r="ES72" s="513"/>
      <c r="ET72" s="476" t="str">
        <f>IF(OR(EI72&lt;&gt;"",EK72&lt;&gt;""),IF(EQ72&lt;&gt;1,0,COUNTIF($B$71:$B$74,EI72)+COUNTIF($D$71:$D$74,EI72))+IF(ER72&lt;&gt;1,0,COUNTIF($B$71:$B$74,EK72)+COUNTIF($D$71:$D$74,EK72)),"")</f>
        <v/>
      </c>
      <c r="EV72" s="491"/>
      <c r="EW72" s="452" t="str">
        <f>IF(EV72="","",VLOOKUP(EV72,Language!$D$5:$E$94,2,0))</f>
        <v/>
      </c>
      <c r="EX72" s="492"/>
      <c r="EY72" s="452" t="str">
        <f>IF(EX72="","",VLOOKUP(EX72,Language!$D$5:$E$94,2,0))</f>
        <v/>
      </c>
      <c r="EZ72" s="528"/>
      <c r="FA72" s="529"/>
      <c r="FB72" s="512"/>
      <c r="FC72" s="512"/>
      <c r="FD72" s="513">
        <f>COUNTIF(EV$71:EV$74,EV72)+COUNTIF(EX$71:EX$74,EV72)</f>
        <v>0</v>
      </c>
      <c r="FE72" s="513">
        <f>COUNTIF(EV$71:EV$74,EX72)+COUNTIF(EX$71:EX$74,EX72)</f>
        <v>0</v>
      </c>
      <c r="FF72" s="513"/>
      <c r="FG72" s="476" t="str">
        <f>IF(OR(EV72&lt;&gt;"",EX72&lt;&gt;""),IF(FD72&lt;&gt;1,0,COUNTIF($B$71:$B$74,EV72)+COUNTIF($D$71:$D$74,EV72))+IF(FE72&lt;&gt;1,0,COUNTIF($B$71:$B$74,EX72)+COUNTIF($D$71:$D$74,EX72)),"")</f>
        <v/>
      </c>
      <c r="FI72" s="491"/>
      <c r="FJ72" s="452" t="str">
        <f>IF(FI72="","",VLOOKUP(FI72,Language!$D$5:$E$94,2,0))</f>
        <v/>
      </c>
      <c r="FK72" s="492"/>
      <c r="FL72" s="452" t="str">
        <f>IF(FK72="","",VLOOKUP(FK72,Language!$D$5:$E$94,2,0))</f>
        <v/>
      </c>
      <c r="FM72" s="528"/>
      <c r="FN72" s="529"/>
      <c r="FO72" s="512"/>
      <c r="FP72" s="512"/>
      <c r="FQ72" s="513">
        <f>COUNTIF(FI$71:FI$74,FI72)+COUNTIF(FK$71:FK$74,FI72)</f>
        <v>0</v>
      </c>
      <c r="FR72" s="513">
        <f>COUNTIF(FI$71:FI$74,FK72)+COUNTIF(FK$71:FK$74,FK72)</f>
        <v>0</v>
      </c>
      <c r="FS72" s="513"/>
      <c r="FT72" s="476" t="str">
        <f>IF(OR(FI72&lt;&gt;"",FK72&lt;&gt;""),IF(FQ72&lt;&gt;1,0,COUNTIF($B$71:$B$74,FI72)+COUNTIF($D$71:$D$74,FI72))+IF(FR72&lt;&gt;1,0,COUNTIF($B$71:$B$74,FK72)+COUNTIF($D$71:$D$74,FK72)),"")</f>
        <v/>
      </c>
      <c r="FV72" s="491"/>
      <c r="FW72" s="452" t="str">
        <f>IF(FV72="","",VLOOKUP(FV72,Language!$D$5:$E$94,2,0))</f>
        <v/>
      </c>
      <c r="FX72" s="492"/>
      <c r="FY72" s="452" t="str">
        <f>IF(FX72="","",VLOOKUP(FX72,Language!$D$5:$E$94,2,0))</f>
        <v/>
      </c>
      <c r="FZ72" s="528"/>
      <c r="GA72" s="529"/>
      <c r="GB72" s="512"/>
      <c r="GC72" s="512"/>
      <c r="GD72" s="513">
        <f>COUNTIF(FV$71:FV$74,FV72)+COUNTIF(FX$71:FX$74,FV72)</f>
        <v>0</v>
      </c>
      <c r="GE72" s="513">
        <f>COUNTIF(FV$71:FV$74,FX72)+COUNTIF(FX$71:FX$74,FX72)</f>
        <v>0</v>
      </c>
      <c r="GF72" s="513"/>
      <c r="GG72" s="476" t="str">
        <f>IF(OR(FV72&lt;&gt;"",FX72&lt;&gt;""),IF(GD72&lt;&gt;1,0,COUNTIF($B$71:$B$74,FV72)+COUNTIF($D$71:$D$74,FV72))+IF(GE72&lt;&gt;1,0,COUNTIF($B$71:$B$74,FX72)+COUNTIF($D$71:$D$74,FX72)),"")</f>
        <v/>
      </c>
      <c r="GI72" s="491"/>
      <c r="GJ72" s="452" t="str">
        <f>IF(GI72="","",VLOOKUP(GI72,Language!$D$5:$E$94,2,0))</f>
        <v/>
      </c>
      <c r="GK72" s="492"/>
      <c r="GL72" s="452" t="str">
        <f>IF(GK72="","",VLOOKUP(GK72,Language!$D$5:$E$94,2,0))</f>
        <v/>
      </c>
      <c r="GM72" s="528"/>
      <c r="GN72" s="529"/>
      <c r="GO72" s="512"/>
      <c r="GP72" s="512"/>
      <c r="GQ72" s="513">
        <f>COUNTIF(GI$71:GI$74,GI72)+COUNTIF(GK$71:GK$74,GI72)</f>
        <v>0</v>
      </c>
      <c r="GR72" s="513">
        <f>COUNTIF(GI$71:GI$74,GK72)+COUNTIF(GK$71:GK$74,GK72)</f>
        <v>0</v>
      </c>
      <c r="GS72" s="513"/>
      <c r="GT72" s="476" t="str">
        <f>IF(OR(GI72&lt;&gt;"",GK72&lt;&gt;""),IF(GQ72&lt;&gt;1,0,COUNTIF($B$71:$B$74,GI72)+COUNTIF($D$71:$D$74,GI72))+IF(GR72&lt;&gt;1,0,COUNTIF($B$71:$B$74,GK72)+COUNTIF($D$71:$D$74,GK72)),"")</f>
        <v/>
      </c>
      <c r="GV72" s="491"/>
      <c r="GW72" s="452" t="str">
        <f>IF(GV72="","",VLOOKUP(GV72,Language!$D$5:$E$94,2,0))</f>
        <v/>
      </c>
      <c r="GX72" s="492"/>
      <c r="GY72" s="452" t="str">
        <f>IF(GX72="","",VLOOKUP(GX72,Language!$D$5:$E$94,2,0))</f>
        <v/>
      </c>
      <c r="GZ72" s="528"/>
      <c r="HA72" s="529"/>
      <c r="HB72" s="512"/>
      <c r="HC72" s="512"/>
      <c r="HD72" s="513">
        <f>COUNTIF(GV$71:GV$74,GV72)+COUNTIF(GX$71:GX$74,GV72)</f>
        <v>0</v>
      </c>
      <c r="HE72" s="513">
        <f>COUNTIF(GV$71:GV$74,GX72)+COUNTIF(GX$71:GX$74,GX72)</f>
        <v>0</v>
      </c>
      <c r="HF72" s="513"/>
      <c r="HG72" s="476" t="str">
        <f>IF(OR(GV72&lt;&gt;"",GX72&lt;&gt;""),IF(HD72&lt;&gt;1,0,COUNTIF($B$71:$B$74,GV72)+COUNTIF($D$71:$D$74,GV72))+IF(HE72&lt;&gt;1,0,COUNTIF($B$71:$B$74,GX72)+COUNTIF($D$71:$D$74,GX72)),"")</f>
        <v/>
      </c>
      <c r="HI72" s="491"/>
      <c r="HJ72" s="452" t="str">
        <f>IF(HI72="","",VLOOKUP(HI72,Language!$D$5:$E$94,2,0))</f>
        <v/>
      </c>
      <c r="HK72" s="492"/>
      <c r="HL72" s="452" t="str">
        <f>IF(HK72="","",VLOOKUP(HK72,Language!$D$5:$E$94,2,0))</f>
        <v/>
      </c>
      <c r="HM72" s="528"/>
      <c r="HN72" s="529"/>
      <c r="HO72" s="512"/>
      <c r="HP72" s="512"/>
      <c r="HQ72" s="513">
        <f>COUNTIF(HI$71:HI$74,HI72)+COUNTIF(HK$71:HK$74,HI72)</f>
        <v>0</v>
      </c>
      <c r="HR72" s="513">
        <f>COUNTIF(HI$71:HI$74,HK72)+COUNTIF(HK$71:HK$74,HK72)</f>
        <v>0</v>
      </c>
      <c r="HS72" s="513"/>
      <c r="HT72" s="476" t="str">
        <f>IF(OR(HI72&lt;&gt;"",HK72&lt;&gt;""),IF(HQ72&lt;&gt;1,0,COUNTIF($B$71:$B$74,HI72)+COUNTIF($D$71:$D$74,HI72))+IF(HR72&lt;&gt;1,0,COUNTIF($B$71:$B$74,HK72)+COUNTIF($D$71:$D$74,HK72)),"")</f>
        <v/>
      </c>
      <c r="HV72" s="491"/>
      <c r="HW72" s="452" t="str">
        <f>IF(HV72="","",VLOOKUP(HV72,Language!$D$5:$E$94,2,0))</f>
        <v/>
      </c>
      <c r="HX72" s="492"/>
      <c r="HY72" s="452" t="str">
        <f>IF(HX72="","",VLOOKUP(HX72,Language!$D$5:$E$94,2,0))</f>
        <v/>
      </c>
      <c r="HZ72" s="528"/>
      <c r="IA72" s="529"/>
      <c r="IB72" s="512"/>
      <c r="IC72" s="512"/>
      <c r="ID72" s="513">
        <f>COUNTIF(HV$71:HV$74,HV72)+COUNTIF(HX$71:HX$74,HV72)</f>
        <v>0</v>
      </c>
      <c r="IE72" s="513">
        <f>COUNTIF(HV$71:HV$74,HX72)+COUNTIF(HX$71:HX$74,HX72)</f>
        <v>0</v>
      </c>
      <c r="IF72" s="513"/>
      <c r="IG72" s="476" t="str">
        <f>IF(OR(HV72&lt;&gt;"",HX72&lt;&gt;""),IF(ID72&lt;&gt;1,0,COUNTIF($B$71:$B$74,HV72)+COUNTIF($D$71:$D$74,HV72))+IF(IE72&lt;&gt;1,0,COUNTIF($B$71:$B$74,HX72)+COUNTIF($D$71:$D$74,HX72)),"")</f>
        <v/>
      </c>
      <c r="II72" s="491"/>
      <c r="IJ72" s="452" t="str">
        <f>IF(II72="","",VLOOKUP(II72,Language!$D$5:$E$94,2,0))</f>
        <v/>
      </c>
      <c r="IK72" s="492"/>
      <c r="IL72" s="452" t="str">
        <f>IF(IK72="","",VLOOKUP(IK72,Language!$D$5:$E$94,2,0))</f>
        <v/>
      </c>
      <c r="IM72" s="528"/>
      <c r="IN72" s="529"/>
      <c r="IO72" s="512"/>
      <c r="IP72" s="512"/>
      <c r="IQ72" s="513">
        <f>COUNTIF(II$71:II$74,II72)+COUNTIF(IK$71:IK$74,II72)</f>
        <v>0</v>
      </c>
      <c r="IR72" s="513">
        <f>COUNTIF(II$71:II$74,IK72)+COUNTIF(IK$71:IK$74,IK72)</f>
        <v>0</v>
      </c>
      <c r="IS72" s="513"/>
      <c r="IT72" s="476" t="str">
        <f>IF(OR(II72&lt;&gt;"",IK72&lt;&gt;""),IF(IQ72&lt;&gt;1,0,COUNTIF($B$71:$B$74,II72)+COUNTIF($D$71:$D$74,II72))+IF(IR72&lt;&gt;1,0,COUNTIF($B$71:$B$74,IK72)+COUNTIF($D$71:$D$74,IK72)),"")</f>
        <v/>
      </c>
      <c r="IV72" s="491"/>
      <c r="IW72" s="452" t="str">
        <f>IF(IV72="","",VLOOKUP(IV72,Language!$D$5:$E$94,2,0))</f>
        <v/>
      </c>
      <c r="IX72" s="492"/>
      <c r="IY72" s="452" t="str">
        <f>IF(IX72="","",VLOOKUP(IX72,Language!$D$5:$E$94,2,0))</f>
        <v/>
      </c>
      <c r="IZ72" s="528"/>
      <c r="JA72" s="529"/>
      <c r="JB72" s="512"/>
      <c r="JC72" s="512"/>
      <c r="JD72" s="513">
        <f>COUNTIF(IV$71:IV$74,IV72)+COUNTIF(IX$71:IX$74,IV72)</f>
        <v>0</v>
      </c>
      <c r="JE72" s="513">
        <f>COUNTIF(IV$71:IV$74,IX72)+COUNTIF(IX$71:IX$74,IX72)</f>
        <v>0</v>
      </c>
      <c r="JF72" s="513"/>
      <c r="JG72" s="476" t="str">
        <f>IF(OR(IV72&lt;&gt;"",IX72&lt;&gt;""),IF(JD72&lt;&gt;1,0,COUNTIF($B$71:$B$74,IV72)+COUNTIF($D$71:$D$74,IV72))+IF(JE72&lt;&gt;1,0,COUNTIF($B$71:$B$74,IX72)+COUNTIF($D$71:$D$74,IX72)),"")</f>
        <v/>
      </c>
      <c r="JI72" s="491"/>
      <c r="JJ72" s="452" t="str">
        <f>IF(JI72="","",VLOOKUP(JI72,Language!$D$5:$E$94,2,0))</f>
        <v/>
      </c>
      <c r="JK72" s="492"/>
      <c r="JL72" s="452" t="str">
        <f>IF(JK72="","",VLOOKUP(JK72,Language!$D$5:$E$94,2,0))</f>
        <v/>
      </c>
      <c r="JM72" s="528"/>
      <c r="JN72" s="529"/>
      <c r="JO72" s="512"/>
      <c r="JP72" s="512"/>
      <c r="JQ72" s="513">
        <f>COUNTIF(JI$71:JI$74,JI72)+COUNTIF(JK$71:JK$74,JI72)</f>
        <v>0</v>
      </c>
      <c r="JR72" s="513">
        <f>COUNTIF(JI$71:JI$74,JK72)+COUNTIF(JK$71:JK$74,JK72)</f>
        <v>0</v>
      </c>
      <c r="JS72" s="513"/>
      <c r="JT72" s="476" t="str">
        <f>IF(OR(JI72&lt;&gt;"",JK72&lt;&gt;""),IF(JQ72&lt;&gt;1,0,COUNTIF($B$71:$B$74,JI72)+COUNTIF($D$71:$D$74,JI72))+IF(JR72&lt;&gt;1,0,COUNTIF($B$71:$B$74,JK72)+COUNTIF($D$71:$D$74,JK72)),"")</f>
        <v/>
      </c>
      <c r="JV72" s="491"/>
      <c r="JW72" s="452" t="str">
        <f>IF(JV72="","",VLOOKUP(JV72,Language!$D$5:$E$94,2,0))</f>
        <v/>
      </c>
      <c r="JX72" s="492"/>
      <c r="JY72" s="452" t="str">
        <f>IF(JX72="","",VLOOKUP(JX72,Language!$D$5:$E$94,2,0))</f>
        <v/>
      </c>
      <c r="JZ72" s="528"/>
      <c r="KA72" s="529"/>
      <c r="KB72" s="512"/>
      <c r="KC72" s="512"/>
      <c r="KD72" s="513">
        <f>COUNTIF(JV$71:JV$74,JV72)+COUNTIF(JX$71:JX$74,JV72)</f>
        <v>0</v>
      </c>
      <c r="KE72" s="513">
        <f>COUNTIF(JV$71:JV$74,JX72)+COUNTIF(JX$71:JX$74,JX72)</f>
        <v>0</v>
      </c>
      <c r="KF72" s="513"/>
      <c r="KG72" s="476" t="str">
        <f>IF(OR(JV72&lt;&gt;"",JX72&lt;&gt;""),IF(KD72&lt;&gt;1,0,COUNTIF($B$71:$B$74,JV72)+COUNTIF($D$71:$D$74,JV72))+IF(KE72&lt;&gt;1,0,COUNTIF($B$71:$B$74,JX72)+COUNTIF($D$71:$D$74,JX72)),"")</f>
        <v/>
      </c>
      <c r="KI72" s="491"/>
      <c r="KJ72" s="452" t="str">
        <f>IF(KI72="","",VLOOKUP(KI72,Language!$D$5:$E$94,2,0))</f>
        <v/>
      </c>
      <c r="KK72" s="492"/>
      <c r="KL72" s="452" t="str">
        <f>IF(KK72="","",VLOOKUP(KK72,Language!$D$5:$E$94,2,0))</f>
        <v/>
      </c>
      <c r="KM72" s="528"/>
      <c r="KN72" s="529"/>
      <c r="KO72" s="512"/>
      <c r="KP72" s="512"/>
      <c r="KQ72" s="513">
        <f>COUNTIF(KI$71:KI$74,KI72)+COUNTIF(KK$71:KK$74,KI72)</f>
        <v>0</v>
      </c>
      <c r="KR72" s="513">
        <f>COUNTIF(KI$71:KI$74,KK72)+COUNTIF(KK$71:KK$74,KK72)</f>
        <v>0</v>
      </c>
      <c r="KS72" s="513"/>
      <c r="KT72" s="476" t="str">
        <f>IF(OR(KI72&lt;&gt;"",KK72&lt;&gt;""),IF(KQ72&lt;&gt;1,0,COUNTIF($B$71:$B$74,KI72)+COUNTIF($D$71:$D$74,KI72))+IF(KR72&lt;&gt;1,0,COUNTIF($B$71:$B$74,KK72)+COUNTIF($D$71:$D$74,KK72)),"")</f>
        <v/>
      </c>
      <c r="KV72" s="491"/>
      <c r="KW72" s="452" t="str">
        <f>IF(KV72="","",VLOOKUP(KV72,Language!$D$5:$E$94,2,0))</f>
        <v/>
      </c>
      <c r="KX72" s="492"/>
      <c r="KY72" s="452" t="str">
        <f>IF(KX72="","",VLOOKUP(KX72,Language!$D$5:$E$94,2,0))</f>
        <v/>
      </c>
      <c r="KZ72" s="528"/>
      <c r="LA72" s="529"/>
      <c r="LB72" s="512"/>
      <c r="LC72" s="512"/>
      <c r="LD72" s="513">
        <f>COUNTIF(KV$71:KV$74,KV72)+COUNTIF(KX$71:KX$74,KV72)</f>
        <v>0</v>
      </c>
      <c r="LE72" s="513">
        <f>COUNTIF(KV$71:KV$74,KX72)+COUNTIF(KX$71:KX$74,KX72)</f>
        <v>0</v>
      </c>
      <c r="LF72" s="513"/>
      <c r="LG72" s="476" t="str">
        <f>IF(OR(KV72&lt;&gt;"",KX72&lt;&gt;""),IF(LD72&lt;&gt;1,0,COUNTIF($B$71:$B$74,KV72)+COUNTIF($D$71:$D$74,KV72))+IF(LE72&lt;&gt;1,0,COUNTIF($B$71:$B$74,KX72)+COUNTIF($D$71:$D$74,KX72)),"")</f>
        <v/>
      </c>
      <c r="LI72" s="491"/>
      <c r="LJ72" s="452" t="str">
        <f>IF(LI72="","",VLOOKUP(LI72,Language!$D$5:$E$94,2,0))</f>
        <v/>
      </c>
      <c r="LK72" s="492"/>
      <c r="LL72" s="452" t="str">
        <f>IF(LK72="","",VLOOKUP(LK72,Language!$D$5:$E$94,2,0))</f>
        <v/>
      </c>
      <c r="LM72" s="528"/>
      <c r="LN72" s="529"/>
      <c r="LO72" s="512"/>
      <c r="LP72" s="512"/>
      <c r="LQ72" s="513">
        <f>COUNTIF(LI$71:LI$74,LI72)+COUNTIF(LK$71:LK$74,LI72)</f>
        <v>0</v>
      </c>
      <c r="LR72" s="513">
        <f>COUNTIF(LI$71:LI$74,LK72)+COUNTIF(LK$71:LK$74,LK72)</f>
        <v>0</v>
      </c>
      <c r="LS72" s="513"/>
      <c r="LT72" s="476" t="str">
        <f>IF(OR(LI72&lt;&gt;"",LK72&lt;&gt;""),IF(LQ72&lt;&gt;1,0,COUNTIF($B$71:$B$74,LI72)+COUNTIF($D$71:$D$74,LI72))+IF(LR72&lt;&gt;1,0,COUNTIF($B$71:$B$74,LK72)+COUNTIF($D$71:$D$74,LK72)),"")</f>
        <v/>
      </c>
      <c r="LV72" s="491"/>
      <c r="LW72" s="452" t="str">
        <f>IF(LV72="","",VLOOKUP(LV72,Language!$D$5:$E$94,2,0))</f>
        <v/>
      </c>
      <c r="LX72" s="492"/>
      <c r="LY72" s="452" t="str">
        <f>IF(LX72="","",VLOOKUP(LX72,Language!$D$5:$E$94,2,0))</f>
        <v/>
      </c>
      <c r="LZ72" s="528"/>
      <c r="MA72" s="529"/>
      <c r="MB72" s="512"/>
      <c r="MC72" s="512"/>
      <c r="MD72" s="513">
        <f>COUNTIF(LV$71:LV$74,LV72)+COUNTIF(LX$71:LX$74,LV72)</f>
        <v>0</v>
      </c>
      <c r="ME72" s="513">
        <f>COUNTIF(LV$71:LV$74,LX72)+COUNTIF(LX$71:LX$74,LX72)</f>
        <v>0</v>
      </c>
      <c r="MF72" s="513"/>
      <c r="MG72" s="476" t="str">
        <f>IF(OR(LV72&lt;&gt;"",LX72&lt;&gt;""),IF(MD72&lt;&gt;1,0,COUNTIF($B$71:$B$74,LV72)+COUNTIF($D$71:$D$74,LV72))+IF(ME72&lt;&gt;1,0,COUNTIF($B$71:$B$74,LX72)+COUNTIF($D$71:$D$74,LX72)),"")</f>
        <v/>
      </c>
    </row>
    <row r="73" spans="1:345" s="444" customFormat="1" x14ac:dyDescent="0.25">
      <c r="A73" s="448"/>
      <c r="B73" s="451">
        <f ca="1">IF(C73="","",INDEX(Groups!$C$7:$C$45,MATCH(C73,Groups!$D$7:$D$45,0)))</f>
        <v>5</v>
      </c>
      <c r="C73" s="452" t="str">
        <f ca="1">INDIRECT("'"&amp;References!$A$1&amp;"'!"&amp;"$O$60")</f>
        <v>England</v>
      </c>
      <c r="D73" s="453">
        <f ca="1">IF(E73="","",INDEX(Groups!$C$7:$C$45,MATCH(E73,Groups!$D$7:$D$45,0)))</f>
        <v>3</v>
      </c>
      <c r="E73" s="452" t="str">
        <f ca="1">INDIRECT("'"&amp;References!$A$1&amp;"'!"&amp;"$Q$60")</f>
        <v>Frankreich</v>
      </c>
      <c r="F73" s="454">
        <f ca="1">IF(AND(INDIRECT("'"&amp;References!$A$1&amp;"'!"&amp;"$O$61")&lt;&gt;"",INDIRECT("'"&amp;References!$A$1&amp;"'!"&amp;"$Q$61")&lt;&gt;""),INDIRECT("'"&amp;References!$A$1&amp;"'!"&amp;"$O$61")+IF(AND(INDIRECT("'"&amp;References!$A$1&amp;"'!"&amp;"$O$63")&lt;&gt;"",INDIRECT("'"&amp;References!$A$1&amp;"'!"&amp;"$Q$63")&lt;&gt;"",INDIRECT("'"&amp;References!$A$1&amp;"'!"&amp;"$O$61")=INDIRECT("'"&amp;References!$A$1&amp;"'!"&amp;"$Q$61")),INDIRECT("'"&amp;References!$A$1&amp;"'!"&amp;"$O$63"),0),"")</f>
        <v>1</v>
      </c>
      <c r="G73" s="455">
        <f ca="1">IF(AND(INDIRECT("'"&amp;References!$A$1&amp;"'!"&amp;"$O$61")&lt;&gt;"",INDIRECT("'"&amp;References!$A$1&amp;"'!"&amp;"$Q$61")&lt;&gt;""),INDIRECT("'"&amp;References!$A$1&amp;"'!"&amp;"$Q$61")+IF(AND(INDIRECT("'"&amp;References!$A$1&amp;"'!"&amp;"$O$63")&lt;&gt;"",INDIRECT("'"&amp;References!$A$1&amp;"'!"&amp;"$Q$63")&lt;&gt;"",INDIRECT("'"&amp;References!$A$1&amp;"'!"&amp;"$O$61")=INDIRECT("'"&amp;References!$A$1&amp;"'!"&amp;"$Q$61")),INDIRECT("'"&amp;References!$A$1&amp;"'!"&amp;"$Q$63"),0),"")</f>
        <v>2</v>
      </c>
      <c r="I73" s="491"/>
      <c r="J73" s="452" t="str">
        <f>IF(I73="","",VLOOKUP(I73,Language!$D$5:$E$94,2,0))</f>
        <v/>
      </c>
      <c r="K73" s="492"/>
      <c r="L73" s="452" t="str">
        <f>IF(K73="","",VLOOKUP(K73,Language!$D$5:$E$94,2,0))</f>
        <v/>
      </c>
      <c r="M73" s="528"/>
      <c r="N73" s="529"/>
      <c r="O73" s="512"/>
      <c r="P73" s="512"/>
      <c r="Q73" s="513">
        <f>COUNTIF(I$71:I$74,I73)+COUNTIF(K$71:K$74,I73)</f>
        <v>0</v>
      </c>
      <c r="R73" s="513">
        <f>COUNTIF(I$71:I$74,K73)+COUNTIF(K$71:K$74,K73)</f>
        <v>0</v>
      </c>
      <c r="S73" s="513"/>
      <c r="T73" s="476" t="str">
        <f>IF(OR(I73&lt;&gt;"",K73&lt;&gt;""),IF(Q73&lt;&gt;1,0,COUNTIF($B$71:$B$74,I73)+COUNTIF($D$71:$D$74,I73))+IF(R73&lt;&gt;1,0,COUNTIF($B$71:$B$74,K73)+COUNTIF($D$71:$D$74,K73)),"")</f>
        <v/>
      </c>
      <c r="V73" s="491"/>
      <c r="W73" s="452" t="str">
        <f>IF(V73="","",VLOOKUP(V73,Language!$D$5:$E$94,2,0))</f>
        <v/>
      </c>
      <c r="X73" s="492"/>
      <c r="Y73" s="452" t="str">
        <f>IF(X73="","",VLOOKUP(X73,Language!$D$5:$E$94,2,0))</f>
        <v/>
      </c>
      <c r="Z73" s="528"/>
      <c r="AA73" s="529"/>
      <c r="AB73" s="512"/>
      <c r="AC73" s="512"/>
      <c r="AD73" s="513">
        <f>COUNTIF(V$71:V$74,V73)+COUNTIF(X$71:X$74,V73)</f>
        <v>0</v>
      </c>
      <c r="AE73" s="513">
        <f>COUNTIF(V$71:V$74,X73)+COUNTIF(X$71:X$74,X73)</f>
        <v>0</v>
      </c>
      <c r="AF73" s="513"/>
      <c r="AG73" s="476" t="str">
        <f>IF(OR(V73&lt;&gt;"",X73&lt;&gt;""),IF(AD73&lt;&gt;1,0,COUNTIF($B$71:$B$74,V73)+COUNTIF($D$71:$D$74,V73))+IF(AE73&lt;&gt;1,0,COUNTIF($B$71:$B$74,X73)+COUNTIF($D$71:$D$74,X73)),"")</f>
        <v/>
      </c>
      <c r="AI73" s="491"/>
      <c r="AJ73" s="452" t="str">
        <f>IF(AI73="","",VLOOKUP(AI73,Language!$D$5:$E$94,2,0))</f>
        <v/>
      </c>
      <c r="AK73" s="492"/>
      <c r="AL73" s="452" t="str">
        <f>IF(AK73="","",VLOOKUP(AK73,Language!$D$5:$E$94,2,0))</f>
        <v/>
      </c>
      <c r="AM73" s="528"/>
      <c r="AN73" s="529"/>
      <c r="AO73" s="512"/>
      <c r="AP73" s="512"/>
      <c r="AQ73" s="513">
        <f>COUNTIF(AI$71:AI$74,AI73)+COUNTIF(AK$71:AK$74,AI73)</f>
        <v>0</v>
      </c>
      <c r="AR73" s="513">
        <f>COUNTIF(AI$71:AI$74,AK73)+COUNTIF(AK$71:AK$74,AK73)</f>
        <v>0</v>
      </c>
      <c r="AS73" s="513"/>
      <c r="AT73" s="476" t="str">
        <f>IF(OR(AI73&lt;&gt;"",AK73&lt;&gt;""),IF(AQ73&lt;&gt;1,0,COUNTIF($B$71:$B$74,AI73)+COUNTIF($D$71:$D$74,AI73))+IF(AR73&lt;&gt;1,0,COUNTIF($B$71:$B$74,AK73)+COUNTIF($D$71:$D$74,AK73)),"")</f>
        <v/>
      </c>
      <c r="AV73" s="491"/>
      <c r="AW73" s="452" t="str">
        <f>IF(AV73="","",VLOOKUP(AV73,Language!$D$5:$E$94,2,0))</f>
        <v/>
      </c>
      <c r="AX73" s="492"/>
      <c r="AY73" s="452" t="str">
        <f>IF(AX73="","",VLOOKUP(AX73,Language!$D$5:$E$94,2,0))</f>
        <v/>
      </c>
      <c r="AZ73" s="528"/>
      <c r="BA73" s="529"/>
      <c r="BB73" s="512"/>
      <c r="BC73" s="512"/>
      <c r="BD73" s="513">
        <f>COUNTIF(AV$71:AV$74,AV73)+COUNTIF(AX$71:AX$74,AV73)</f>
        <v>0</v>
      </c>
      <c r="BE73" s="513">
        <f>COUNTIF(AV$71:AV$74,AX73)+COUNTIF(AX$71:AX$74,AX73)</f>
        <v>0</v>
      </c>
      <c r="BF73" s="513"/>
      <c r="BG73" s="476" t="str">
        <f>IF(OR(AV73&lt;&gt;"",AX73&lt;&gt;""),IF(BD73&lt;&gt;1,0,COUNTIF($B$71:$B$74,AV73)+COUNTIF($D$71:$D$74,AV73))+IF(BE73&lt;&gt;1,0,COUNTIF($B$71:$B$74,AX73)+COUNTIF($D$71:$D$74,AX73)),"")</f>
        <v/>
      </c>
      <c r="BI73" s="491"/>
      <c r="BJ73" s="452" t="str">
        <f>IF(BI73="","",VLOOKUP(BI73,Language!$D$5:$E$94,2,0))</f>
        <v/>
      </c>
      <c r="BK73" s="492"/>
      <c r="BL73" s="452" t="str">
        <f>IF(BK73="","",VLOOKUP(BK73,Language!$D$5:$E$94,2,0))</f>
        <v/>
      </c>
      <c r="BM73" s="528"/>
      <c r="BN73" s="529"/>
      <c r="BO73" s="512"/>
      <c r="BP73" s="512"/>
      <c r="BQ73" s="513">
        <f>COUNTIF(BI$71:BI$74,BI73)+COUNTIF(BK$71:BK$74,BI73)</f>
        <v>0</v>
      </c>
      <c r="BR73" s="513">
        <f>COUNTIF(BI$71:BI$74,BK73)+COUNTIF(BK$71:BK$74,BK73)</f>
        <v>0</v>
      </c>
      <c r="BS73" s="513"/>
      <c r="BT73" s="476" t="str">
        <f>IF(OR(BI73&lt;&gt;"",BK73&lt;&gt;""),IF(BQ73&lt;&gt;1,0,COUNTIF($B$71:$B$74,BI73)+COUNTIF($D$71:$D$74,BI73))+IF(BR73&lt;&gt;1,0,COUNTIF($B$71:$B$74,BK73)+COUNTIF($D$71:$D$74,BK73)),"")</f>
        <v/>
      </c>
      <c r="BV73" s="491"/>
      <c r="BW73" s="452" t="str">
        <f>IF(BV73="","",VLOOKUP(BV73,Language!$D$5:$E$94,2,0))</f>
        <v/>
      </c>
      <c r="BX73" s="492"/>
      <c r="BY73" s="452" t="str">
        <f>IF(BX73="","",VLOOKUP(BX73,Language!$D$5:$E$94,2,0))</f>
        <v/>
      </c>
      <c r="BZ73" s="528"/>
      <c r="CA73" s="529"/>
      <c r="CB73" s="512"/>
      <c r="CC73" s="512"/>
      <c r="CD73" s="513">
        <f>COUNTIF(BV$71:BV$74,BV73)+COUNTIF(BX$71:BX$74,BV73)</f>
        <v>0</v>
      </c>
      <c r="CE73" s="513">
        <f>COUNTIF(BV$71:BV$74,BX73)+COUNTIF(BX$71:BX$74,BX73)</f>
        <v>0</v>
      </c>
      <c r="CF73" s="513"/>
      <c r="CG73" s="476" t="str">
        <f>IF(OR(BV73&lt;&gt;"",BX73&lt;&gt;""),IF(CD73&lt;&gt;1,0,COUNTIF($B$71:$B$74,BV73)+COUNTIF($D$71:$D$74,BV73))+IF(CE73&lt;&gt;1,0,COUNTIF($B$71:$B$74,BX73)+COUNTIF($D$71:$D$74,BX73)),"")</f>
        <v/>
      </c>
      <c r="CI73" s="491"/>
      <c r="CJ73" s="452" t="str">
        <f>IF(CI73="","",VLOOKUP(CI73,Language!$D$5:$E$94,2,0))</f>
        <v/>
      </c>
      <c r="CK73" s="492"/>
      <c r="CL73" s="452" t="str">
        <f>IF(CK73="","",VLOOKUP(CK73,Language!$D$5:$E$94,2,0))</f>
        <v/>
      </c>
      <c r="CM73" s="528"/>
      <c r="CN73" s="529"/>
      <c r="CO73" s="512"/>
      <c r="CP73" s="512"/>
      <c r="CQ73" s="513">
        <f>COUNTIF(CI$71:CI$74,CI73)+COUNTIF(CK$71:CK$74,CI73)</f>
        <v>0</v>
      </c>
      <c r="CR73" s="513">
        <f>COUNTIF(CI$71:CI$74,CK73)+COUNTIF(CK$71:CK$74,CK73)</f>
        <v>0</v>
      </c>
      <c r="CS73" s="513"/>
      <c r="CT73" s="476" t="str">
        <f>IF(OR(CI73&lt;&gt;"",CK73&lt;&gt;""),IF(CQ73&lt;&gt;1,0,COUNTIF($B$71:$B$74,CI73)+COUNTIF($D$71:$D$74,CI73))+IF(CR73&lt;&gt;1,0,COUNTIF($B$71:$B$74,CK73)+COUNTIF($D$71:$D$74,CK73)),"")</f>
        <v/>
      </c>
      <c r="CV73" s="491"/>
      <c r="CW73" s="452" t="str">
        <f>IF(CV73="","",VLOOKUP(CV73,Language!$D$5:$E$94,2,0))</f>
        <v/>
      </c>
      <c r="CX73" s="492"/>
      <c r="CY73" s="452" t="str">
        <f>IF(CX73="","",VLOOKUP(CX73,Language!$D$5:$E$94,2,0))</f>
        <v/>
      </c>
      <c r="CZ73" s="528"/>
      <c r="DA73" s="529"/>
      <c r="DB73" s="512"/>
      <c r="DC73" s="512"/>
      <c r="DD73" s="513">
        <f>COUNTIF(CV$71:CV$74,CV73)+COUNTIF(CX$71:CX$74,CV73)</f>
        <v>0</v>
      </c>
      <c r="DE73" s="513">
        <f>COUNTIF(CV$71:CV$74,CX73)+COUNTIF(CX$71:CX$74,CX73)</f>
        <v>0</v>
      </c>
      <c r="DF73" s="513"/>
      <c r="DG73" s="476" t="str">
        <f>IF(OR(CV73&lt;&gt;"",CX73&lt;&gt;""),IF(DD73&lt;&gt;1,0,COUNTIF($B$71:$B$74,CV73)+COUNTIF($D$71:$D$74,CV73))+IF(DE73&lt;&gt;1,0,COUNTIF($B$71:$B$74,CX73)+COUNTIF($D$71:$D$74,CX73)),"")</f>
        <v/>
      </c>
      <c r="DI73" s="491"/>
      <c r="DJ73" s="452" t="str">
        <f>IF(DI73="","",VLOOKUP(DI73,Language!$D$5:$E$94,2,0))</f>
        <v/>
      </c>
      <c r="DK73" s="492"/>
      <c r="DL73" s="452" t="str">
        <f>IF(DK73="","",VLOOKUP(DK73,Language!$D$5:$E$94,2,0))</f>
        <v/>
      </c>
      <c r="DM73" s="528"/>
      <c r="DN73" s="529"/>
      <c r="DO73" s="512"/>
      <c r="DP73" s="512"/>
      <c r="DQ73" s="513">
        <f>COUNTIF(DI$71:DI$74,DI73)+COUNTIF(DK$71:DK$74,DI73)</f>
        <v>0</v>
      </c>
      <c r="DR73" s="513">
        <f>COUNTIF(DI$71:DI$74,DK73)+COUNTIF(DK$71:DK$74,DK73)</f>
        <v>0</v>
      </c>
      <c r="DS73" s="513"/>
      <c r="DT73" s="476" t="str">
        <f>IF(OR(DI73&lt;&gt;"",DK73&lt;&gt;""),IF(DQ73&lt;&gt;1,0,COUNTIF($B$71:$B$74,DI73)+COUNTIF($D$71:$D$74,DI73))+IF(DR73&lt;&gt;1,0,COUNTIF($B$71:$B$74,DK73)+COUNTIF($D$71:$D$74,DK73)),"")</f>
        <v/>
      </c>
      <c r="DV73" s="491"/>
      <c r="DW73" s="452" t="str">
        <f>IF(DV73="","",VLOOKUP(DV73,Language!$D$5:$E$94,2,0))</f>
        <v/>
      </c>
      <c r="DX73" s="492"/>
      <c r="DY73" s="452" t="str">
        <f>IF(DX73="","",VLOOKUP(DX73,Language!$D$5:$E$94,2,0))</f>
        <v/>
      </c>
      <c r="DZ73" s="528"/>
      <c r="EA73" s="529"/>
      <c r="EB73" s="512"/>
      <c r="EC73" s="512"/>
      <c r="ED73" s="513">
        <f>COUNTIF(DV$71:DV$74,DV73)+COUNTIF(DX$71:DX$74,DV73)</f>
        <v>0</v>
      </c>
      <c r="EE73" s="513">
        <f>COUNTIF(DV$71:DV$74,DX73)+COUNTIF(DX$71:DX$74,DX73)</f>
        <v>0</v>
      </c>
      <c r="EF73" s="513"/>
      <c r="EG73" s="476" t="str">
        <f>IF(OR(DV73&lt;&gt;"",DX73&lt;&gt;""),IF(ED73&lt;&gt;1,0,COUNTIF($B$71:$B$74,DV73)+COUNTIF($D$71:$D$74,DV73))+IF(EE73&lt;&gt;1,0,COUNTIF($B$71:$B$74,DX73)+COUNTIF($D$71:$D$74,DX73)),"")</f>
        <v/>
      </c>
      <c r="EI73" s="491"/>
      <c r="EJ73" s="452" t="str">
        <f>IF(EI73="","",VLOOKUP(EI73,Language!$D$5:$E$94,2,0))</f>
        <v/>
      </c>
      <c r="EK73" s="492"/>
      <c r="EL73" s="452" t="str">
        <f>IF(EK73="","",VLOOKUP(EK73,Language!$D$5:$E$94,2,0))</f>
        <v/>
      </c>
      <c r="EM73" s="528"/>
      <c r="EN73" s="529"/>
      <c r="EO73" s="512"/>
      <c r="EP73" s="512"/>
      <c r="EQ73" s="513">
        <f>COUNTIF(EI$71:EI$74,EI73)+COUNTIF(EK$71:EK$74,EI73)</f>
        <v>0</v>
      </c>
      <c r="ER73" s="513">
        <f>COUNTIF(EI$71:EI$74,EK73)+COUNTIF(EK$71:EK$74,EK73)</f>
        <v>0</v>
      </c>
      <c r="ES73" s="513"/>
      <c r="ET73" s="476" t="str">
        <f>IF(OR(EI73&lt;&gt;"",EK73&lt;&gt;""),IF(EQ73&lt;&gt;1,0,COUNTIF($B$71:$B$74,EI73)+COUNTIF($D$71:$D$74,EI73))+IF(ER73&lt;&gt;1,0,COUNTIF($B$71:$B$74,EK73)+COUNTIF($D$71:$D$74,EK73)),"")</f>
        <v/>
      </c>
      <c r="EV73" s="491"/>
      <c r="EW73" s="452" t="str">
        <f>IF(EV73="","",VLOOKUP(EV73,Language!$D$5:$E$94,2,0))</f>
        <v/>
      </c>
      <c r="EX73" s="492"/>
      <c r="EY73" s="452" t="str">
        <f>IF(EX73="","",VLOOKUP(EX73,Language!$D$5:$E$94,2,0))</f>
        <v/>
      </c>
      <c r="EZ73" s="528"/>
      <c r="FA73" s="529"/>
      <c r="FB73" s="512"/>
      <c r="FC73" s="512"/>
      <c r="FD73" s="513">
        <f>COUNTIF(EV$71:EV$74,EV73)+COUNTIF(EX$71:EX$74,EV73)</f>
        <v>0</v>
      </c>
      <c r="FE73" s="513">
        <f>COUNTIF(EV$71:EV$74,EX73)+COUNTIF(EX$71:EX$74,EX73)</f>
        <v>0</v>
      </c>
      <c r="FF73" s="513"/>
      <c r="FG73" s="476" t="str">
        <f>IF(OR(EV73&lt;&gt;"",EX73&lt;&gt;""),IF(FD73&lt;&gt;1,0,COUNTIF($B$71:$B$74,EV73)+COUNTIF($D$71:$D$74,EV73))+IF(FE73&lt;&gt;1,0,COUNTIF($B$71:$B$74,EX73)+COUNTIF($D$71:$D$74,EX73)),"")</f>
        <v/>
      </c>
      <c r="FI73" s="491"/>
      <c r="FJ73" s="452" t="str">
        <f>IF(FI73="","",VLOOKUP(FI73,Language!$D$5:$E$94,2,0))</f>
        <v/>
      </c>
      <c r="FK73" s="492"/>
      <c r="FL73" s="452" t="str">
        <f>IF(FK73="","",VLOOKUP(FK73,Language!$D$5:$E$94,2,0))</f>
        <v/>
      </c>
      <c r="FM73" s="528"/>
      <c r="FN73" s="529"/>
      <c r="FO73" s="512"/>
      <c r="FP73" s="512"/>
      <c r="FQ73" s="513">
        <f>COUNTIF(FI$71:FI$74,FI73)+COUNTIF(FK$71:FK$74,FI73)</f>
        <v>0</v>
      </c>
      <c r="FR73" s="513">
        <f>COUNTIF(FI$71:FI$74,FK73)+COUNTIF(FK$71:FK$74,FK73)</f>
        <v>0</v>
      </c>
      <c r="FS73" s="513"/>
      <c r="FT73" s="476" t="str">
        <f>IF(OR(FI73&lt;&gt;"",FK73&lt;&gt;""),IF(FQ73&lt;&gt;1,0,COUNTIF($B$71:$B$74,FI73)+COUNTIF($D$71:$D$74,FI73))+IF(FR73&lt;&gt;1,0,COUNTIF($B$71:$B$74,FK73)+COUNTIF($D$71:$D$74,FK73)),"")</f>
        <v/>
      </c>
      <c r="FV73" s="491"/>
      <c r="FW73" s="452" t="str">
        <f>IF(FV73="","",VLOOKUP(FV73,Language!$D$5:$E$94,2,0))</f>
        <v/>
      </c>
      <c r="FX73" s="492"/>
      <c r="FY73" s="452" t="str">
        <f>IF(FX73="","",VLOOKUP(FX73,Language!$D$5:$E$94,2,0))</f>
        <v/>
      </c>
      <c r="FZ73" s="528"/>
      <c r="GA73" s="529"/>
      <c r="GB73" s="512"/>
      <c r="GC73" s="512"/>
      <c r="GD73" s="513">
        <f>COUNTIF(FV$71:FV$74,FV73)+COUNTIF(FX$71:FX$74,FV73)</f>
        <v>0</v>
      </c>
      <c r="GE73" s="513">
        <f>COUNTIF(FV$71:FV$74,FX73)+COUNTIF(FX$71:FX$74,FX73)</f>
        <v>0</v>
      </c>
      <c r="GF73" s="513"/>
      <c r="GG73" s="476" t="str">
        <f>IF(OR(FV73&lt;&gt;"",FX73&lt;&gt;""),IF(GD73&lt;&gt;1,0,COUNTIF($B$71:$B$74,FV73)+COUNTIF($D$71:$D$74,FV73))+IF(GE73&lt;&gt;1,0,COUNTIF($B$71:$B$74,FX73)+COUNTIF($D$71:$D$74,FX73)),"")</f>
        <v/>
      </c>
      <c r="GI73" s="491"/>
      <c r="GJ73" s="452" t="str">
        <f>IF(GI73="","",VLOOKUP(GI73,Language!$D$5:$E$94,2,0))</f>
        <v/>
      </c>
      <c r="GK73" s="492"/>
      <c r="GL73" s="452" t="str">
        <f>IF(GK73="","",VLOOKUP(GK73,Language!$D$5:$E$94,2,0))</f>
        <v/>
      </c>
      <c r="GM73" s="528"/>
      <c r="GN73" s="529"/>
      <c r="GO73" s="512"/>
      <c r="GP73" s="512"/>
      <c r="GQ73" s="513">
        <f>COUNTIF(GI$71:GI$74,GI73)+COUNTIF(GK$71:GK$74,GI73)</f>
        <v>0</v>
      </c>
      <c r="GR73" s="513">
        <f>COUNTIF(GI$71:GI$74,GK73)+COUNTIF(GK$71:GK$74,GK73)</f>
        <v>0</v>
      </c>
      <c r="GS73" s="513"/>
      <c r="GT73" s="476" t="str">
        <f>IF(OR(GI73&lt;&gt;"",GK73&lt;&gt;""),IF(GQ73&lt;&gt;1,0,COUNTIF($B$71:$B$74,GI73)+COUNTIF($D$71:$D$74,GI73))+IF(GR73&lt;&gt;1,0,COUNTIF($B$71:$B$74,GK73)+COUNTIF($D$71:$D$74,GK73)),"")</f>
        <v/>
      </c>
      <c r="GV73" s="491"/>
      <c r="GW73" s="452" t="str">
        <f>IF(GV73="","",VLOOKUP(GV73,Language!$D$5:$E$94,2,0))</f>
        <v/>
      </c>
      <c r="GX73" s="492"/>
      <c r="GY73" s="452" t="str">
        <f>IF(GX73="","",VLOOKUP(GX73,Language!$D$5:$E$94,2,0))</f>
        <v/>
      </c>
      <c r="GZ73" s="528"/>
      <c r="HA73" s="529"/>
      <c r="HB73" s="512"/>
      <c r="HC73" s="512"/>
      <c r="HD73" s="513">
        <f>COUNTIF(GV$71:GV$74,GV73)+COUNTIF(GX$71:GX$74,GV73)</f>
        <v>0</v>
      </c>
      <c r="HE73" s="513">
        <f>COUNTIF(GV$71:GV$74,GX73)+COUNTIF(GX$71:GX$74,GX73)</f>
        <v>0</v>
      </c>
      <c r="HF73" s="513"/>
      <c r="HG73" s="476" t="str">
        <f>IF(OR(GV73&lt;&gt;"",GX73&lt;&gt;""),IF(HD73&lt;&gt;1,0,COUNTIF($B$71:$B$74,GV73)+COUNTIF($D$71:$D$74,GV73))+IF(HE73&lt;&gt;1,0,COUNTIF($B$71:$B$74,GX73)+COUNTIF($D$71:$D$74,GX73)),"")</f>
        <v/>
      </c>
      <c r="HI73" s="491"/>
      <c r="HJ73" s="452" t="str">
        <f>IF(HI73="","",VLOOKUP(HI73,Language!$D$5:$E$94,2,0))</f>
        <v/>
      </c>
      <c r="HK73" s="492"/>
      <c r="HL73" s="452" t="str">
        <f>IF(HK73="","",VLOOKUP(HK73,Language!$D$5:$E$94,2,0))</f>
        <v/>
      </c>
      <c r="HM73" s="528"/>
      <c r="HN73" s="529"/>
      <c r="HO73" s="512"/>
      <c r="HP73" s="512"/>
      <c r="HQ73" s="513">
        <f>COUNTIF(HI$71:HI$74,HI73)+COUNTIF(HK$71:HK$74,HI73)</f>
        <v>0</v>
      </c>
      <c r="HR73" s="513">
        <f>COUNTIF(HI$71:HI$74,HK73)+COUNTIF(HK$71:HK$74,HK73)</f>
        <v>0</v>
      </c>
      <c r="HS73" s="513"/>
      <c r="HT73" s="476" t="str">
        <f>IF(OR(HI73&lt;&gt;"",HK73&lt;&gt;""),IF(HQ73&lt;&gt;1,0,COUNTIF($B$71:$B$74,HI73)+COUNTIF($D$71:$D$74,HI73))+IF(HR73&lt;&gt;1,0,COUNTIF($B$71:$B$74,HK73)+COUNTIF($D$71:$D$74,HK73)),"")</f>
        <v/>
      </c>
      <c r="HV73" s="491"/>
      <c r="HW73" s="452" t="str">
        <f>IF(HV73="","",VLOOKUP(HV73,Language!$D$5:$E$94,2,0))</f>
        <v/>
      </c>
      <c r="HX73" s="492"/>
      <c r="HY73" s="452" t="str">
        <f>IF(HX73="","",VLOOKUP(HX73,Language!$D$5:$E$94,2,0))</f>
        <v/>
      </c>
      <c r="HZ73" s="528"/>
      <c r="IA73" s="529"/>
      <c r="IB73" s="512"/>
      <c r="IC73" s="512"/>
      <c r="ID73" s="513">
        <f>COUNTIF(HV$71:HV$74,HV73)+COUNTIF(HX$71:HX$74,HV73)</f>
        <v>0</v>
      </c>
      <c r="IE73" s="513">
        <f>COUNTIF(HV$71:HV$74,HX73)+COUNTIF(HX$71:HX$74,HX73)</f>
        <v>0</v>
      </c>
      <c r="IF73" s="513"/>
      <c r="IG73" s="476" t="str">
        <f>IF(OR(HV73&lt;&gt;"",HX73&lt;&gt;""),IF(ID73&lt;&gt;1,0,COUNTIF($B$71:$B$74,HV73)+COUNTIF($D$71:$D$74,HV73))+IF(IE73&lt;&gt;1,0,COUNTIF($B$71:$B$74,HX73)+COUNTIF($D$71:$D$74,HX73)),"")</f>
        <v/>
      </c>
      <c r="II73" s="491"/>
      <c r="IJ73" s="452" t="str">
        <f>IF(II73="","",VLOOKUP(II73,Language!$D$5:$E$94,2,0))</f>
        <v/>
      </c>
      <c r="IK73" s="492"/>
      <c r="IL73" s="452" t="str">
        <f>IF(IK73="","",VLOOKUP(IK73,Language!$D$5:$E$94,2,0))</f>
        <v/>
      </c>
      <c r="IM73" s="528"/>
      <c r="IN73" s="529"/>
      <c r="IO73" s="512"/>
      <c r="IP73" s="512"/>
      <c r="IQ73" s="513">
        <f>COUNTIF(II$71:II$74,II73)+COUNTIF(IK$71:IK$74,II73)</f>
        <v>0</v>
      </c>
      <c r="IR73" s="513">
        <f>COUNTIF(II$71:II$74,IK73)+COUNTIF(IK$71:IK$74,IK73)</f>
        <v>0</v>
      </c>
      <c r="IS73" s="513"/>
      <c r="IT73" s="476" t="str">
        <f>IF(OR(II73&lt;&gt;"",IK73&lt;&gt;""),IF(IQ73&lt;&gt;1,0,COUNTIF($B$71:$B$74,II73)+COUNTIF($D$71:$D$74,II73))+IF(IR73&lt;&gt;1,0,COUNTIF($B$71:$B$74,IK73)+COUNTIF($D$71:$D$74,IK73)),"")</f>
        <v/>
      </c>
      <c r="IV73" s="491"/>
      <c r="IW73" s="452" t="str">
        <f>IF(IV73="","",VLOOKUP(IV73,Language!$D$5:$E$94,2,0))</f>
        <v/>
      </c>
      <c r="IX73" s="492"/>
      <c r="IY73" s="452" t="str">
        <f>IF(IX73="","",VLOOKUP(IX73,Language!$D$5:$E$94,2,0))</f>
        <v/>
      </c>
      <c r="IZ73" s="528"/>
      <c r="JA73" s="529"/>
      <c r="JB73" s="512"/>
      <c r="JC73" s="512"/>
      <c r="JD73" s="513">
        <f>COUNTIF(IV$71:IV$74,IV73)+COUNTIF(IX$71:IX$74,IV73)</f>
        <v>0</v>
      </c>
      <c r="JE73" s="513">
        <f>COUNTIF(IV$71:IV$74,IX73)+COUNTIF(IX$71:IX$74,IX73)</f>
        <v>0</v>
      </c>
      <c r="JF73" s="513"/>
      <c r="JG73" s="476" t="str">
        <f>IF(OR(IV73&lt;&gt;"",IX73&lt;&gt;""),IF(JD73&lt;&gt;1,0,COUNTIF($B$71:$B$74,IV73)+COUNTIF($D$71:$D$74,IV73))+IF(JE73&lt;&gt;1,0,COUNTIF($B$71:$B$74,IX73)+COUNTIF($D$71:$D$74,IX73)),"")</f>
        <v/>
      </c>
      <c r="JI73" s="491"/>
      <c r="JJ73" s="452" t="str">
        <f>IF(JI73="","",VLOOKUP(JI73,Language!$D$5:$E$94,2,0))</f>
        <v/>
      </c>
      <c r="JK73" s="492"/>
      <c r="JL73" s="452" t="str">
        <f>IF(JK73="","",VLOOKUP(JK73,Language!$D$5:$E$94,2,0))</f>
        <v/>
      </c>
      <c r="JM73" s="528"/>
      <c r="JN73" s="529"/>
      <c r="JO73" s="512"/>
      <c r="JP73" s="512"/>
      <c r="JQ73" s="513">
        <f>COUNTIF(JI$71:JI$74,JI73)+COUNTIF(JK$71:JK$74,JI73)</f>
        <v>0</v>
      </c>
      <c r="JR73" s="513">
        <f>COUNTIF(JI$71:JI$74,JK73)+COUNTIF(JK$71:JK$74,JK73)</f>
        <v>0</v>
      </c>
      <c r="JS73" s="513"/>
      <c r="JT73" s="476" t="str">
        <f>IF(OR(JI73&lt;&gt;"",JK73&lt;&gt;""),IF(JQ73&lt;&gt;1,0,COUNTIF($B$71:$B$74,JI73)+COUNTIF($D$71:$D$74,JI73))+IF(JR73&lt;&gt;1,0,COUNTIF($B$71:$B$74,JK73)+COUNTIF($D$71:$D$74,JK73)),"")</f>
        <v/>
      </c>
      <c r="JV73" s="491"/>
      <c r="JW73" s="452" t="str">
        <f>IF(JV73="","",VLOOKUP(JV73,Language!$D$5:$E$94,2,0))</f>
        <v/>
      </c>
      <c r="JX73" s="492"/>
      <c r="JY73" s="452" t="str">
        <f>IF(JX73="","",VLOOKUP(JX73,Language!$D$5:$E$94,2,0))</f>
        <v/>
      </c>
      <c r="JZ73" s="528"/>
      <c r="KA73" s="529"/>
      <c r="KB73" s="512"/>
      <c r="KC73" s="512"/>
      <c r="KD73" s="513">
        <f>COUNTIF(JV$71:JV$74,JV73)+COUNTIF(JX$71:JX$74,JV73)</f>
        <v>0</v>
      </c>
      <c r="KE73" s="513">
        <f>COUNTIF(JV$71:JV$74,JX73)+COUNTIF(JX$71:JX$74,JX73)</f>
        <v>0</v>
      </c>
      <c r="KF73" s="513"/>
      <c r="KG73" s="476" t="str">
        <f>IF(OR(JV73&lt;&gt;"",JX73&lt;&gt;""),IF(KD73&lt;&gt;1,0,COUNTIF($B$71:$B$74,JV73)+COUNTIF($D$71:$D$74,JV73))+IF(KE73&lt;&gt;1,0,COUNTIF($B$71:$B$74,JX73)+COUNTIF($D$71:$D$74,JX73)),"")</f>
        <v/>
      </c>
      <c r="KI73" s="491"/>
      <c r="KJ73" s="452" t="str">
        <f>IF(KI73="","",VLOOKUP(KI73,Language!$D$5:$E$94,2,0))</f>
        <v/>
      </c>
      <c r="KK73" s="492"/>
      <c r="KL73" s="452" t="str">
        <f>IF(KK73="","",VLOOKUP(KK73,Language!$D$5:$E$94,2,0))</f>
        <v/>
      </c>
      <c r="KM73" s="528"/>
      <c r="KN73" s="529"/>
      <c r="KO73" s="512"/>
      <c r="KP73" s="512"/>
      <c r="KQ73" s="513">
        <f>COUNTIF(KI$71:KI$74,KI73)+COUNTIF(KK$71:KK$74,KI73)</f>
        <v>0</v>
      </c>
      <c r="KR73" s="513">
        <f>COUNTIF(KI$71:KI$74,KK73)+COUNTIF(KK$71:KK$74,KK73)</f>
        <v>0</v>
      </c>
      <c r="KS73" s="513"/>
      <c r="KT73" s="476" t="str">
        <f>IF(OR(KI73&lt;&gt;"",KK73&lt;&gt;""),IF(KQ73&lt;&gt;1,0,COUNTIF($B$71:$B$74,KI73)+COUNTIF($D$71:$D$74,KI73))+IF(KR73&lt;&gt;1,0,COUNTIF($B$71:$B$74,KK73)+COUNTIF($D$71:$D$74,KK73)),"")</f>
        <v/>
      </c>
      <c r="KV73" s="491"/>
      <c r="KW73" s="452" t="str">
        <f>IF(KV73="","",VLOOKUP(KV73,Language!$D$5:$E$94,2,0))</f>
        <v/>
      </c>
      <c r="KX73" s="492"/>
      <c r="KY73" s="452" t="str">
        <f>IF(KX73="","",VLOOKUP(KX73,Language!$D$5:$E$94,2,0))</f>
        <v/>
      </c>
      <c r="KZ73" s="528"/>
      <c r="LA73" s="529"/>
      <c r="LB73" s="512"/>
      <c r="LC73" s="512"/>
      <c r="LD73" s="513">
        <f>COUNTIF(KV$71:KV$74,KV73)+COUNTIF(KX$71:KX$74,KV73)</f>
        <v>0</v>
      </c>
      <c r="LE73" s="513">
        <f>COUNTIF(KV$71:KV$74,KX73)+COUNTIF(KX$71:KX$74,KX73)</f>
        <v>0</v>
      </c>
      <c r="LF73" s="513"/>
      <c r="LG73" s="476" t="str">
        <f>IF(OR(KV73&lt;&gt;"",KX73&lt;&gt;""),IF(LD73&lt;&gt;1,0,COUNTIF($B$71:$B$74,KV73)+COUNTIF($D$71:$D$74,KV73))+IF(LE73&lt;&gt;1,0,COUNTIF($B$71:$B$74,KX73)+COUNTIF($D$71:$D$74,KX73)),"")</f>
        <v/>
      </c>
      <c r="LI73" s="491"/>
      <c r="LJ73" s="452" t="str">
        <f>IF(LI73="","",VLOOKUP(LI73,Language!$D$5:$E$94,2,0))</f>
        <v/>
      </c>
      <c r="LK73" s="492"/>
      <c r="LL73" s="452" t="str">
        <f>IF(LK73="","",VLOOKUP(LK73,Language!$D$5:$E$94,2,0))</f>
        <v/>
      </c>
      <c r="LM73" s="528"/>
      <c r="LN73" s="529"/>
      <c r="LO73" s="512"/>
      <c r="LP73" s="512"/>
      <c r="LQ73" s="513">
        <f>COUNTIF(LI$71:LI$74,LI73)+COUNTIF(LK$71:LK$74,LI73)</f>
        <v>0</v>
      </c>
      <c r="LR73" s="513">
        <f>COUNTIF(LI$71:LI$74,LK73)+COUNTIF(LK$71:LK$74,LK73)</f>
        <v>0</v>
      </c>
      <c r="LS73" s="513"/>
      <c r="LT73" s="476" t="str">
        <f>IF(OR(LI73&lt;&gt;"",LK73&lt;&gt;""),IF(LQ73&lt;&gt;1,0,COUNTIF($B$71:$B$74,LI73)+COUNTIF($D$71:$D$74,LI73))+IF(LR73&lt;&gt;1,0,COUNTIF($B$71:$B$74,LK73)+COUNTIF($D$71:$D$74,LK73)),"")</f>
        <v/>
      </c>
      <c r="LV73" s="491"/>
      <c r="LW73" s="452" t="str">
        <f>IF(LV73="","",VLOOKUP(LV73,Language!$D$5:$E$94,2,0))</f>
        <v/>
      </c>
      <c r="LX73" s="492"/>
      <c r="LY73" s="452" t="str">
        <f>IF(LX73="","",VLOOKUP(LX73,Language!$D$5:$E$94,2,0))</f>
        <v/>
      </c>
      <c r="LZ73" s="528"/>
      <c r="MA73" s="529"/>
      <c r="MB73" s="512"/>
      <c r="MC73" s="512"/>
      <c r="MD73" s="513">
        <f>COUNTIF(LV$71:LV$74,LV73)+COUNTIF(LX$71:LX$74,LV73)</f>
        <v>0</v>
      </c>
      <c r="ME73" s="513">
        <f>COUNTIF(LV$71:LV$74,LX73)+COUNTIF(LX$71:LX$74,LX73)</f>
        <v>0</v>
      </c>
      <c r="MF73" s="513"/>
      <c r="MG73" s="476" t="str">
        <f>IF(OR(LV73&lt;&gt;"",LX73&lt;&gt;""),IF(MD73&lt;&gt;1,0,COUNTIF($B$71:$B$74,LV73)+COUNTIF($D$71:$D$74,LV73))+IF(ME73&lt;&gt;1,0,COUNTIF($B$71:$B$74,LX73)+COUNTIF($D$71:$D$74,LX73)),"")</f>
        <v/>
      </c>
    </row>
    <row r="74" spans="1:345" x14ac:dyDescent="0.25">
      <c r="B74" s="451">
        <f ca="1">IF(C74="","",INDEX(Groups!$C$7:$C$45,MATCH(C74,Groups!$D$7:$D$45,0)))</f>
        <v>24</v>
      </c>
      <c r="C74" s="452" t="str">
        <f ca="1">INDIRECT("'"&amp;References!$A$1&amp;"'!"&amp;"$U$60")</f>
        <v>Marokko</v>
      </c>
      <c r="D74" s="453">
        <f ca="1">IF(E74="","",INDEX(Groups!$C$7:$C$45,MATCH(E74,Groups!$D$7:$D$45,0)))</f>
        <v>8</v>
      </c>
      <c r="E74" s="452" t="str">
        <f ca="1">INDIRECT("'"&amp;References!$A$1&amp;"'!"&amp;"$W$60")</f>
        <v>Portugal</v>
      </c>
      <c r="F74" s="454">
        <f ca="1">IF(AND(INDIRECT("'"&amp;References!$A$1&amp;"'!"&amp;"$U$61")&lt;&gt;"",INDIRECT("'"&amp;References!$A$1&amp;"'!"&amp;"$W$61")&lt;&gt;""),INDIRECT("'"&amp;References!$A$1&amp;"'!"&amp;"$U$61")+IF(AND(INDIRECT("'"&amp;References!$A$1&amp;"'!"&amp;"$U$63")&lt;&gt;"",INDIRECT("'"&amp;References!$A$1&amp;"'!"&amp;"$W$63")&lt;&gt;"",INDIRECT("'"&amp;References!$A$1&amp;"'!"&amp;"$U$61")=INDIRECT("'"&amp;References!$A$1&amp;"'!"&amp;"$W$61")),INDIRECT("'"&amp;References!$A$1&amp;"'!"&amp;"$U$63"),0),"")</f>
        <v>1</v>
      </c>
      <c r="G74" s="455">
        <f ca="1">IF(AND(INDIRECT("'"&amp;References!$A$1&amp;"'!"&amp;"$U$61")&lt;&gt;"",INDIRECT("'"&amp;References!$A$1&amp;"'!"&amp;"$W$61")&lt;&gt;""),INDIRECT("'"&amp;References!$A$1&amp;"'!"&amp;"$W$61")+IF(AND(INDIRECT("'"&amp;References!$A$1&amp;"'!"&amp;"$U$63")&lt;&gt;"",INDIRECT("'"&amp;References!$A$1&amp;"'!"&amp;"$W$63")&lt;&gt;"",INDIRECT("'"&amp;References!$A$1&amp;"'!"&amp;"$U$61")=INDIRECT("'"&amp;References!$A$1&amp;"'!"&amp;"$W$61")),INDIRECT("'"&amp;References!$A$1&amp;"'!"&amp;"$W$63"),0),"")</f>
        <v>0</v>
      </c>
      <c r="I74" s="491"/>
      <c r="J74" s="452" t="str">
        <f>IF(I74="","",VLOOKUP(I74,Language!$D$5:$E$94,2,0))</f>
        <v/>
      </c>
      <c r="K74" s="492"/>
      <c r="L74" s="452" t="str">
        <f>IF(K74="","",VLOOKUP(K74,Language!$D$5:$E$94,2,0))</f>
        <v/>
      </c>
      <c r="M74" s="530"/>
      <c r="N74" s="531"/>
      <c r="O74" s="514"/>
      <c r="P74" s="514"/>
      <c r="Q74" s="515">
        <f>COUNTIF(I$71:I$74,I74)+COUNTIF(K$71:K$74,I74)</f>
        <v>0</v>
      </c>
      <c r="R74" s="515">
        <f>COUNTIF(I$71:I$74,K74)+COUNTIF(K$71:K$74,K74)</f>
        <v>0</v>
      </c>
      <c r="S74" s="515"/>
      <c r="T74" s="476" t="str">
        <f>IF(OR(I74&lt;&gt;"",K74&lt;&gt;""),IF(Q74&lt;&gt;1,0,COUNTIF($B$71:$B$74,I74)+COUNTIF($D$71:$D$74,I74))+IF(R74&lt;&gt;1,0,COUNTIF($B$71:$B$74,K74)+COUNTIF($D$71:$D$74,K74)),"")</f>
        <v/>
      </c>
      <c r="V74" s="491"/>
      <c r="W74" s="452" t="str">
        <f>IF(V74="","",VLOOKUP(V74,Language!$D$5:$E$94,2,0))</f>
        <v/>
      </c>
      <c r="X74" s="492"/>
      <c r="Y74" s="452" t="str">
        <f>IF(X74="","",VLOOKUP(X74,Language!$D$5:$E$94,2,0))</f>
        <v/>
      </c>
      <c r="Z74" s="530"/>
      <c r="AA74" s="531"/>
      <c r="AB74" s="514"/>
      <c r="AC74" s="514"/>
      <c r="AD74" s="515">
        <f>COUNTIF(V$71:V$74,V74)+COUNTIF(X$71:X$74,V74)</f>
        <v>0</v>
      </c>
      <c r="AE74" s="515">
        <f>COUNTIF(V$71:V$74,X74)+COUNTIF(X$71:X$74,X74)</f>
        <v>0</v>
      </c>
      <c r="AF74" s="515"/>
      <c r="AG74" s="476" t="str">
        <f>IF(OR(V74&lt;&gt;"",X74&lt;&gt;""),IF(AD74&lt;&gt;1,0,COUNTIF($B$71:$B$74,V74)+COUNTIF($D$71:$D$74,V74))+IF(AE74&lt;&gt;1,0,COUNTIF($B$71:$B$74,X74)+COUNTIF($D$71:$D$74,X74)),"")</f>
        <v/>
      </c>
      <c r="AI74" s="491"/>
      <c r="AJ74" s="452" t="str">
        <f>IF(AI74="","",VLOOKUP(AI74,Language!$D$5:$E$94,2,0))</f>
        <v/>
      </c>
      <c r="AK74" s="492"/>
      <c r="AL74" s="452" t="str">
        <f>IF(AK74="","",VLOOKUP(AK74,Language!$D$5:$E$94,2,0))</f>
        <v/>
      </c>
      <c r="AM74" s="530"/>
      <c r="AN74" s="531"/>
      <c r="AO74" s="514"/>
      <c r="AP74" s="514"/>
      <c r="AQ74" s="515">
        <f>COUNTIF(AI$71:AI$74,AI74)+COUNTIF(AK$71:AK$74,AI74)</f>
        <v>0</v>
      </c>
      <c r="AR74" s="515">
        <f>COUNTIF(AI$71:AI$74,AK74)+COUNTIF(AK$71:AK$74,AK74)</f>
        <v>0</v>
      </c>
      <c r="AS74" s="515"/>
      <c r="AT74" s="476" t="str">
        <f>IF(OR(AI74&lt;&gt;"",AK74&lt;&gt;""),IF(AQ74&lt;&gt;1,0,COUNTIF($B$71:$B$74,AI74)+COUNTIF($D$71:$D$74,AI74))+IF(AR74&lt;&gt;1,0,COUNTIF($B$71:$B$74,AK74)+COUNTIF($D$71:$D$74,AK74)),"")</f>
        <v/>
      </c>
      <c r="AV74" s="491"/>
      <c r="AW74" s="452" t="str">
        <f>IF(AV74="","",VLOOKUP(AV74,Language!$D$5:$E$94,2,0))</f>
        <v/>
      </c>
      <c r="AX74" s="492"/>
      <c r="AY74" s="452" t="str">
        <f>IF(AX74="","",VLOOKUP(AX74,Language!$D$5:$E$94,2,0))</f>
        <v/>
      </c>
      <c r="AZ74" s="530"/>
      <c r="BA74" s="531"/>
      <c r="BB74" s="514"/>
      <c r="BC74" s="514"/>
      <c r="BD74" s="515">
        <f>COUNTIF(AV$71:AV$74,AV74)+COUNTIF(AX$71:AX$74,AV74)</f>
        <v>0</v>
      </c>
      <c r="BE74" s="515">
        <f>COUNTIF(AV$71:AV$74,AX74)+COUNTIF(AX$71:AX$74,AX74)</f>
        <v>0</v>
      </c>
      <c r="BF74" s="515"/>
      <c r="BG74" s="476" t="str">
        <f>IF(OR(AV74&lt;&gt;"",AX74&lt;&gt;""),IF(BD74&lt;&gt;1,0,COUNTIF($B$71:$B$74,AV74)+COUNTIF($D$71:$D$74,AV74))+IF(BE74&lt;&gt;1,0,COUNTIF($B$71:$B$74,AX74)+COUNTIF($D$71:$D$74,AX74)),"")</f>
        <v/>
      </c>
      <c r="BI74" s="491"/>
      <c r="BJ74" s="452" t="str">
        <f>IF(BI74="","",VLOOKUP(BI74,Language!$D$5:$E$94,2,0))</f>
        <v/>
      </c>
      <c r="BK74" s="492"/>
      <c r="BL74" s="452" t="str">
        <f>IF(BK74="","",VLOOKUP(BK74,Language!$D$5:$E$94,2,0))</f>
        <v/>
      </c>
      <c r="BM74" s="530"/>
      <c r="BN74" s="531"/>
      <c r="BO74" s="514"/>
      <c r="BP74" s="514"/>
      <c r="BQ74" s="515">
        <f>COUNTIF(BI$71:BI$74,BI74)+COUNTIF(BK$71:BK$74,BI74)</f>
        <v>0</v>
      </c>
      <c r="BR74" s="515">
        <f>COUNTIF(BI$71:BI$74,BK74)+COUNTIF(BK$71:BK$74,BK74)</f>
        <v>0</v>
      </c>
      <c r="BS74" s="515"/>
      <c r="BT74" s="476" t="str">
        <f>IF(OR(BI74&lt;&gt;"",BK74&lt;&gt;""),IF(BQ74&lt;&gt;1,0,COUNTIF($B$71:$B$74,BI74)+COUNTIF($D$71:$D$74,BI74))+IF(BR74&lt;&gt;1,0,COUNTIF($B$71:$B$74,BK74)+COUNTIF($D$71:$D$74,BK74)),"")</f>
        <v/>
      </c>
      <c r="BV74" s="491"/>
      <c r="BW74" s="452" t="str">
        <f>IF(BV74="","",VLOOKUP(BV74,Language!$D$5:$E$94,2,0))</f>
        <v/>
      </c>
      <c r="BX74" s="492"/>
      <c r="BY74" s="452" t="str">
        <f>IF(BX74="","",VLOOKUP(BX74,Language!$D$5:$E$94,2,0))</f>
        <v/>
      </c>
      <c r="BZ74" s="530"/>
      <c r="CA74" s="531"/>
      <c r="CB74" s="514"/>
      <c r="CC74" s="514"/>
      <c r="CD74" s="515">
        <f>COUNTIF(BV$71:BV$74,BV74)+COUNTIF(BX$71:BX$74,BV74)</f>
        <v>0</v>
      </c>
      <c r="CE74" s="515">
        <f>COUNTIF(BV$71:BV$74,BX74)+COUNTIF(BX$71:BX$74,BX74)</f>
        <v>0</v>
      </c>
      <c r="CF74" s="515"/>
      <c r="CG74" s="476" t="str">
        <f>IF(OR(BV74&lt;&gt;"",BX74&lt;&gt;""),IF(CD74&lt;&gt;1,0,COUNTIF($B$71:$B$74,BV74)+COUNTIF($D$71:$D$74,BV74))+IF(CE74&lt;&gt;1,0,COUNTIF($B$71:$B$74,BX74)+COUNTIF($D$71:$D$74,BX74)),"")</f>
        <v/>
      </c>
      <c r="CI74" s="491"/>
      <c r="CJ74" s="452" t="str">
        <f>IF(CI74="","",VLOOKUP(CI74,Language!$D$5:$E$94,2,0))</f>
        <v/>
      </c>
      <c r="CK74" s="492"/>
      <c r="CL74" s="452" t="str">
        <f>IF(CK74="","",VLOOKUP(CK74,Language!$D$5:$E$94,2,0))</f>
        <v/>
      </c>
      <c r="CM74" s="530"/>
      <c r="CN74" s="531"/>
      <c r="CO74" s="514"/>
      <c r="CP74" s="514"/>
      <c r="CQ74" s="515">
        <f>COUNTIF(CI$71:CI$74,CI74)+COUNTIF(CK$71:CK$74,CI74)</f>
        <v>0</v>
      </c>
      <c r="CR74" s="515">
        <f>COUNTIF(CI$71:CI$74,CK74)+COUNTIF(CK$71:CK$74,CK74)</f>
        <v>0</v>
      </c>
      <c r="CS74" s="515"/>
      <c r="CT74" s="476" t="str">
        <f>IF(OR(CI74&lt;&gt;"",CK74&lt;&gt;""),IF(CQ74&lt;&gt;1,0,COUNTIF($B$71:$B$74,CI74)+COUNTIF($D$71:$D$74,CI74))+IF(CR74&lt;&gt;1,0,COUNTIF($B$71:$B$74,CK74)+COUNTIF($D$71:$D$74,CK74)),"")</f>
        <v/>
      </c>
      <c r="CV74" s="491"/>
      <c r="CW74" s="452" t="str">
        <f>IF(CV74="","",VLOOKUP(CV74,Language!$D$5:$E$94,2,0))</f>
        <v/>
      </c>
      <c r="CX74" s="492"/>
      <c r="CY74" s="452" t="str">
        <f>IF(CX74="","",VLOOKUP(CX74,Language!$D$5:$E$94,2,0))</f>
        <v/>
      </c>
      <c r="CZ74" s="530"/>
      <c r="DA74" s="531"/>
      <c r="DB74" s="514"/>
      <c r="DC74" s="514"/>
      <c r="DD74" s="515">
        <f>COUNTIF(CV$71:CV$74,CV74)+COUNTIF(CX$71:CX$74,CV74)</f>
        <v>0</v>
      </c>
      <c r="DE74" s="515">
        <f>COUNTIF(CV$71:CV$74,CX74)+COUNTIF(CX$71:CX$74,CX74)</f>
        <v>0</v>
      </c>
      <c r="DF74" s="515"/>
      <c r="DG74" s="476" t="str">
        <f>IF(OR(CV74&lt;&gt;"",CX74&lt;&gt;""),IF(DD74&lt;&gt;1,0,COUNTIF($B$71:$B$74,CV74)+COUNTIF($D$71:$D$74,CV74))+IF(DE74&lt;&gt;1,0,COUNTIF($B$71:$B$74,CX74)+COUNTIF($D$71:$D$74,CX74)),"")</f>
        <v/>
      </c>
      <c r="DI74" s="491"/>
      <c r="DJ74" s="452" t="str">
        <f>IF(DI74="","",VLOOKUP(DI74,Language!$D$5:$E$94,2,0))</f>
        <v/>
      </c>
      <c r="DK74" s="492"/>
      <c r="DL74" s="452" t="str">
        <f>IF(DK74="","",VLOOKUP(DK74,Language!$D$5:$E$94,2,0))</f>
        <v/>
      </c>
      <c r="DM74" s="530"/>
      <c r="DN74" s="531"/>
      <c r="DO74" s="514"/>
      <c r="DP74" s="514"/>
      <c r="DQ74" s="515">
        <f>COUNTIF(DI$71:DI$74,DI74)+COUNTIF(DK$71:DK$74,DI74)</f>
        <v>0</v>
      </c>
      <c r="DR74" s="515">
        <f>COUNTIF(DI$71:DI$74,DK74)+COUNTIF(DK$71:DK$74,DK74)</f>
        <v>0</v>
      </c>
      <c r="DS74" s="515"/>
      <c r="DT74" s="476" t="str">
        <f>IF(OR(DI74&lt;&gt;"",DK74&lt;&gt;""),IF(DQ74&lt;&gt;1,0,COUNTIF($B$71:$B$74,DI74)+COUNTIF($D$71:$D$74,DI74))+IF(DR74&lt;&gt;1,0,COUNTIF($B$71:$B$74,DK74)+COUNTIF($D$71:$D$74,DK74)),"")</f>
        <v/>
      </c>
      <c r="DV74" s="491"/>
      <c r="DW74" s="452" t="str">
        <f>IF(DV74="","",VLOOKUP(DV74,Language!$D$5:$E$94,2,0))</f>
        <v/>
      </c>
      <c r="DX74" s="492"/>
      <c r="DY74" s="452" t="str">
        <f>IF(DX74="","",VLOOKUP(DX74,Language!$D$5:$E$94,2,0))</f>
        <v/>
      </c>
      <c r="DZ74" s="530"/>
      <c r="EA74" s="531"/>
      <c r="EB74" s="514"/>
      <c r="EC74" s="514"/>
      <c r="ED74" s="515">
        <f>COUNTIF(DV$71:DV$74,DV74)+COUNTIF(DX$71:DX$74,DV74)</f>
        <v>0</v>
      </c>
      <c r="EE74" s="515">
        <f>COUNTIF(DV$71:DV$74,DX74)+COUNTIF(DX$71:DX$74,DX74)</f>
        <v>0</v>
      </c>
      <c r="EF74" s="515"/>
      <c r="EG74" s="476" t="str">
        <f>IF(OR(DV74&lt;&gt;"",DX74&lt;&gt;""),IF(ED74&lt;&gt;1,0,COUNTIF($B$71:$B$74,DV74)+COUNTIF($D$71:$D$74,DV74))+IF(EE74&lt;&gt;1,0,COUNTIF($B$71:$B$74,DX74)+COUNTIF($D$71:$D$74,DX74)),"")</f>
        <v/>
      </c>
      <c r="EI74" s="491"/>
      <c r="EJ74" s="452" t="str">
        <f>IF(EI74="","",VLOOKUP(EI74,Language!$D$5:$E$94,2,0))</f>
        <v/>
      </c>
      <c r="EK74" s="492"/>
      <c r="EL74" s="452" t="str">
        <f>IF(EK74="","",VLOOKUP(EK74,Language!$D$5:$E$94,2,0))</f>
        <v/>
      </c>
      <c r="EM74" s="530"/>
      <c r="EN74" s="531"/>
      <c r="EO74" s="514"/>
      <c r="EP74" s="514"/>
      <c r="EQ74" s="515">
        <f>COUNTIF(EI$71:EI$74,EI74)+COUNTIF(EK$71:EK$74,EI74)</f>
        <v>0</v>
      </c>
      <c r="ER74" s="515">
        <f>COUNTIF(EI$71:EI$74,EK74)+COUNTIF(EK$71:EK$74,EK74)</f>
        <v>0</v>
      </c>
      <c r="ES74" s="515"/>
      <c r="ET74" s="476" t="str">
        <f>IF(OR(EI74&lt;&gt;"",EK74&lt;&gt;""),IF(EQ74&lt;&gt;1,0,COUNTIF($B$71:$B$74,EI74)+COUNTIF($D$71:$D$74,EI74))+IF(ER74&lt;&gt;1,0,COUNTIF($B$71:$B$74,EK74)+COUNTIF($D$71:$D$74,EK74)),"")</f>
        <v/>
      </c>
      <c r="EV74" s="491"/>
      <c r="EW74" s="452" t="str">
        <f>IF(EV74="","",VLOOKUP(EV74,Language!$D$5:$E$94,2,0))</f>
        <v/>
      </c>
      <c r="EX74" s="492"/>
      <c r="EY74" s="452" t="str">
        <f>IF(EX74="","",VLOOKUP(EX74,Language!$D$5:$E$94,2,0))</f>
        <v/>
      </c>
      <c r="EZ74" s="530"/>
      <c r="FA74" s="531"/>
      <c r="FB74" s="514"/>
      <c r="FC74" s="514"/>
      <c r="FD74" s="515">
        <f>COUNTIF(EV$71:EV$74,EV74)+COUNTIF(EX$71:EX$74,EV74)</f>
        <v>0</v>
      </c>
      <c r="FE74" s="515">
        <f>COUNTIF(EV$71:EV$74,EX74)+COUNTIF(EX$71:EX$74,EX74)</f>
        <v>0</v>
      </c>
      <c r="FF74" s="515"/>
      <c r="FG74" s="476" t="str">
        <f>IF(OR(EV74&lt;&gt;"",EX74&lt;&gt;""),IF(FD74&lt;&gt;1,0,COUNTIF($B$71:$B$74,EV74)+COUNTIF($D$71:$D$74,EV74))+IF(FE74&lt;&gt;1,0,COUNTIF($B$71:$B$74,EX74)+COUNTIF($D$71:$D$74,EX74)),"")</f>
        <v/>
      </c>
      <c r="FI74" s="491"/>
      <c r="FJ74" s="452" t="str">
        <f>IF(FI74="","",VLOOKUP(FI74,Language!$D$5:$E$94,2,0))</f>
        <v/>
      </c>
      <c r="FK74" s="492"/>
      <c r="FL74" s="452" t="str">
        <f>IF(FK74="","",VLOOKUP(FK74,Language!$D$5:$E$94,2,0))</f>
        <v/>
      </c>
      <c r="FM74" s="530"/>
      <c r="FN74" s="531"/>
      <c r="FO74" s="514"/>
      <c r="FP74" s="514"/>
      <c r="FQ74" s="515">
        <f>COUNTIF(FI$71:FI$74,FI74)+COUNTIF(FK$71:FK$74,FI74)</f>
        <v>0</v>
      </c>
      <c r="FR74" s="515">
        <f>COUNTIF(FI$71:FI$74,FK74)+COUNTIF(FK$71:FK$74,FK74)</f>
        <v>0</v>
      </c>
      <c r="FS74" s="515"/>
      <c r="FT74" s="476" t="str">
        <f>IF(OR(FI74&lt;&gt;"",FK74&lt;&gt;""),IF(FQ74&lt;&gt;1,0,COUNTIF($B$71:$B$74,FI74)+COUNTIF($D$71:$D$74,FI74))+IF(FR74&lt;&gt;1,0,COUNTIF($B$71:$B$74,FK74)+COUNTIF($D$71:$D$74,FK74)),"")</f>
        <v/>
      </c>
      <c r="FV74" s="491"/>
      <c r="FW74" s="452" t="str">
        <f>IF(FV74="","",VLOOKUP(FV74,Language!$D$5:$E$94,2,0))</f>
        <v/>
      </c>
      <c r="FX74" s="492"/>
      <c r="FY74" s="452" t="str">
        <f>IF(FX74="","",VLOOKUP(FX74,Language!$D$5:$E$94,2,0))</f>
        <v/>
      </c>
      <c r="FZ74" s="530"/>
      <c r="GA74" s="531"/>
      <c r="GB74" s="514"/>
      <c r="GC74" s="514"/>
      <c r="GD74" s="515">
        <f>COUNTIF(FV$71:FV$74,FV74)+COUNTIF(FX$71:FX$74,FV74)</f>
        <v>0</v>
      </c>
      <c r="GE74" s="515">
        <f>COUNTIF(FV$71:FV$74,FX74)+COUNTIF(FX$71:FX$74,FX74)</f>
        <v>0</v>
      </c>
      <c r="GF74" s="515"/>
      <c r="GG74" s="476" t="str">
        <f>IF(OR(FV74&lt;&gt;"",FX74&lt;&gt;""),IF(GD74&lt;&gt;1,0,COUNTIF($B$71:$B$74,FV74)+COUNTIF($D$71:$D$74,FV74))+IF(GE74&lt;&gt;1,0,COUNTIF($B$71:$B$74,FX74)+COUNTIF($D$71:$D$74,FX74)),"")</f>
        <v/>
      </c>
      <c r="GI74" s="491"/>
      <c r="GJ74" s="452" t="str">
        <f>IF(GI74="","",VLOOKUP(GI74,Language!$D$5:$E$94,2,0))</f>
        <v/>
      </c>
      <c r="GK74" s="492"/>
      <c r="GL74" s="452" t="str">
        <f>IF(GK74="","",VLOOKUP(GK74,Language!$D$5:$E$94,2,0))</f>
        <v/>
      </c>
      <c r="GM74" s="530"/>
      <c r="GN74" s="531"/>
      <c r="GO74" s="514"/>
      <c r="GP74" s="514"/>
      <c r="GQ74" s="515">
        <f>COUNTIF(GI$71:GI$74,GI74)+COUNTIF(GK$71:GK$74,GI74)</f>
        <v>0</v>
      </c>
      <c r="GR74" s="515">
        <f>COUNTIF(GI$71:GI$74,GK74)+COUNTIF(GK$71:GK$74,GK74)</f>
        <v>0</v>
      </c>
      <c r="GS74" s="515"/>
      <c r="GT74" s="476" t="str">
        <f>IF(OR(GI74&lt;&gt;"",GK74&lt;&gt;""),IF(GQ74&lt;&gt;1,0,COUNTIF($B$71:$B$74,GI74)+COUNTIF($D$71:$D$74,GI74))+IF(GR74&lt;&gt;1,0,COUNTIF($B$71:$B$74,GK74)+COUNTIF($D$71:$D$74,GK74)),"")</f>
        <v/>
      </c>
      <c r="GV74" s="491"/>
      <c r="GW74" s="452" t="str">
        <f>IF(GV74="","",VLOOKUP(GV74,Language!$D$5:$E$94,2,0))</f>
        <v/>
      </c>
      <c r="GX74" s="492"/>
      <c r="GY74" s="452" t="str">
        <f>IF(GX74="","",VLOOKUP(GX74,Language!$D$5:$E$94,2,0))</f>
        <v/>
      </c>
      <c r="GZ74" s="530"/>
      <c r="HA74" s="531"/>
      <c r="HB74" s="514"/>
      <c r="HC74" s="514"/>
      <c r="HD74" s="515">
        <f>COUNTIF(GV$71:GV$74,GV74)+COUNTIF(GX$71:GX$74,GV74)</f>
        <v>0</v>
      </c>
      <c r="HE74" s="515">
        <f>COUNTIF(GV$71:GV$74,GX74)+COUNTIF(GX$71:GX$74,GX74)</f>
        <v>0</v>
      </c>
      <c r="HF74" s="515"/>
      <c r="HG74" s="476" t="str">
        <f>IF(OR(GV74&lt;&gt;"",GX74&lt;&gt;""),IF(HD74&lt;&gt;1,0,COUNTIF($B$71:$B$74,GV74)+COUNTIF($D$71:$D$74,GV74))+IF(HE74&lt;&gt;1,0,COUNTIF($B$71:$B$74,GX74)+COUNTIF($D$71:$D$74,GX74)),"")</f>
        <v/>
      </c>
      <c r="HI74" s="491"/>
      <c r="HJ74" s="452" t="str">
        <f>IF(HI74="","",VLOOKUP(HI74,Language!$D$5:$E$94,2,0))</f>
        <v/>
      </c>
      <c r="HK74" s="492"/>
      <c r="HL74" s="452" t="str">
        <f>IF(HK74="","",VLOOKUP(HK74,Language!$D$5:$E$94,2,0))</f>
        <v/>
      </c>
      <c r="HM74" s="530"/>
      <c r="HN74" s="531"/>
      <c r="HO74" s="514"/>
      <c r="HP74" s="514"/>
      <c r="HQ74" s="515">
        <f>COUNTIF(HI$71:HI$74,HI74)+COUNTIF(HK$71:HK$74,HI74)</f>
        <v>0</v>
      </c>
      <c r="HR74" s="515">
        <f>COUNTIF(HI$71:HI$74,HK74)+COUNTIF(HK$71:HK$74,HK74)</f>
        <v>0</v>
      </c>
      <c r="HS74" s="515"/>
      <c r="HT74" s="476" t="str">
        <f>IF(OR(HI74&lt;&gt;"",HK74&lt;&gt;""),IF(HQ74&lt;&gt;1,0,COUNTIF($B$71:$B$74,HI74)+COUNTIF($D$71:$D$74,HI74))+IF(HR74&lt;&gt;1,0,COUNTIF($B$71:$B$74,HK74)+COUNTIF($D$71:$D$74,HK74)),"")</f>
        <v/>
      </c>
      <c r="HV74" s="491"/>
      <c r="HW74" s="452" t="str">
        <f>IF(HV74="","",VLOOKUP(HV74,Language!$D$5:$E$94,2,0))</f>
        <v/>
      </c>
      <c r="HX74" s="492"/>
      <c r="HY74" s="452" t="str">
        <f>IF(HX74="","",VLOOKUP(HX74,Language!$D$5:$E$94,2,0))</f>
        <v/>
      </c>
      <c r="HZ74" s="530"/>
      <c r="IA74" s="531"/>
      <c r="IB74" s="514"/>
      <c r="IC74" s="514"/>
      <c r="ID74" s="515">
        <f>COUNTIF(HV$71:HV$74,HV74)+COUNTIF(HX$71:HX$74,HV74)</f>
        <v>0</v>
      </c>
      <c r="IE74" s="515">
        <f>COUNTIF(HV$71:HV$74,HX74)+COUNTIF(HX$71:HX$74,HX74)</f>
        <v>0</v>
      </c>
      <c r="IF74" s="515"/>
      <c r="IG74" s="476" t="str">
        <f>IF(OR(HV74&lt;&gt;"",HX74&lt;&gt;""),IF(ID74&lt;&gt;1,0,COUNTIF($B$71:$B$74,HV74)+COUNTIF($D$71:$D$74,HV74))+IF(IE74&lt;&gt;1,0,COUNTIF($B$71:$B$74,HX74)+COUNTIF($D$71:$D$74,HX74)),"")</f>
        <v/>
      </c>
      <c r="II74" s="491"/>
      <c r="IJ74" s="452" t="str">
        <f>IF(II74="","",VLOOKUP(II74,Language!$D$5:$E$94,2,0))</f>
        <v/>
      </c>
      <c r="IK74" s="492"/>
      <c r="IL74" s="452" t="str">
        <f>IF(IK74="","",VLOOKUP(IK74,Language!$D$5:$E$94,2,0))</f>
        <v/>
      </c>
      <c r="IM74" s="530"/>
      <c r="IN74" s="531"/>
      <c r="IO74" s="514"/>
      <c r="IP74" s="514"/>
      <c r="IQ74" s="515">
        <f>COUNTIF(II$71:II$74,II74)+COUNTIF(IK$71:IK$74,II74)</f>
        <v>0</v>
      </c>
      <c r="IR74" s="515">
        <f>COUNTIF(II$71:II$74,IK74)+COUNTIF(IK$71:IK$74,IK74)</f>
        <v>0</v>
      </c>
      <c r="IS74" s="515"/>
      <c r="IT74" s="476" t="str">
        <f>IF(OR(II74&lt;&gt;"",IK74&lt;&gt;""),IF(IQ74&lt;&gt;1,0,COUNTIF($B$71:$B$74,II74)+COUNTIF($D$71:$D$74,II74))+IF(IR74&lt;&gt;1,0,COUNTIF($B$71:$B$74,IK74)+COUNTIF($D$71:$D$74,IK74)),"")</f>
        <v/>
      </c>
      <c r="IV74" s="491"/>
      <c r="IW74" s="452" t="str">
        <f>IF(IV74="","",VLOOKUP(IV74,Language!$D$5:$E$94,2,0))</f>
        <v/>
      </c>
      <c r="IX74" s="492"/>
      <c r="IY74" s="452" t="str">
        <f>IF(IX74="","",VLOOKUP(IX74,Language!$D$5:$E$94,2,0))</f>
        <v/>
      </c>
      <c r="IZ74" s="530"/>
      <c r="JA74" s="531"/>
      <c r="JB74" s="514"/>
      <c r="JC74" s="514"/>
      <c r="JD74" s="515">
        <f>COUNTIF(IV$71:IV$74,IV74)+COUNTIF(IX$71:IX$74,IV74)</f>
        <v>0</v>
      </c>
      <c r="JE74" s="515">
        <f>COUNTIF(IV$71:IV$74,IX74)+COUNTIF(IX$71:IX$74,IX74)</f>
        <v>0</v>
      </c>
      <c r="JF74" s="515"/>
      <c r="JG74" s="476" t="str">
        <f>IF(OR(IV74&lt;&gt;"",IX74&lt;&gt;""),IF(JD74&lt;&gt;1,0,COUNTIF($B$71:$B$74,IV74)+COUNTIF($D$71:$D$74,IV74))+IF(JE74&lt;&gt;1,0,COUNTIF($B$71:$B$74,IX74)+COUNTIF($D$71:$D$74,IX74)),"")</f>
        <v/>
      </c>
      <c r="JI74" s="491"/>
      <c r="JJ74" s="452" t="str">
        <f>IF(JI74="","",VLOOKUP(JI74,Language!$D$5:$E$94,2,0))</f>
        <v/>
      </c>
      <c r="JK74" s="492"/>
      <c r="JL74" s="452" t="str">
        <f>IF(JK74="","",VLOOKUP(JK74,Language!$D$5:$E$94,2,0))</f>
        <v/>
      </c>
      <c r="JM74" s="530"/>
      <c r="JN74" s="531"/>
      <c r="JO74" s="514"/>
      <c r="JP74" s="514"/>
      <c r="JQ74" s="515">
        <f>COUNTIF(JI$71:JI$74,JI74)+COUNTIF(JK$71:JK$74,JI74)</f>
        <v>0</v>
      </c>
      <c r="JR74" s="515">
        <f>COUNTIF(JI$71:JI$74,JK74)+COUNTIF(JK$71:JK$74,JK74)</f>
        <v>0</v>
      </c>
      <c r="JS74" s="515"/>
      <c r="JT74" s="476" t="str">
        <f>IF(OR(JI74&lt;&gt;"",JK74&lt;&gt;""),IF(JQ74&lt;&gt;1,0,COUNTIF($B$71:$B$74,JI74)+COUNTIF($D$71:$D$74,JI74))+IF(JR74&lt;&gt;1,0,COUNTIF($B$71:$B$74,JK74)+COUNTIF($D$71:$D$74,JK74)),"")</f>
        <v/>
      </c>
      <c r="JV74" s="491"/>
      <c r="JW74" s="452" t="str">
        <f>IF(JV74="","",VLOOKUP(JV74,Language!$D$5:$E$94,2,0))</f>
        <v/>
      </c>
      <c r="JX74" s="492"/>
      <c r="JY74" s="452" t="str">
        <f>IF(JX74="","",VLOOKUP(JX74,Language!$D$5:$E$94,2,0))</f>
        <v/>
      </c>
      <c r="JZ74" s="530"/>
      <c r="KA74" s="531"/>
      <c r="KB74" s="514"/>
      <c r="KC74" s="514"/>
      <c r="KD74" s="515">
        <f>COUNTIF(JV$71:JV$74,JV74)+COUNTIF(JX$71:JX$74,JV74)</f>
        <v>0</v>
      </c>
      <c r="KE74" s="515">
        <f>COUNTIF(JV$71:JV$74,JX74)+COUNTIF(JX$71:JX$74,JX74)</f>
        <v>0</v>
      </c>
      <c r="KF74" s="515"/>
      <c r="KG74" s="476" t="str">
        <f>IF(OR(JV74&lt;&gt;"",JX74&lt;&gt;""),IF(KD74&lt;&gt;1,0,COUNTIF($B$71:$B$74,JV74)+COUNTIF($D$71:$D$74,JV74))+IF(KE74&lt;&gt;1,0,COUNTIF($B$71:$B$74,JX74)+COUNTIF($D$71:$D$74,JX74)),"")</f>
        <v/>
      </c>
      <c r="KI74" s="491"/>
      <c r="KJ74" s="452" t="str">
        <f>IF(KI74="","",VLOOKUP(KI74,Language!$D$5:$E$94,2,0))</f>
        <v/>
      </c>
      <c r="KK74" s="492"/>
      <c r="KL74" s="452" t="str">
        <f>IF(KK74="","",VLOOKUP(KK74,Language!$D$5:$E$94,2,0))</f>
        <v/>
      </c>
      <c r="KM74" s="530"/>
      <c r="KN74" s="531"/>
      <c r="KO74" s="514"/>
      <c r="KP74" s="514"/>
      <c r="KQ74" s="515">
        <f>COUNTIF(KI$71:KI$74,KI74)+COUNTIF(KK$71:KK$74,KI74)</f>
        <v>0</v>
      </c>
      <c r="KR74" s="515">
        <f>COUNTIF(KI$71:KI$74,KK74)+COUNTIF(KK$71:KK$74,KK74)</f>
        <v>0</v>
      </c>
      <c r="KS74" s="515"/>
      <c r="KT74" s="476" t="str">
        <f>IF(OR(KI74&lt;&gt;"",KK74&lt;&gt;""),IF(KQ74&lt;&gt;1,0,COUNTIF($B$71:$B$74,KI74)+COUNTIF($D$71:$D$74,KI74))+IF(KR74&lt;&gt;1,0,COUNTIF($B$71:$B$74,KK74)+COUNTIF($D$71:$D$74,KK74)),"")</f>
        <v/>
      </c>
      <c r="KV74" s="491"/>
      <c r="KW74" s="452" t="str">
        <f>IF(KV74="","",VLOOKUP(KV74,Language!$D$5:$E$94,2,0))</f>
        <v/>
      </c>
      <c r="KX74" s="492"/>
      <c r="KY74" s="452" t="str">
        <f>IF(KX74="","",VLOOKUP(KX74,Language!$D$5:$E$94,2,0))</f>
        <v/>
      </c>
      <c r="KZ74" s="530"/>
      <c r="LA74" s="531"/>
      <c r="LB74" s="514"/>
      <c r="LC74" s="514"/>
      <c r="LD74" s="515">
        <f>COUNTIF(KV$71:KV$74,KV74)+COUNTIF(KX$71:KX$74,KV74)</f>
        <v>0</v>
      </c>
      <c r="LE74" s="515">
        <f>COUNTIF(KV$71:KV$74,KX74)+COUNTIF(KX$71:KX$74,KX74)</f>
        <v>0</v>
      </c>
      <c r="LF74" s="515"/>
      <c r="LG74" s="476" t="str">
        <f>IF(OR(KV74&lt;&gt;"",KX74&lt;&gt;""),IF(LD74&lt;&gt;1,0,COUNTIF($B$71:$B$74,KV74)+COUNTIF($D$71:$D$74,KV74))+IF(LE74&lt;&gt;1,0,COUNTIF($B$71:$B$74,KX74)+COUNTIF($D$71:$D$74,KX74)),"")</f>
        <v/>
      </c>
      <c r="LI74" s="491"/>
      <c r="LJ74" s="452" t="str">
        <f>IF(LI74="","",VLOOKUP(LI74,Language!$D$5:$E$94,2,0))</f>
        <v/>
      </c>
      <c r="LK74" s="492"/>
      <c r="LL74" s="452" t="str">
        <f>IF(LK74="","",VLOOKUP(LK74,Language!$D$5:$E$94,2,0))</f>
        <v/>
      </c>
      <c r="LM74" s="530"/>
      <c r="LN74" s="531"/>
      <c r="LO74" s="514"/>
      <c r="LP74" s="514"/>
      <c r="LQ74" s="515">
        <f>COUNTIF(LI$71:LI$74,LI74)+COUNTIF(LK$71:LK$74,LI74)</f>
        <v>0</v>
      </c>
      <c r="LR74" s="515">
        <f>COUNTIF(LI$71:LI$74,LK74)+COUNTIF(LK$71:LK$74,LK74)</f>
        <v>0</v>
      </c>
      <c r="LS74" s="515"/>
      <c r="LT74" s="476" t="str">
        <f>IF(OR(LI74&lt;&gt;"",LK74&lt;&gt;""),IF(LQ74&lt;&gt;1,0,COUNTIF($B$71:$B$74,LI74)+COUNTIF($D$71:$D$74,LI74))+IF(LR74&lt;&gt;1,0,COUNTIF($B$71:$B$74,LK74)+COUNTIF($D$71:$D$74,LK74)),"")</f>
        <v/>
      </c>
      <c r="LV74" s="491"/>
      <c r="LW74" s="452" t="str">
        <f>IF(LV74="","",VLOOKUP(LV74,Language!$D$5:$E$94,2,0))</f>
        <v/>
      </c>
      <c r="LX74" s="492"/>
      <c r="LY74" s="452" t="str">
        <f>IF(LX74="","",VLOOKUP(LX74,Language!$D$5:$E$94,2,0))</f>
        <v/>
      </c>
      <c r="LZ74" s="530"/>
      <c r="MA74" s="531"/>
      <c r="MB74" s="514"/>
      <c r="MC74" s="514"/>
      <c r="MD74" s="515">
        <f>COUNTIF(LV$71:LV$74,LV74)+COUNTIF(LX$71:LX$74,LV74)</f>
        <v>0</v>
      </c>
      <c r="ME74" s="515">
        <f>COUNTIF(LV$71:LV$74,LX74)+COUNTIF(LX$71:LX$74,LX74)</f>
        <v>0</v>
      </c>
      <c r="MF74" s="515"/>
      <c r="MG74" s="476" t="str">
        <f>IF(OR(LV74&lt;&gt;"",LX74&lt;&gt;""),IF(MD74&lt;&gt;1,0,COUNTIF($B$71:$B$74,LV74)+COUNTIF($D$71:$D$74,LV74))+IF(ME74&lt;&gt;1,0,COUNTIF($B$71:$B$74,LX74)+COUNTIF($D$71:$D$74,LX74)),"")</f>
        <v/>
      </c>
    </row>
    <row r="75" spans="1:345" ht="24" customHeight="1" x14ac:dyDescent="0.25">
      <c r="B75" s="462" t="str">
        <f>Language!$E$181</f>
        <v>Halbfinale</v>
      </c>
      <c r="C75" s="463"/>
      <c r="D75" s="468"/>
      <c r="E75" s="465"/>
      <c r="F75" s="469"/>
      <c r="G75" s="470"/>
      <c r="H75" s="449"/>
      <c r="I75" s="462" t="str">
        <f>$B75</f>
        <v>Halbfinale</v>
      </c>
      <c r="J75" s="464"/>
      <c r="K75" s="464"/>
      <c r="L75" s="465"/>
      <c r="M75" s="496"/>
      <c r="N75" s="497"/>
      <c r="O75" s="466"/>
      <c r="P75" s="478"/>
      <c r="Q75" s="465"/>
      <c r="R75" s="465"/>
      <c r="S75" s="465"/>
      <c r="T75" s="479"/>
      <c r="V75" s="462" t="str">
        <f>$B75</f>
        <v>Halbfinale</v>
      </c>
      <c r="W75" s="464"/>
      <c r="X75" s="464"/>
      <c r="Y75" s="465"/>
      <c r="Z75" s="496"/>
      <c r="AA75" s="497"/>
      <c r="AB75" s="466"/>
      <c r="AC75" s="478"/>
      <c r="AD75" s="465"/>
      <c r="AE75" s="465"/>
      <c r="AF75" s="465"/>
      <c r="AG75" s="479"/>
      <c r="AI75" s="462" t="str">
        <f>$B75</f>
        <v>Halbfinale</v>
      </c>
      <c r="AJ75" s="464"/>
      <c r="AK75" s="464"/>
      <c r="AL75" s="465"/>
      <c r="AM75" s="496"/>
      <c r="AN75" s="497"/>
      <c r="AO75" s="466"/>
      <c r="AP75" s="478"/>
      <c r="AQ75" s="465"/>
      <c r="AR75" s="465"/>
      <c r="AS75" s="465"/>
      <c r="AT75" s="479"/>
      <c r="AV75" s="462" t="str">
        <f>$B75</f>
        <v>Halbfinale</v>
      </c>
      <c r="AW75" s="464"/>
      <c r="AX75" s="464"/>
      <c r="AY75" s="465"/>
      <c r="AZ75" s="496"/>
      <c r="BA75" s="497"/>
      <c r="BB75" s="466"/>
      <c r="BC75" s="478"/>
      <c r="BD75" s="465"/>
      <c r="BE75" s="465"/>
      <c r="BF75" s="465"/>
      <c r="BG75" s="479"/>
      <c r="BI75" s="462" t="str">
        <f>$B75</f>
        <v>Halbfinale</v>
      </c>
      <c r="BJ75" s="464"/>
      <c r="BK75" s="464"/>
      <c r="BL75" s="465"/>
      <c r="BM75" s="496"/>
      <c r="BN75" s="497"/>
      <c r="BO75" s="466"/>
      <c r="BP75" s="478"/>
      <c r="BQ75" s="465"/>
      <c r="BR75" s="465"/>
      <c r="BS75" s="465"/>
      <c r="BT75" s="479"/>
      <c r="BV75" s="462" t="str">
        <f>$B75</f>
        <v>Halbfinale</v>
      </c>
      <c r="BW75" s="464"/>
      <c r="BX75" s="464"/>
      <c r="BY75" s="465"/>
      <c r="BZ75" s="496"/>
      <c r="CA75" s="497"/>
      <c r="CB75" s="466"/>
      <c r="CC75" s="478"/>
      <c r="CD75" s="465"/>
      <c r="CE75" s="465"/>
      <c r="CF75" s="465"/>
      <c r="CG75" s="479"/>
      <c r="CI75" s="462" t="str">
        <f>$B75</f>
        <v>Halbfinale</v>
      </c>
      <c r="CJ75" s="464"/>
      <c r="CK75" s="464"/>
      <c r="CL75" s="465"/>
      <c r="CM75" s="496"/>
      <c r="CN75" s="497"/>
      <c r="CO75" s="466"/>
      <c r="CP75" s="478"/>
      <c r="CQ75" s="465"/>
      <c r="CR75" s="465"/>
      <c r="CS75" s="465"/>
      <c r="CT75" s="479"/>
      <c r="CV75" s="462" t="str">
        <f>$B75</f>
        <v>Halbfinale</v>
      </c>
      <c r="CW75" s="464"/>
      <c r="CX75" s="464"/>
      <c r="CY75" s="465"/>
      <c r="CZ75" s="496"/>
      <c r="DA75" s="497"/>
      <c r="DB75" s="466"/>
      <c r="DC75" s="478"/>
      <c r="DD75" s="465"/>
      <c r="DE75" s="465"/>
      <c r="DF75" s="465"/>
      <c r="DG75" s="479"/>
      <c r="DI75" s="462" t="str">
        <f>$B75</f>
        <v>Halbfinale</v>
      </c>
      <c r="DJ75" s="464"/>
      <c r="DK75" s="464"/>
      <c r="DL75" s="465"/>
      <c r="DM75" s="496"/>
      <c r="DN75" s="497"/>
      <c r="DO75" s="466"/>
      <c r="DP75" s="478"/>
      <c r="DQ75" s="465"/>
      <c r="DR75" s="465"/>
      <c r="DS75" s="465"/>
      <c r="DT75" s="479"/>
      <c r="DV75" s="462" t="str">
        <f>$B75</f>
        <v>Halbfinale</v>
      </c>
      <c r="DW75" s="464"/>
      <c r="DX75" s="464"/>
      <c r="DY75" s="465"/>
      <c r="DZ75" s="496"/>
      <c r="EA75" s="497"/>
      <c r="EB75" s="466"/>
      <c r="EC75" s="478"/>
      <c r="ED75" s="465"/>
      <c r="EE75" s="465"/>
      <c r="EF75" s="465"/>
      <c r="EG75" s="479"/>
      <c r="EI75" s="462" t="str">
        <f>$B75</f>
        <v>Halbfinale</v>
      </c>
      <c r="EJ75" s="464"/>
      <c r="EK75" s="464"/>
      <c r="EL75" s="465"/>
      <c r="EM75" s="496"/>
      <c r="EN75" s="497"/>
      <c r="EO75" s="466"/>
      <c r="EP75" s="478"/>
      <c r="EQ75" s="465"/>
      <c r="ER75" s="465"/>
      <c r="ES75" s="465"/>
      <c r="ET75" s="479"/>
      <c r="EV75" s="462" t="str">
        <f>$B75</f>
        <v>Halbfinale</v>
      </c>
      <c r="EW75" s="464"/>
      <c r="EX75" s="464"/>
      <c r="EY75" s="465"/>
      <c r="EZ75" s="496"/>
      <c r="FA75" s="497"/>
      <c r="FB75" s="466"/>
      <c r="FC75" s="478"/>
      <c r="FD75" s="465"/>
      <c r="FE75" s="465"/>
      <c r="FF75" s="465"/>
      <c r="FG75" s="479"/>
      <c r="FI75" s="462" t="str">
        <f>$B75</f>
        <v>Halbfinale</v>
      </c>
      <c r="FJ75" s="464"/>
      <c r="FK75" s="464"/>
      <c r="FL75" s="465"/>
      <c r="FM75" s="496"/>
      <c r="FN75" s="497"/>
      <c r="FO75" s="466"/>
      <c r="FP75" s="478"/>
      <c r="FQ75" s="465"/>
      <c r="FR75" s="465"/>
      <c r="FS75" s="465"/>
      <c r="FT75" s="479"/>
      <c r="FV75" s="462" t="str">
        <f>$B75</f>
        <v>Halbfinale</v>
      </c>
      <c r="FW75" s="464"/>
      <c r="FX75" s="464"/>
      <c r="FY75" s="465"/>
      <c r="FZ75" s="496"/>
      <c r="GA75" s="497"/>
      <c r="GB75" s="466"/>
      <c r="GC75" s="478"/>
      <c r="GD75" s="465"/>
      <c r="GE75" s="465"/>
      <c r="GF75" s="465"/>
      <c r="GG75" s="479"/>
      <c r="GI75" s="462" t="str">
        <f>$B75</f>
        <v>Halbfinale</v>
      </c>
      <c r="GJ75" s="464"/>
      <c r="GK75" s="464"/>
      <c r="GL75" s="465"/>
      <c r="GM75" s="496"/>
      <c r="GN75" s="497"/>
      <c r="GO75" s="466"/>
      <c r="GP75" s="478"/>
      <c r="GQ75" s="465"/>
      <c r="GR75" s="465"/>
      <c r="GS75" s="465"/>
      <c r="GT75" s="479"/>
      <c r="GV75" s="462" t="str">
        <f>$B75</f>
        <v>Halbfinale</v>
      </c>
      <c r="GW75" s="464"/>
      <c r="GX75" s="464"/>
      <c r="GY75" s="465"/>
      <c r="GZ75" s="496"/>
      <c r="HA75" s="497"/>
      <c r="HB75" s="466"/>
      <c r="HC75" s="478"/>
      <c r="HD75" s="465"/>
      <c r="HE75" s="465"/>
      <c r="HF75" s="465"/>
      <c r="HG75" s="479"/>
      <c r="HI75" s="462" t="str">
        <f>$B75</f>
        <v>Halbfinale</v>
      </c>
      <c r="HJ75" s="464"/>
      <c r="HK75" s="464"/>
      <c r="HL75" s="465"/>
      <c r="HM75" s="496"/>
      <c r="HN75" s="497"/>
      <c r="HO75" s="466"/>
      <c r="HP75" s="478"/>
      <c r="HQ75" s="465"/>
      <c r="HR75" s="465"/>
      <c r="HS75" s="465"/>
      <c r="HT75" s="479"/>
      <c r="HV75" s="462" t="str">
        <f>$B75</f>
        <v>Halbfinale</v>
      </c>
      <c r="HW75" s="464"/>
      <c r="HX75" s="464"/>
      <c r="HY75" s="465"/>
      <c r="HZ75" s="496"/>
      <c r="IA75" s="497"/>
      <c r="IB75" s="466"/>
      <c r="IC75" s="478"/>
      <c r="ID75" s="465"/>
      <c r="IE75" s="465"/>
      <c r="IF75" s="465"/>
      <c r="IG75" s="479"/>
      <c r="II75" s="462" t="str">
        <f>$B75</f>
        <v>Halbfinale</v>
      </c>
      <c r="IJ75" s="464"/>
      <c r="IK75" s="464"/>
      <c r="IL75" s="465"/>
      <c r="IM75" s="496"/>
      <c r="IN75" s="497"/>
      <c r="IO75" s="466"/>
      <c r="IP75" s="478"/>
      <c r="IQ75" s="465"/>
      <c r="IR75" s="465"/>
      <c r="IS75" s="465"/>
      <c r="IT75" s="479"/>
      <c r="IV75" s="462" t="str">
        <f>$B75</f>
        <v>Halbfinale</v>
      </c>
      <c r="IW75" s="464"/>
      <c r="IX75" s="464"/>
      <c r="IY75" s="465"/>
      <c r="IZ75" s="496"/>
      <c r="JA75" s="497"/>
      <c r="JB75" s="466"/>
      <c r="JC75" s="478"/>
      <c r="JD75" s="465"/>
      <c r="JE75" s="465"/>
      <c r="JF75" s="465"/>
      <c r="JG75" s="479"/>
      <c r="JI75" s="462" t="str">
        <f>$B75</f>
        <v>Halbfinale</v>
      </c>
      <c r="JJ75" s="464"/>
      <c r="JK75" s="464"/>
      <c r="JL75" s="465"/>
      <c r="JM75" s="496"/>
      <c r="JN75" s="497"/>
      <c r="JO75" s="466"/>
      <c r="JP75" s="478"/>
      <c r="JQ75" s="465"/>
      <c r="JR75" s="465"/>
      <c r="JS75" s="465"/>
      <c r="JT75" s="479"/>
      <c r="JV75" s="462" t="str">
        <f>$B75</f>
        <v>Halbfinale</v>
      </c>
      <c r="JW75" s="464"/>
      <c r="JX75" s="464"/>
      <c r="JY75" s="465"/>
      <c r="JZ75" s="496"/>
      <c r="KA75" s="497"/>
      <c r="KB75" s="466"/>
      <c r="KC75" s="478"/>
      <c r="KD75" s="465"/>
      <c r="KE75" s="465"/>
      <c r="KF75" s="465"/>
      <c r="KG75" s="479"/>
      <c r="KI75" s="462" t="str">
        <f>$B75</f>
        <v>Halbfinale</v>
      </c>
      <c r="KJ75" s="464"/>
      <c r="KK75" s="464"/>
      <c r="KL75" s="465"/>
      <c r="KM75" s="496"/>
      <c r="KN75" s="497"/>
      <c r="KO75" s="466"/>
      <c r="KP75" s="478"/>
      <c r="KQ75" s="465"/>
      <c r="KR75" s="465"/>
      <c r="KS75" s="465"/>
      <c r="KT75" s="479"/>
      <c r="KV75" s="462" t="str">
        <f>$B75</f>
        <v>Halbfinale</v>
      </c>
      <c r="KW75" s="464"/>
      <c r="KX75" s="464"/>
      <c r="KY75" s="465"/>
      <c r="KZ75" s="496"/>
      <c r="LA75" s="497"/>
      <c r="LB75" s="466"/>
      <c r="LC75" s="478"/>
      <c r="LD75" s="465"/>
      <c r="LE75" s="465"/>
      <c r="LF75" s="465"/>
      <c r="LG75" s="479"/>
      <c r="LI75" s="462" t="str">
        <f>$B75</f>
        <v>Halbfinale</v>
      </c>
      <c r="LJ75" s="464"/>
      <c r="LK75" s="464"/>
      <c r="LL75" s="465"/>
      <c r="LM75" s="496"/>
      <c r="LN75" s="497"/>
      <c r="LO75" s="466"/>
      <c r="LP75" s="478"/>
      <c r="LQ75" s="465"/>
      <c r="LR75" s="465"/>
      <c r="LS75" s="465"/>
      <c r="LT75" s="479"/>
      <c r="LV75" s="462" t="str">
        <f>$B75</f>
        <v>Halbfinale</v>
      </c>
      <c r="LW75" s="464"/>
      <c r="LX75" s="464"/>
      <c r="LY75" s="465"/>
      <c r="LZ75" s="496"/>
      <c r="MA75" s="497"/>
      <c r="MB75" s="466"/>
      <c r="MC75" s="478"/>
      <c r="MD75" s="465"/>
      <c r="ME75" s="465"/>
      <c r="MF75" s="465"/>
      <c r="MG75" s="479"/>
    </row>
    <row r="76" spans="1:345" x14ac:dyDescent="0.25">
      <c r="B76" s="451">
        <f ca="1">IF(C76="","",INDEX(Groups!$C$7:$C$45,MATCH(C76,Groups!$D$7:$D$45,0)))</f>
        <v>4</v>
      </c>
      <c r="C76" s="452" t="str">
        <f ca="1">INDIRECT("'"&amp;References!$A$1&amp;"'!"&amp;"$F$70")</f>
        <v>Argentinien</v>
      </c>
      <c r="D76" s="453">
        <f ca="1">IF(E76="","",INDEX(Groups!$C$7:$C$45,MATCH(E76,Groups!$D$7:$D$45,0)))</f>
        <v>16</v>
      </c>
      <c r="E76" s="452" t="str">
        <f ca="1">INDIRECT("'"&amp;References!$A$1&amp;"'!"&amp;"$H$70")</f>
        <v>Kroatien</v>
      </c>
      <c r="F76" s="454">
        <f ca="1">IF(AND(INDIRECT("'"&amp;References!$A$1&amp;"'!"&amp;"$F$71")&lt;&gt;"",INDIRECT("'"&amp;References!$A$1&amp;"'!"&amp;"$H$71")&lt;&gt;""),INDIRECT("'"&amp;References!$A$1&amp;"'!"&amp;"$F$71")+IF(AND(INDIRECT("'"&amp;References!$A$1&amp;"'!"&amp;"$F$73")&lt;&gt;"",INDIRECT("'"&amp;References!$A$1&amp;"'!"&amp;"$H$73")&lt;&gt;"",INDIRECT("'"&amp;References!$A$1&amp;"'!"&amp;"$F$71")=INDIRECT("'"&amp;References!$A$1&amp;"'!"&amp;"$H$71")),INDIRECT("'"&amp;References!$A$1&amp;"'!"&amp;"$F$73"),0),"")</f>
        <v>3</v>
      </c>
      <c r="G76" s="455">
        <f ca="1">IF(AND(INDIRECT("'"&amp;References!$A$1&amp;"'!"&amp;"$F$71")&lt;&gt;"",INDIRECT("'"&amp;References!$A$1&amp;"'!"&amp;"$H$71")&lt;&gt;""),INDIRECT("'"&amp;References!$A$1&amp;"'!"&amp;"$H$71")+IF(AND(INDIRECT("'"&amp;References!$A$1&amp;"'!"&amp;"$F$73")&lt;&gt;"",INDIRECT("'"&amp;References!$A$1&amp;"'!"&amp;"$H$73")&lt;&gt;"",INDIRECT("'"&amp;References!$A$1&amp;"'!"&amp;"$F$71")=INDIRECT("'"&amp;References!$A$1&amp;"'!"&amp;"$H$71")),INDIRECT("'"&amp;References!$A$1&amp;"'!"&amp;"$H$73"),0),"")</f>
        <v>0</v>
      </c>
      <c r="I76" s="491"/>
      <c r="J76" s="452" t="str">
        <f>IF(I76="","",VLOOKUP(I76,Language!$D$5:$E$94,2,0))</f>
        <v/>
      </c>
      <c r="K76" s="492"/>
      <c r="L76" s="452" t="str">
        <f>IF(K76="","",VLOOKUP(K76,Language!$D$5:$E$94,2,0))</f>
        <v/>
      </c>
      <c r="M76" s="526"/>
      <c r="N76" s="527"/>
      <c r="O76" s="510"/>
      <c r="P76" s="510"/>
      <c r="Q76" s="511">
        <f>COUNTIF(I$76:I$77,I76)+COUNTIF(K$76:K$77,I76)</f>
        <v>0</v>
      </c>
      <c r="R76" s="511">
        <f>COUNTIF(I$76:I$77,K76)+COUNTIF(K$76:K$77,K76)</f>
        <v>0</v>
      </c>
      <c r="S76" s="511"/>
      <c r="T76" s="476" t="str">
        <f>IF(OR(I76&lt;&gt;"",K76&lt;&gt;""),IF(Q76&lt;&gt;1,0,COUNTIF($B$76:$B$77,I76)+COUNTIF($D$76:$D$77,I76))+IF(R76&lt;&gt;1,0,COUNTIF($B$76:$B$77,K76)+COUNTIF($D$76:$D$77,K76)),"")</f>
        <v/>
      </c>
      <c r="V76" s="491"/>
      <c r="W76" s="452" t="str">
        <f>IF(V76="","",VLOOKUP(V76,Language!$D$5:$E$94,2,0))</f>
        <v/>
      </c>
      <c r="X76" s="492"/>
      <c r="Y76" s="452" t="str">
        <f>IF(X76="","",VLOOKUP(X76,Language!$D$5:$E$94,2,0))</f>
        <v/>
      </c>
      <c r="Z76" s="526"/>
      <c r="AA76" s="527"/>
      <c r="AB76" s="510"/>
      <c r="AC76" s="510"/>
      <c r="AD76" s="511">
        <f>COUNTIF(V$76:V$77,V76)+COUNTIF(X$76:X$77,V76)</f>
        <v>0</v>
      </c>
      <c r="AE76" s="511">
        <f>COUNTIF(V$76:V$77,X76)+COUNTIF(X$76:X$77,X76)</f>
        <v>0</v>
      </c>
      <c r="AF76" s="511"/>
      <c r="AG76" s="476" t="str">
        <f>IF(OR(V76&lt;&gt;"",X76&lt;&gt;""),IF(AD76&lt;&gt;1,0,COUNTIF($B$76:$B$77,V76)+COUNTIF($D$76:$D$77,V76))+IF(AE76&lt;&gt;1,0,COUNTIF($B$76:$B$77,X76)+COUNTIF($D$76:$D$77,X76)),"")</f>
        <v/>
      </c>
      <c r="AI76" s="491"/>
      <c r="AJ76" s="452" t="str">
        <f>IF(AI76="","",VLOOKUP(AI76,Language!$D$5:$E$94,2,0))</f>
        <v/>
      </c>
      <c r="AK76" s="492"/>
      <c r="AL76" s="452" t="str">
        <f>IF(AK76="","",VLOOKUP(AK76,Language!$D$5:$E$94,2,0))</f>
        <v/>
      </c>
      <c r="AM76" s="526"/>
      <c r="AN76" s="527"/>
      <c r="AO76" s="510"/>
      <c r="AP76" s="510"/>
      <c r="AQ76" s="511">
        <f>COUNTIF(AI$76:AI$77,AI76)+COUNTIF(AK$76:AK$77,AI76)</f>
        <v>0</v>
      </c>
      <c r="AR76" s="511">
        <f>COUNTIF(AI$76:AI$77,AK76)+COUNTIF(AK$76:AK$77,AK76)</f>
        <v>0</v>
      </c>
      <c r="AS76" s="511"/>
      <c r="AT76" s="476" t="str">
        <f>IF(OR(AI76&lt;&gt;"",AK76&lt;&gt;""),IF(AQ76&lt;&gt;1,0,COUNTIF($B$76:$B$77,AI76)+COUNTIF($D$76:$D$77,AI76))+IF(AR76&lt;&gt;1,0,COUNTIF($B$76:$B$77,AK76)+COUNTIF($D$76:$D$77,AK76)),"")</f>
        <v/>
      </c>
      <c r="AV76" s="491"/>
      <c r="AW76" s="452" t="str">
        <f>IF(AV76="","",VLOOKUP(AV76,Language!$D$5:$E$94,2,0))</f>
        <v/>
      </c>
      <c r="AX76" s="492"/>
      <c r="AY76" s="452" t="str">
        <f>IF(AX76="","",VLOOKUP(AX76,Language!$D$5:$E$94,2,0))</f>
        <v/>
      </c>
      <c r="AZ76" s="526"/>
      <c r="BA76" s="527"/>
      <c r="BB76" s="510"/>
      <c r="BC76" s="510"/>
      <c r="BD76" s="511">
        <f>COUNTIF(AV$76:AV$77,AV76)+COUNTIF(AX$76:AX$77,AV76)</f>
        <v>0</v>
      </c>
      <c r="BE76" s="511">
        <f>COUNTIF(AV$76:AV$77,AX76)+COUNTIF(AX$76:AX$77,AX76)</f>
        <v>0</v>
      </c>
      <c r="BF76" s="511"/>
      <c r="BG76" s="476" t="str">
        <f>IF(OR(AV76&lt;&gt;"",AX76&lt;&gt;""),IF(BD76&lt;&gt;1,0,COUNTIF($B$76:$B$77,AV76)+COUNTIF($D$76:$D$77,AV76))+IF(BE76&lt;&gt;1,0,COUNTIF($B$76:$B$77,AX76)+COUNTIF($D$76:$D$77,AX76)),"")</f>
        <v/>
      </c>
      <c r="BI76" s="491"/>
      <c r="BJ76" s="452" t="str">
        <f>IF(BI76="","",VLOOKUP(BI76,Language!$D$5:$E$94,2,0))</f>
        <v/>
      </c>
      <c r="BK76" s="492"/>
      <c r="BL76" s="452" t="str">
        <f>IF(BK76="","",VLOOKUP(BK76,Language!$D$5:$E$94,2,0))</f>
        <v/>
      </c>
      <c r="BM76" s="526"/>
      <c r="BN76" s="527"/>
      <c r="BO76" s="510"/>
      <c r="BP76" s="510"/>
      <c r="BQ76" s="511">
        <f>COUNTIF(BI$76:BI$77,BI76)+COUNTIF(BK$76:BK$77,BI76)</f>
        <v>0</v>
      </c>
      <c r="BR76" s="511">
        <f>COUNTIF(BI$76:BI$77,BK76)+COUNTIF(BK$76:BK$77,BK76)</f>
        <v>0</v>
      </c>
      <c r="BS76" s="511"/>
      <c r="BT76" s="476" t="str">
        <f>IF(OR(BI76&lt;&gt;"",BK76&lt;&gt;""),IF(BQ76&lt;&gt;1,0,COUNTIF($B$76:$B$77,BI76)+COUNTIF($D$76:$D$77,BI76))+IF(BR76&lt;&gt;1,0,COUNTIF($B$76:$B$77,BK76)+COUNTIF($D$76:$D$77,BK76)),"")</f>
        <v/>
      </c>
      <c r="BV76" s="491"/>
      <c r="BW76" s="452" t="str">
        <f>IF(BV76="","",VLOOKUP(BV76,Language!$D$5:$E$94,2,0))</f>
        <v/>
      </c>
      <c r="BX76" s="492"/>
      <c r="BY76" s="452" t="str">
        <f>IF(BX76="","",VLOOKUP(BX76,Language!$D$5:$E$94,2,0))</f>
        <v/>
      </c>
      <c r="BZ76" s="526"/>
      <c r="CA76" s="527"/>
      <c r="CB76" s="510"/>
      <c r="CC76" s="510"/>
      <c r="CD76" s="511">
        <f>COUNTIF(BV$76:BV$77,BV76)+COUNTIF(BX$76:BX$77,BV76)</f>
        <v>0</v>
      </c>
      <c r="CE76" s="511">
        <f>COUNTIF(BV$76:BV$77,BX76)+COUNTIF(BX$76:BX$77,BX76)</f>
        <v>0</v>
      </c>
      <c r="CF76" s="511"/>
      <c r="CG76" s="476" t="str">
        <f>IF(OR(BV76&lt;&gt;"",BX76&lt;&gt;""),IF(CD76&lt;&gt;1,0,COUNTIF($B$76:$B$77,BV76)+COUNTIF($D$76:$D$77,BV76))+IF(CE76&lt;&gt;1,0,COUNTIF($B$76:$B$77,BX76)+COUNTIF($D$76:$D$77,BX76)),"")</f>
        <v/>
      </c>
      <c r="CI76" s="491"/>
      <c r="CJ76" s="452" t="str">
        <f>IF(CI76="","",VLOOKUP(CI76,Language!$D$5:$E$94,2,0))</f>
        <v/>
      </c>
      <c r="CK76" s="492"/>
      <c r="CL76" s="452" t="str">
        <f>IF(CK76="","",VLOOKUP(CK76,Language!$D$5:$E$94,2,0))</f>
        <v/>
      </c>
      <c r="CM76" s="526"/>
      <c r="CN76" s="527"/>
      <c r="CO76" s="510"/>
      <c r="CP76" s="510"/>
      <c r="CQ76" s="511">
        <f>COUNTIF(CI$76:CI$77,CI76)+COUNTIF(CK$76:CK$77,CI76)</f>
        <v>0</v>
      </c>
      <c r="CR76" s="511">
        <f>COUNTIF(CI$76:CI$77,CK76)+COUNTIF(CK$76:CK$77,CK76)</f>
        <v>0</v>
      </c>
      <c r="CS76" s="511"/>
      <c r="CT76" s="476" t="str">
        <f>IF(OR(CI76&lt;&gt;"",CK76&lt;&gt;""),IF(CQ76&lt;&gt;1,0,COUNTIF($B$76:$B$77,CI76)+COUNTIF($D$76:$D$77,CI76))+IF(CR76&lt;&gt;1,0,COUNTIF($B$76:$B$77,CK76)+COUNTIF($D$76:$D$77,CK76)),"")</f>
        <v/>
      </c>
      <c r="CV76" s="491"/>
      <c r="CW76" s="452" t="str">
        <f>IF(CV76="","",VLOOKUP(CV76,Language!$D$5:$E$94,2,0))</f>
        <v/>
      </c>
      <c r="CX76" s="492"/>
      <c r="CY76" s="452" t="str">
        <f>IF(CX76="","",VLOOKUP(CX76,Language!$D$5:$E$94,2,0))</f>
        <v/>
      </c>
      <c r="CZ76" s="526"/>
      <c r="DA76" s="527"/>
      <c r="DB76" s="510"/>
      <c r="DC76" s="510"/>
      <c r="DD76" s="511">
        <f>COUNTIF(CV$76:CV$77,CV76)+COUNTIF(CX$76:CX$77,CV76)</f>
        <v>0</v>
      </c>
      <c r="DE76" s="511">
        <f>COUNTIF(CV$76:CV$77,CX76)+COUNTIF(CX$76:CX$77,CX76)</f>
        <v>0</v>
      </c>
      <c r="DF76" s="511"/>
      <c r="DG76" s="476" t="str">
        <f>IF(OR(CV76&lt;&gt;"",CX76&lt;&gt;""),IF(DD76&lt;&gt;1,0,COUNTIF($B$76:$B$77,CV76)+COUNTIF($D$76:$D$77,CV76))+IF(DE76&lt;&gt;1,0,COUNTIF($B$76:$B$77,CX76)+COUNTIF($D$76:$D$77,CX76)),"")</f>
        <v/>
      </c>
      <c r="DI76" s="491"/>
      <c r="DJ76" s="452" t="str">
        <f>IF(DI76="","",VLOOKUP(DI76,Language!$D$5:$E$94,2,0))</f>
        <v/>
      </c>
      <c r="DK76" s="492"/>
      <c r="DL76" s="452" t="str">
        <f>IF(DK76="","",VLOOKUP(DK76,Language!$D$5:$E$94,2,0))</f>
        <v/>
      </c>
      <c r="DM76" s="526"/>
      <c r="DN76" s="527"/>
      <c r="DO76" s="510"/>
      <c r="DP76" s="510"/>
      <c r="DQ76" s="511">
        <f>COUNTIF(DI$76:DI$77,DI76)+COUNTIF(DK$76:DK$77,DI76)</f>
        <v>0</v>
      </c>
      <c r="DR76" s="511">
        <f>COUNTIF(DI$76:DI$77,DK76)+COUNTIF(DK$76:DK$77,DK76)</f>
        <v>0</v>
      </c>
      <c r="DS76" s="511"/>
      <c r="DT76" s="476" t="str">
        <f>IF(OR(DI76&lt;&gt;"",DK76&lt;&gt;""),IF(DQ76&lt;&gt;1,0,COUNTIF($B$76:$B$77,DI76)+COUNTIF($D$76:$D$77,DI76))+IF(DR76&lt;&gt;1,0,COUNTIF($B$76:$B$77,DK76)+COUNTIF($D$76:$D$77,DK76)),"")</f>
        <v/>
      </c>
      <c r="DV76" s="491"/>
      <c r="DW76" s="452" t="str">
        <f>IF(DV76="","",VLOOKUP(DV76,Language!$D$5:$E$94,2,0))</f>
        <v/>
      </c>
      <c r="DX76" s="492"/>
      <c r="DY76" s="452" t="str">
        <f>IF(DX76="","",VLOOKUP(DX76,Language!$D$5:$E$94,2,0))</f>
        <v/>
      </c>
      <c r="DZ76" s="526"/>
      <c r="EA76" s="527"/>
      <c r="EB76" s="510"/>
      <c r="EC76" s="510"/>
      <c r="ED76" s="511">
        <f>COUNTIF(DV$76:DV$77,DV76)+COUNTIF(DX$76:DX$77,DV76)</f>
        <v>0</v>
      </c>
      <c r="EE76" s="511">
        <f>COUNTIF(DV$76:DV$77,DX76)+COUNTIF(DX$76:DX$77,DX76)</f>
        <v>0</v>
      </c>
      <c r="EF76" s="511"/>
      <c r="EG76" s="476" t="str">
        <f>IF(OR(DV76&lt;&gt;"",DX76&lt;&gt;""),IF(ED76&lt;&gt;1,0,COUNTIF($B$76:$B$77,DV76)+COUNTIF($D$76:$D$77,DV76))+IF(EE76&lt;&gt;1,0,COUNTIF($B$76:$B$77,DX76)+COUNTIF($D$76:$D$77,DX76)),"")</f>
        <v/>
      </c>
      <c r="EI76" s="491"/>
      <c r="EJ76" s="452" t="str">
        <f>IF(EI76="","",VLOOKUP(EI76,Language!$D$5:$E$94,2,0))</f>
        <v/>
      </c>
      <c r="EK76" s="492"/>
      <c r="EL76" s="452" t="str">
        <f>IF(EK76="","",VLOOKUP(EK76,Language!$D$5:$E$94,2,0))</f>
        <v/>
      </c>
      <c r="EM76" s="526"/>
      <c r="EN76" s="527"/>
      <c r="EO76" s="510"/>
      <c r="EP76" s="510"/>
      <c r="EQ76" s="511">
        <f>COUNTIF(EI$76:EI$77,EI76)+COUNTIF(EK$76:EK$77,EI76)</f>
        <v>0</v>
      </c>
      <c r="ER76" s="511">
        <f>COUNTIF(EI$76:EI$77,EK76)+COUNTIF(EK$76:EK$77,EK76)</f>
        <v>0</v>
      </c>
      <c r="ES76" s="511"/>
      <c r="ET76" s="476" t="str">
        <f>IF(OR(EI76&lt;&gt;"",EK76&lt;&gt;""),IF(EQ76&lt;&gt;1,0,COUNTIF($B$76:$B$77,EI76)+COUNTIF($D$76:$D$77,EI76))+IF(ER76&lt;&gt;1,0,COUNTIF($B$76:$B$77,EK76)+COUNTIF($D$76:$D$77,EK76)),"")</f>
        <v/>
      </c>
      <c r="EV76" s="491"/>
      <c r="EW76" s="452" t="str">
        <f>IF(EV76="","",VLOOKUP(EV76,Language!$D$5:$E$94,2,0))</f>
        <v/>
      </c>
      <c r="EX76" s="492"/>
      <c r="EY76" s="452" t="str">
        <f>IF(EX76="","",VLOOKUP(EX76,Language!$D$5:$E$94,2,0))</f>
        <v/>
      </c>
      <c r="EZ76" s="526"/>
      <c r="FA76" s="527"/>
      <c r="FB76" s="510"/>
      <c r="FC76" s="510"/>
      <c r="FD76" s="511">
        <f>COUNTIF(EV$76:EV$77,EV76)+COUNTIF(EX$76:EX$77,EV76)</f>
        <v>0</v>
      </c>
      <c r="FE76" s="511">
        <f>COUNTIF(EV$76:EV$77,EX76)+COUNTIF(EX$76:EX$77,EX76)</f>
        <v>0</v>
      </c>
      <c r="FF76" s="511"/>
      <c r="FG76" s="476" t="str">
        <f>IF(OR(EV76&lt;&gt;"",EX76&lt;&gt;""),IF(FD76&lt;&gt;1,0,COUNTIF($B$76:$B$77,EV76)+COUNTIF($D$76:$D$77,EV76))+IF(FE76&lt;&gt;1,0,COUNTIF($B$76:$B$77,EX76)+COUNTIF($D$76:$D$77,EX76)),"")</f>
        <v/>
      </c>
      <c r="FI76" s="491"/>
      <c r="FJ76" s="452" t="str">
        <f>IF(FI76="","",VLOOKUP(FI76,Language!$D$5:$E$94,2,0))</f>
        <v/>
      </c>
      <c r="FK76" s="492"/>
      <c r="FL76" s="452" t="str">
        <f>IF(FK76="","",VLOOKUP(FK76,Language!$D$5:$E$94,2,0))</f>
        <v/>
      </c>
      <c r="FM76" s="526"/>
      <c r="FN76" s="527"/>
      <c r="FO76" s="510"/>
      <c r="FP76" s="510"/>
      <c r="FQ76" s="511">
        <f>COUNTIF(FI$76:FI$77,FI76)+COUNTIF(FK$76:FK$77,FI76)</f>
        <v>0</v>
      </c>
      <c r="FR76" s="511">
        <f>COUNTIF(FI$76:FI$77,FK76)+COUNTIF(FK$76:FK$77,FK76)</f>
        <v>0</v>
      </c>
      <c r="FS76" s="511"/>
      <c r="FT76" s="476" t="str">
        <f>IF(OR(FI76&lt;&gt;"",FK76&lt;&gt;""),IF(FQ76&lt;&gt;1,0,COUNTIF($B$76:$B$77,FI76)+COUNTIF($D$76:$D$77,FI76))+IF(FR76&lt;&gt;1,0,COUNTIF($B$76:$B$77,FK76)+COUNTIF($D$76:$D$77,FK76)),"")</f>
        <v/>
      </c>
      <c r="FV76" s="491"/>
      <c r="FW76" s="452" t="str">
        <f>IF(FV76="","",VLOOKUP(FV76,Language!$D$5:$E$94,2,0))</f>
        <v/>
      </c>
      <c r="FX76" s="492"/>
      <c r="FY76" s="452" t="str">
        <f>IF(FX76="","",VLOOKUP(FX76,Language!$D$5:$E$94,2,0))</f>
        <v/>
      </c>
      <c r="FZ76" s="526"/>
      <c r="GA76" s="527"/>
      <c r="GB76" s="510"/>
      <c r="GC76" s="510"/>
      <c r="GD76" s="511">
        <f>COUNTIF(FV$76:FV$77,FV76)+COUNTIF(FX$76:FX$77,FV76)</f>
        <v>0</v>
      </c>
      <c r="GE76" s="511">
        <f>COUNTIF(FV$76:FV$77,FX76)+COUNTIF(FX$76:FX$77,FX76)</f>
        <v>0</v>
      </c>
      <c r="GF76" s="511"/>
      <c r="GG76" s="476" t="str">
        <f>IF(OR(FV76&lt;&gt;"",FX76&lt;&gt;""),IF(GD76&lt;&gt;1,0,COUNTIF($B$76:$B$77,FV76)+COUNTIF($D$76:$D$77,FV76))+IF(GE76&lt;&gt;1,0,COUNTIF($B$76:$B$77,FX76)+COUNTIF($D$76:$D$77,FX76)),"")</f>
        <v/>
      </c>
      <c r="GI76" s="491"/>
      <c r="GJ76" s="452" t="str">
        <f>IF(GI76="","",VLOOKUP(GI76,Language!$D$5:$E$94,2,0))</f>
        <v/>
      </c>
      <c r="GK76" s="492"/>
      <c r="GL76" s="452" t="str">
        <f>IF(GK76="","",VLOOKUP(GK76,Language!$D$5:$E$94,2,0))</f>
        <v/>
      </c>
      <c r="GM76" s="526"/>
      <c r="GN76" s="527"/>
      <c r="GO76" s="510"/>
      <c r="GP76" s="510"/>
      <c r="GQ76" s="511">
        <f>COUNTIF(GI$76:GI$77,GI76)+COUNTIF(GK$76:GK$77,GI76)</f>
        <v>0</v>
      </c>
      <c r="GR76" s="511">
        <f>COUNTIF(GI$76:GI$77,GK76)+COUNTIF(GK$76:GK$77,GK76)</f>
        <v>0</v>
      </c>
      <c r="GS76" s="511"/>
      <c r="GT76" s="476" t="str">
        <f>IF(OR(GI76&lt;&gt;"",GK76&lt;&gt;""),IF(GQ76&lt;&gt;1,0,COUNTIF($B$76:$B$77,GI76)+COUNTIF($D$76:$D$77,GI76))+IF(GR76&lt;&gt;1,0,COUNTIF($B$76:$B$77,GK76)+COUNTIF($D$76:$D$77,GK76)),"")</f>
        <v/>
      </c>
      <c r="GV76" s="491"/>
      <c r="GW76" s="452" t="str">
        <f>IF(GV76="","",VLOOKUP(GV76,Language!$D$5:$E$94,2,0))</f>
        <v/>
      </c>
      <c r="GX76" s="492"/>
      <c r="GY76" s="452" t="str">
        <f>IF(GX76="","",VLOOKUP(GX76,Language!$D$5:$E$94,2,0))</f>
        <v/>
      </c>
      <c r="GZ76" s="526"/>
      <c r="HA76" s="527"/>
      <c r="HB76" s="510"/>
      <c r="HC76" s="510"/>
      <c r="HD76" s="511">
        <f>COUNTIF(GV$76:GV$77,GV76)+COUNTIF(GX$76:GX$77,GV76)</f>
        <v>0</v>
      </c>
      <c r="HE76" s="511">
        <f>COUNTIF(GV$76:GV$77,GX76)+COUNTIF(GX$76:GX$77,GX76)</f>
        <v>0</v>
      </c>
      <c r="HF76" s="511"/>
      <c r="HG76" s="476" t="str">
        <f>IF(OR(GV76&lt;&gt;"",GX76&lt;&gt;""),IF(HD76&lt;&gt;1,0,COUNTIF($B$76:$B$77,GV76)+COUNTIF($D$76:$D$77,GV76))+IF(HE76&lt;&gt;1,0,COUNTIF($B$76:$B$77,GX76)+COUNTIF($D$76:$D$77,GX76)),"")</f>
        <v/>
      </c>
      <c r="HI76" s="491"/>
      <c r="HJ76" s="452" t="str">
        <f>IF(HI76="","",VLOOKUP(HI76,Language!$D$5:$E$94,2,0))</f>
        <v/>
      </c>
      <c r="HK76" s="492"/>
      <c r="HL76" s="452" t="str">
        <f>IF(HK76="","",VLOOKUP(HK76,Language!$D$5:$E$94,2,0))</f>
        <v/>
      </c>
      <c r="HM76" s="526"/>
      <c r="HN76" s="527"/>
      <c r="HO76" s="510"/>
      <c r="HP76" s="510"/>
      <c r="HQ76" s="511">
        <f>COUNTIF(HI$76:HI$77,HI76)+COUNTIF(HK$76:HK$77,HI76)</f>
        <v>0</v>
      </c>
      <c r="HR76" s="511">
        <f>COUNTIF(HI$76:HI$77,HK76)+COUNTIF(HK$76:HK$77,HK76)</f>
        <v>0</v>
      </c>
      <c r="HS76" s="511"/>
      <c r="HT76" s="476" t="str">
        <f>IF(OR(HI76&lt;&gt;"",HK76&lt;&gt;""),IF(HQ76&lt;&gt;1,0,COUNTIF($B$76:$B$77,HI76)+COUNTIF($D$76:$D$77,HI76))+IF(HR76&lt;&gt;1,0,COUNTIF($B$76:$B$77,HK76)+COUNTIF($D$76:$D$77,HK76)),"")</f>
        <v/>
      </c>
      <c r="HV76" s="491"/>
      <c r="HW76" s="452" t="str">
        <f>IF(HV76="","",VLOOKUP(HV76,Language!$D$5:$E$94,2,0))</f>
        <v/>
      </c>
      <c r="HX76" s="492"/>
      <c r="HY76" s="452" t="str">
        <f>IF(HX76="","",VLOOKUP(HX76,Language!$D$5:$E$94,2,0))</f>
        <v/>
      </c>
      <c r="HZ76" s="526"/>
      <c r="IA76" s="527"/>
      <c r="IB76" s="510"/>
      <c r="IC76" s="510"/>
      <c r="ID76" s="511">
        <f>COUNTIF(HV$76:HV$77,HV76)+COUNTIF(HX$76:HX$77,HV76)</f>
        <v>0</v>
      </c>
      <c r="IE76" s="511">
        <f>COUNTIF(HV$76:HV$77,HX76)+COUNTIF(HX$76:HX$77,HX76)</f>
        <v>0</v>
      </c>
      <c r="IF76" s="511"/>
      <c r="IG76" s="476" t="str">
        <f>IF(OR(HV76&lt;&gt;"",HX76&lt;&gt;""),IF(ID76&lt;&gt;1,0,COUNTIF($B$76:$B$77,HV76)+COUNTIF($D$76:$D$77,HV76))+IF(IE76&lt;&gt;1,0,COUNTIF($B$76:$B$77,HX76)+COUNTIF($D$76:$D$77,HX76)),"")</f>
        <v/>
      </c>
      <c r="II76" s="491"/>
      <c r="IJ76" s="452" t="str">
        <f>IF(II76="","",VLOOKUP(II76,Language!$D$5:$E$94,2,0))</f>
        <v/>
      </c>
      <c r="IK76" s="492"/>
      <c r="IL76" s="452" t="str">
        <f>IF(IK76="","",VLOOKUP(IK76,Language!$D$5:$E$94,2,0))</f>
        <v/>
      </c>
      <c r="IM76" s="526"/>
      <c r="IN76" s="527"/>
      <c r="IO76" s="510"/>
      <c r="IP76" s="510"/>
      <c r="IQ76" s="511">
        <f>COUNTIF(II$76:II$77,II76)+COUNTIF(IK$76:IK$77,II76)</f>
        <v>0</v>
      </c>
      <c r="IR76" s="511">
        <f>COUNTIF(II$76:II$77,IK76)+COUNTIF(IK$76:IK$77,IK76)</f>
        <v>0</v>
      </c>
      <c r="IS76" s="511"/>
      <c r="IT76" s="476" t="str">
        <f>IF(OR(II76&lt;&gt;"",IK76&lt;&gt;""),IF(IQ76&lt;&gt;1,0,COUNTIF($B$76:$B$77,II76)+COUNTIF($D$76:$D$77,II76))+IF(IR76&lt;&gt;1,0,COUNTIF($B$76:$B$77,IK76)+COUNTIF($D$76:$D$77,IK76)),"")</f>
        <v/>
      </c>
      <c r="IV76" s="491"/>
      <c r="IW76" s="452" t="str">
        <f>IF(IV76="","",VLOOKUP(IV76,Language!$D$5:$E$94,2,0))</f>
        <v/>
      </c>
      <c r="IX76" s="492"/>
      <c r="IY76" s="452" t="str">
        <f>IF(IX76="","",VLOOKUP(IX76,Language!$D$5:$E$94,2,0))</f>
        <v/>
      </c>
      <c r="IZ76" s="526"/>
      <c r="JA76" s="527"/>
      <c r="JB76" s="510"/>
      <c r="JC76" s="510"/>
      <c r="JD76" s="511">
        <f>COUNTIF(IV$76:IV$77,IV76)+COUNTIF(IX$76:IX$77,IV76)</f>
        <v>0</v>
      </c>
      <c r="JE76" s="511">
        <f>COUNTIF(IV$76:IV$77,IX76)+COUNTIF(IX$76:IX$77,IX76)</f>
        <v>0</v>
      </c>
      <c r="JF76" s="511"/>
      <c r="JG76" s="476" t="str">
        <f>IF(OR(IV76&lt;&gt;"",IX76&lt;&gt;""),IF(JD76&lt;&gt;1,0,COUNTIF($B$76:$B$77,IV76)+COUNTIF($D$76:$D$77,IV76))+IF(JE76&lt;&gt;1,0,COUNTIF($B$76:$B$77,IX76)+COUNTIF($D$76:$D$77,IX76)),"")</f>
        <v/>
      </c>
      <c r="JI76" s="491"/>
      <c r="JJ76" s="452" t="str">
        <f>IF(JI76="","",VLOOKUP(JI76,Language!$D$5:$E$94,2,0))</f>
        <v/>
      </c>
      <c r="JK76" s="492"/>
      <c r="JL76" s="452" t="str">
        <f>IF(JK76="","",VLOOKUP(JK76,Language!$D$5:$E$94,2,0))</f>
        <v/>
      </c>
      <c r="JM76" s="526"/>
      <c r="JN76" s="527"/>
      <c r="JO76" s="510"/>
      <c r="JP76" s="510"/>
      <c r="JQ76" s="511">
        <f>COUNTIF(JI$76:JI$77,JI76)+COUNTIF(JK$76:JK$77,JI76)</f>
        <v>0</v>
      </c>
      <c r="JR76" s="511">
        <f>COUNTIF(JI$76:JI$77,JK76)+COUNTIF(JK$76:JK$77,JK76)</f>
        <v>0</v>
      </c>
      <c r="JS76" s="511"/>
      <c r="JT76" s="476" t="str">
        <f>IF(OR(JI76&lt;&gt;"",JK76&lt;&gt;""),IF(JQ76&lt;&gt;1,0,COUNTIF($B$76:$B$77,JI76)+COUNTIF($D$76:$D$77,JI76))+IF(JR76&lt;&gt;1,0,COUNTIF($B$76:$B$77,JK76)+COUNTIF($D$76:$D$77,JK76)),"")</f>
        <v/>
      </c>
      <c r="JV76" s="491"/>
      <c r="JW76" s="452" t="str">
        <f>IF(JV76="","",VLOOKUP(JV76,Language!$D$5:$E$94,2,0))</f>
        <v/>
      </c>
      <c r="JX76" s="492"/>
      <c r="JY76" s="452" t="str">
        <f>IF(JX76="","",VLOOKUP(JX76,Language!$D$5:$E$94,2,0))</f>
        <v/>
      </c>
      <c r="JZ76" s="526"/>
      <c r="KA76" s="527"/>
      <c r="KB76" s="510"/>
      <c r="KC76" s="510"/>
      <c r="KD76" s="511">
        <f>COUNTIF(JV$76:JV$77,JV76)+COUNTIF(JX$76:JX$77,JV76)</f>
        <v>0</v>
      </c>
      <c r="KE76" s="511">
        <f>COUNTIF(JV$76:JV$77,JX76)+COUNTIF(JX$76:JX$77,JX76)</f>
        <v>0</v>
      </c>
      <c r="KF76" s="511"/>
      <c r="KG76" s="476" t="str">
        <f>IF(OR(JV76&lt;&gt;"",JX76&lt;&gt;""),IF(KD76&lt;&gt;1,0,COUNTIF($B$76:$B$77,JV76)+COUNTIF($D$76:$D$77,JV76))+IF(KE76&lt;&gt;1,0,COUNTIF($B$76:$B$77,JX76)+COUNTIF($D$76:$D$77,JX76)),"")</f>
        <v/>
      </c>
      <c r="KI76" s="491"/>
      <c r="KJ76" s="452" t="str">
        <f>IF(KI76="","",VLOOKUP(KI76,Language!$D$5:$E$94,2,0))</f>
        <v/>
      </c>
      <c r="KK76" s="492"/>
      <c r="KL76" s="452" t="str">
        <f>IF(KK76="","",VLOOKUP(KK76,Language!$D$5:$E$94,2,0))</f>
        <v/>
      </c>
      <c r="KM76" s="526"/>
      <c r="KN76" s="527"/>
      <c r="KO76" s="510"/>
      <c r="KP76" s="510"/>
      <c r="KQ76" s="511">
        <f>COUNTIF(KI$76:KI$77,KI76)+COUNTIF(KK$76:KK$77,KI76)</f>
        <v>0</v>
      </c>
      <c r="KR76" s="511">
        <f>COUNTIF(KI$76:KI$77,KK76)+COUNTIF(KK$76:KK$77,KK76)</f>
        <v>0</v>
      </c>
      <c r="KS76" s="511"/>
      <c r="KT76" s="476" t="str">
        <f>IF(OR(KI76&lt;&gt;"",KK76&lt;&gt;""),IF(KQ76&lt;&gt;1,0,COUNTIF($B$76:$B$77,KI76)+COUNTIF($D$76:$D$77,KI76))+IF(KR76&lt;&gt;1,0,COUNTIF($B$76:$B$77,KK76)+COUNTIF($D$76:$D$77,KK76)),"")</f>
        <v/>
      </c>
      <c r="KV76" s="491"/>
      <c r="KW76" s="452" t="str">
        <f>IF(KV76="","",VLOOKUP(KV76,Language!$D$5:$E$94,2,0))</f>
        <v/>
      </c>
      <c r="KX76" s="492"/>
      <c r="KY76" s="452" t="str">
        <f>IF(KX76="","",VLOOKUP(KX76,Language!$D$5:$E$94,2,0))</f>
        <v/>
      </c>
      <c r="KZ76" s="526"/>
      <c r="LA76" s="527"/>
      <c r="LB76" s="510"/>
      <c r="LC76" s="510"/>
      <c r="LD76" s="511">
        <f>COUNTIF(KV$76:KV$77,KV76)+COUNTIF(KX$76:KX$77,KV76)</f>
        <v>0</v>
      </c>
      <c r="LE76" s="511">
        <f>COUNTIF(KV$76:KV$77,KX76)+COUNTIF(KX$76:KX$77,KX76)</f>
        <v>0</v>
      </c>
      <c r="LF76" s="511"/>
      <c r="LG76" s="476" t="str">
        <f>IF(OR(KV76&lt;&gt;"",KX76&lt;&gt;""),IF(LD76&lt;&gt;1,0,COUNTIF($B$76:$B$77,KV76)+COUNTIF($D$76:$D$77,KV76))+IF(LE76&lt;&gt;1,0,COUNTIF($B$76:$B$77,KX76)+COUNTIF($D$76:$D$77,KX76)),"")</f>
        <v/>
      </c>
      <c r="LI76" s="491"/>
      <c r="LJ76" s="452" t="str">
        <f>IF(LI76="","",VLOOKUP(LI76,Language!$D$5:$E$94,2,0))</f>
        <v/>
      </c>
      <c r="LK76" s="492"/>
      <c r="LL76" s="452" t="str">
        <f>IF(LK76="","",VLOOKUP(LK76,Language!$D$5:$E$94,2,0))</f>
        <v/>
      </c>
      <c r="LM76" s="526"/>
      <c r="LN76" s="527"/>
      <c r="LO76" s="510"/>
      <c r="LP76" s="510"/>
      <c r="LQ76" s="511">
        <f>COUNTIF(LI$76:LI$77,LI76)+COUNTIF(LK$76:LK$77,LI76)</f>
        <v>0</v>
      </c>
      <c r="LR76" s="511">
        <f>COUNTIF(LI$76:LI$77,LK76)+COUNTIF(LK$76:LK$77,LK76)</f>
        <v>0</v>
      </c>
      <c r="LS76" s="511"/>
      <c r="LT76" s="476" t="str">
        <f>IF(OR(LI76&lt;&gt;"",LK76&lt;&gt;""),IF(LQ76&lt;&gt;1,0,COUNTIF($B$76:$B$77,LI76)+COUNTIF($D$76:$D$77,LI76))+IF(LR76&lt;&gt;1,0,COUNTIF($B$76:$B$77,LK76)+COUNTIF($D$76:$D$77,LK76)),"")</f>
        <v/>
      </c>
      <c r="LV76" s="491"/>
      <c r="LW76" s="452" t="str">
        <f>IF(LV76="","",VLOOKUP(LV76,Language!$D$5:$E$94,2,0))</f>
        <v/>
      </c>
      <c r="LX76" s="492"/>
      <c r="LY76" s="452" t="str">
        <f>IF(LX76="","",VLOOKUP(LX76,Language!$D$5:$E$94,2,0))</f>
        <v/>
      </c>
      <c r="LZ76" s="526"/>
      <c r="MA76" s="527"/>
      <c r="MB76" s="510"/>
      <c r="MC76" s="510"/>
      <c r="MD76" s="511">
        <f>COUNTIF(LV$76:LV$77,LV76)+COUNTIF(LX$76:LX$77,LV76)</f>
        <v>0</v>
      </c>
      <c r="ME76" s="511">
        <f>COUNTIF(LV$76:LV$77,LX76)+COUNTIF(LX$76:LX$77,LX76)</f>
        <v>0</v>
      </c>
      <c r="MF76" s="511"/>
      <c r="MG76" s="476" t="str">
        <f>IF(OR(LV76&lt;&gt;"",LX76&lt;&gt;""),IF(MD76&lt;&gt;1,0,COUNTIF($B$76:$B$77,LV76)+COUNTIF($D$76:$D$77,LV76))+IF(ME76&lt;&gt;1,0,COUNTIF($B$76:$B$77,LX76)+COUNTIF($D$76:$D$77,LX76)),"")</f>
        <v/>
      </c>
    </row>
    <row r="77" spans="1:345" x14ac:dyDescent="0.25">
      <c r="B77" s="451">
        <f ca="1">IF(C77="","",INDEX(Groups!$C$7:$C$45,MATCH(C77,Groups!$D$7:$D$45,0)))</f>
        <v>3</v>
      </c>
      <c r="C77" s="452" t="str">
        <f ca="1">INDIRECT("'"&amp;References!$A$1&amp;"'!"&amp;"$R$70")</f>
        <v>Frankreich</v>
      </c>
      <c r="D77" s="453">
        <f ca="1">IF(E77="","",INDEX(Groups!$C$7:$C$45,MATCH(E77,Groups!$D$7:$D$45,0)))</f>
        <v>24</v>
      </c>
      <c r="E77" s="452" t="str">
        <f ca="1">INDIRECT("'"&amp;References!$A$1&amp;"'!"&amp;"$T$70")</f>
        <v>Marokko</v>
      </c>
      <c r="F77" s="454">
        <f ca="1">IF(AND(INDIRECT("'"&amp;References!$A$1&amp;"'!"&amp;"$R$71")&lt;&gt;"",INDIRECT("'"&amp;References!$A$1&amp;"'!"&amp;"$T$71")&lt;&gt;""),INDIRECT("'"&amp;References!$A$1&amp;"'!"&amp;"$R$71")+IF(AND(INDIRECT("'"&amp;References!$A$1&amp;"'!"&amp;"$R$73")&lt;&gt;"",INDIRECT("'"&amp;References!$A$1&amp;"'!"&amp;"$T$73")&lt;&gt;"",INDIRECT("'"&amp;References!$A$1&amp;"'!"&amp;"$R$71")=INDIRECT("'"&amp;References!$A$1&amp;"'!"&amp;"$T$71")),INDIRECT("'"&amp;References!$A$1&amp;"'!"&amp;"$R$73"),0),"")</f>
        <v>2</v>
      </c>
      <c r="G77" s="455">
        <f ca="1">IF(AND(INDIRECT("'"&amp;References!$A$1&amp;"'!"&amp;"$R$71")&lt;&gt;"",INDIRECT("'"&amp;References!$A$1&amp;"'!"&amp;"$T$71")&lt;&gt;""),INDIRECT("'"&amp;References!$A$1&amp;"'!"&amp;"$T$71")+IF(AND(INDIRECT("'"&amp;References!$A$1&amp;"'!"&amp;"$R$73")&lt;&gt;"",INDIRECT("'"&amp;References!$A$1&amp;"'!"&amp;"$T$73")&lt;&gt;"",INDIRECT("'"&amp;References!$A$1&amp;"'!"&amp;"$R$71")=INDIRECT("'"&amp;References!$A$1&amp;"'!"&amp;"$T$71")),INDIRECT("'"&amp;References!$A$1&amp;"'!"&amp;"$T$73"),0),"")</f>
        <v>0</v>
      </c>
      <c r="I77" s="491"/>
      <c r="J77" s="452" t="str">
        <f>IF(I77="","",VLOOKUP(I77,Language!$D$5:$E$94,2,0))</f>
        <v/>
      </c>
      <c r="K77" s="492"/>
      <c r="L77" s="452" t="str">
        <f>IF(K77="","",VLOOKUP(K77,Language!$D$5:$E$94,2,0))</f>
        <v/>
      </c>
      <c r="M77" s="530"/>
      <c r="N77" s="531"/>
      <c r="O77" s="514"/>
      <c r="P77" s="514"/>
      <c r="Q77" s="515">
        <f>COUNTIF(I$76:I$77,I77)+COUNTIF(K$76:K$77,I77)</f>
        <v>0</v>
      </c>
      <c r="R77" s="515">
        <f>COUNTIF(I$76:I$77,K77)+COUNTIF(K$76:K$77,K77)</f>
        <v>0</v>
      </c>
      <c r="S77" s="515"/>
      <c r="T77" s="476" t="str">
        <f>IF(OR(I77&lt;&gt;"",K77&lt;&gt;""),IF(Q77&lt;&gt;1,0,COUNTIF($B$76:$B$77,I77)+COUNTIF($D$76:$D$77,I77))+IF(R77&lt;&gt;1,0,COUNTIF($B$76:$B$77,K77)+COUNTIF($D$76:$D$77,K77)),"")</f>
        <v/>
      </c>
      <c r="V77" s="491"/>
      <c r="W77" s="452" t="str">
        <f>IF(V77="","",VLOOKUP(V77,Language!$D$5:$E$94,2,0))</f>
        <v/>
      </c>
      <c r="X77" s="492"/>
      <c r="Y77" s="452" t="str">
        <f>IF(X77="","",VLOOKUP(X77,Language!$D$5:$E$94,2,0))</f>
        <v/>
      </c>
      <c r="Z77" s="530"/>
      <c r="AA77" s="531"/>
      <c r="AB77" s="514"/>
      <c r="AC77" s="514"/>
      <c r="AD77" s="515">
        <f>COUNTIF(V$76:V$77,V77)+COUNTIF(X$76:X$77,V77)</f>
        <v>0</v>
      </c>
      <c r="AE77" s="515">
        <f>COUNTIF(V$76:V$77,X77)+COUNTIF(X$76:X$77,X77)</f>
        <v>0</v>
      </c>
      <c r="AF77" s="515"/>
      <c r="AG77" s="476" t="str">
        <f>IF(OR(V77&lt;&gt;"",X77&lt;&gt;""),IF(AD77&lt;&gt;1,0,COUNTIF($B$76:$B$77,V77)+COUNTIF($D$76:$D$77,V77))+IF(AE77&lt;&gt;1,0,COUNTIF($B$76:$B$77,X77)+COUNTIF($D$76:$D$77,X77)),"")</f>
        <v/>
      </c>
      <c r="AI77" s="491"/>
      <c r="AJ77" s="452" t="str">
        <f>IF(AI77="","",VLOOKUP(AI77,Language!$D$5:$E$94,2,0))</f>
        <v/>
      </c>
      <c r="AK77" s="492"/>
      <c r="AL77" s="452" t="str">
        <f>IF(AK77="","",VLOOKUP(AK77,Language!$D$5:$E$94,2,0))</f>
        <v/>
      </c>
      <c r="AM77" s="530"/>
      <c r="AN77" s="531"/>
      <c r="AO77" s="514"/>
      <c r="AP77" s="514"/>
      <c r="AQ77" s="515">
        <f>COUNTIF(AI$76:AI$77,AI77)+COUNTIF(AK$76:AK$77,AI77)</f>
        <v>0</v>
      </c>
      <c r="AR77" s="515">
        <f>COUNTIF(AI$76:AI$77,AK77)+COUNTIF(AK$76:AK$77,AK77)</f>
        <v>0</v>
      </c>
      <c r="AS77" s="515"/>
      <c r="AT77" s="476" t="str">
        <f>IF(OR(AI77&lt;&gt;"",AK77&lt;&gt;""),IF(AQ77&lt;&gt;1,0,COUNTIF($B$76:$B$77,AI77)+COUNTIF($D$76:$D$77,AI77))+IF(AR77&lt;&gt;1,0,COUNTIF($B$76:$B$77,AK77)+COUNTIF($D$76:$D$77,AK77)),"")</f>
        <v/>
      </c>
      <c r="AV77" s="491"/>
      <c r="AW77" s="452" t="str">
        <f>IF(AV77="","",VLOOKUP(AV77,Language!$D$5:$E$94,2,0))</f>
        <v/>
      </c>
      <c r="AX77" s="492"/>
      <c r="AY77" s="452" t="str">
        <f>IF(AX77="","",VLOOKUP(AX77,Language!$D$5:$E$94,2,0))</f>
        <v/>
      </c>
      <c r="AZ77" s="530"/>
      <c r="BA77" s="531"/>
      <c r="BB77" s="514"/>
      <c r="BC77" s="514"/>
      <c r="BD77" s="515">
        <f>COUNTIF(AV$76:AV$77,AV77)+COUNTIF(AX$76:AX$77,AV77)</f>
        <v>0</v>
      </c>
      <c r="BE77" s="515">
        <f>COUNTIF(AV$76:AV$77,AX77)+COUNTIF(AX$76:AX$77,AX77)</f>
        <v>0</v>
      </c>
      <c r="BF77" s="515"/>
      <c r="BG77" s="476" t="str">
        <f>IF(OR(AV77&lt;&gt;"",AX77&lt;&gt;""),IF(BD77&lt;&gt;1,0,COUNTIF($B$76:$B$77,AV77)+COUNTIF($D$76:$D$77,AV77))+IF(BE77&lt;&gt;1,0,COUNTIF($B$76:$B$77,AX77)+COUNTIF($D$76:$D$77,AX77)),"")</f>
        <v/>
      </c>
      <c r="BI77" s="491"/>
      <c r="BJ77" s="452" t="str">
        <f>IF(BI77="","",VLOOKUP(BI77,Language!$D$5:$E$94,2,0))</f>
        <v/>
      </c>
      <c r="BK77" s="492"/>
      <c r="BL77" s="452" t="str">
        <f>IF(BK77="","",VLOOKUP(BK77,Language!$D$5:$E$94,2,0))</f>
        <v/>
      </c>
      <c r="BM77" s="530"/>
      <c r="BN77" s="531"/>
      <c r="BO77" s="514"/>
      <c r="BP77" s="514"/>
      <c r="BQ77" s="515">
        <f>COUNTIF(BI$76:BI$77,BI77)+COUNTIF(BK$76:BK$77,BI77)</f>
        <v>0</v>
      </c>
      <c r="BR77" s="515">
        <f>COUNTIF(BI$76:BI$77,BK77)+COUNTIF(BK$76:BK$77,BK77)</f>
        <v>0</v>
      </c>
      <c r="BS77" s="515"/>
      <c r="BT77" s="476" t="str">
        <f>IF(OR(BI77&lt;&gt;"",BK77&lt;&gt;""),IF(BQ77&lt;&gt;1,0,COUNTIF($B$76:$B$77,BI77)+COUNTIF($D$76:$D$77,BI77))+IF(BR77&lt;&gt;1,0,COUNTIF($B$76:$B$77,BK77)+COUNTIF($D$76:$D$77,BK77)),"")</f>
        <v/>
      </c>
      <c r="BV77" s="491"/>
      <c r="BW77" s="452" t="str">
        <f>IF(BV77="","",VLOOKUP(BV77,Language!$D$5:$E$94,2,0))</f>
        <v/>
      </c>
      <c r="BX77" s="492"/>
      <c r="BY77" s="452" t="str">
        <f>IF(BX77="","",VLOOKUP(BX77,Language!$D$5:$E$94,2,0))</f>
        <v/>
      </c>
      <c r="BZ77" s="530"/>
      <c r="CA77" s="531"/>
      <c r="CB77" s="514"/>
      <c r="CC77" s="514"/>
      <c r="CD77" s="515">
        <f>COUNTIF(BV$76:BV$77,BV77)+COUNTIF(BX$76:BX$77,BV77)</f>
        <v>0</v>
      </c>
      <c r="CE77" s="515">
        <f>COUNTIF(BV$76:BV$77,BX77)+COUNTIF(BX$76:BX$77,BX77)</f>
        <v>0</v>
      </c>
      <c r="CF77" s="515"/>
      <c r="CG77" s="476" t="str">
        <f>IF(OR(BV77&lt;&gt;"",BX77&lt;&gt;""),IF(CD77&lt;&gt;1,0,COUNTIF($B$76:$B$77,BV77)+COUNTIF($D$76:$D$77,BV77))+IF(CE77&lt;&gt;1,0,COUNTIF($B$76:$B$77,BX77)+COUNTIF($D$76:$D$77,BX77)),"")</f>
        <v/>
      </c>
      <c r="CI77" s="491"/>
      <c r="CJ77" s="452" t="str">
        <f>IF(CI77="","",VLOOKUP(CI77,Language!$D$5:$E$94,2,0))</f>
        <v/>
      </c>
      <c r="CK77" s="492"/>
      <c r="CL77" s="452" t="str">
        <f>IF(CK77="","",VLOOKUP(CK77,Language!$D$5:$E$94,2,0))</f>
        <v/>
      </c>
      <c r="CM77" s="530"/>
      <c r="CN77" s="531"/>
      <c r="CO77" s="514"/>
      <c r="CP77" s="514"/>
      <c r="CQ77" s="515">
        <f>COUNTIF(CI$76:CI$77,CI77)+COUNTIF(CK$76:CK$77,CI77)</f>
        <v>0</v>
      </c>
      <c r="CR77" s="515">
        <f>COUNTIF(CI$76:CI$77,CK77)+COUNTIF(CK$76:CK$77,CK77)</f>
        <v>0</v>
      </c>
      <c r="CS77" s="515"/>
      <c r="CT77" s="476" t="str">
        <f>IF(OR(CI77&lt;&gt;"",CK77&lt;&gt;""),IF(CQ77&lt;&gt;1,0,COUNTIF($B$76:$B$77,CI77)+COUNTIF($D$76:$D$77,CI77))+IF(CR77&lt;&gt;1,0,COUNTIF($B$76:$B$77,CK77)+COUNTIF($D$76:$D$77,CK77)),"")</f>
        <v/>
      </c>
      <c r="CV77" s="491"/>
      <c r="CW77" s="452" t="str">
        <f>IF(CV77="","",VLOOKUP(CV77,Language!$D$5:$E$94,2,0))</f>
        <v/>
      </c>
      <c r="CX77" s="492"/>
      <c r="CY77" s="452" t="str">
        <f>IF(CX77="","",VLOOKUP(CX77,Language!$D$5:$E$94,2,0))</f>
        <v/>
      </c>
      <c r="CZ77" s="530"/>
      <c r="DA77" s="531"/>
      <c r="DB77" s="514"/>
      <c r="DC77" s="514"/>
      <c r="DD77" s="515">
        <f>COUNTIF(CV$76:CV$77,CV77)+COUNTIF(CX$76:CX$77,CV77)</f>
        <v>0</v>
      </c>
      <c r="DE77" s="515">
        <f>COUNTIF(CV$76:CV$77,CX77)+COUNTIF(CX$76:CX$77,CX77)</f>
        <v>0</v>
      </c>
      <c r="DF77" s="515"/>
      <c r="DG77" s="476" t="str">
        <f>IF(OR(CV77&lt;&gt;"",CX77&lt;&gt;""),IF(DD77&lt;&gt;1,0,COUNTIF($B$76:$B$77,CV77)+COUNTIF($D$76:$D$77,CV77))+IF(DE77&lt;&gt;1,0,COUNTIF($B$76:$B$77,CX77)+COUNTIF($D$76:$D$77,CX77)),"")</f>
        <v/>
      </c>
      <c r="DI77" s="491"/>
      <c r="DJ77" s="452" t="str">
        <f>IF(DI77="","",VLOOKUP(DI77,Language!$D$5:$E$94,2,0))</f>
        <v/>
      </c>
      <c r="DK77" s="492"/>
      <c r="DL77" s="452" t="str">
        <f>IF(DK77="","",VLOOKUP(DK77,Language!$D$5:$E$94,2,0))</f>
        <v/>
      </c>
      <c r="DM77" s="530"/>
      <c r="DN77" s="531"/>
      <c r="DO77" s="514"/>
      <c r="DP77" s="514"/>
      <c r="DQ77" s="515">
        <f>COUNTIF(DI$76:DI$77,DI77)+COUNTIF(DK$76:DK$77,DI77)</f>
        <v>0</v>
      </c>
      <c r="DR77" s="515">
        <f>COUNTIF(DI$76:DI$77,DK77)+COUNTIF(DK$76:DK$77,DK77)</f>
        <v>0</v>
      </c>
      <c r="DS77" s="515"/>
      <c r="DT77" s="476" t="str">
        <f>IF(OR(DI77&lt;&gt;"",DK77&lt;&gt;""),IF(DQ77&lt;&gt;1,0,COUNTIF($B$76:$B$77,DI77)+COUNTIF($D$76:$D$77,DI77))+IF(DR77&lt;&gt;1,0,COUNTIF($B$76:$B$77,DK77)+COUNTIF($D$76:$D$77,DK77)),"")</f>
        <v/>
      </c>
      <c r="DV77" s="491"/>
      <c r="DW77" s="452" t="str">
        <f>IF(DV77="","",VLOOKUP(DV77,Language!$D$5:$E$94,2,0))</f>
        <v/>
      </c>
      <c r="DX77" s="492"/>
      <c r="DY77" s="452" t="str">
        <f>IF(DX77="","",VLOOKUP(DX77,Language!$D$5:$E$94,2,0))</f>
        <v/>
      </c>
      <c r="DZ77" s="530"/>
      <c r="EA77" s="531"/>
      <c r="EB77" s="514"/>
      <c r="EC77" s="514"/>
      <c r="ED77" s="515">
        <f>COUNTIF(DV$76:DV$77,DV77)+COUNTIF(DX$76:DX$77,DV77)</f>
        <v>0</v>
      </c>
      <c r="EE77" s="515">
        <f>COUNTIF(DV$76:DV$77,DX77)+COUNTIF(DX$76:DX$77,DX77)</f>
        <v>0</v>
      </c>
      <c r="EF77" s="515"/>
      <c r="EG77" s="476" t="str">
        <f>IF(OR(DV77&lt;&gt;"",DX77&lt;&gt;""),IF(ED77&lt;&gt;1,0,COUNTIF($B$76:$B$77,DV77)+COUNTIF($D$76:$D$77,DV77))+IF(EE77&lt;&gt;1,0,COUNTIF($B$76:$B$77,DX77)+COUNTIF($D$76:$D$77,DX77)),"")</f>
        <v/>
      </c>
      <c r="EI77" s="491"/>
      <c r="EJ77" s="452" t="str">
        <f>IF(EI77="","",VLOOKUP(EI77,Language!$D$5:$E$94,2,0))</f>
        <v/>
      </c>
      <c r="EK77" s="492"/>
      <c r="EL77" s="452" t="str">
        <f>IF(EK77="","",VLOOKUP(EK77,Language!$D$5:$E$94,2,0))</f>
        <v/>
      </c>
      <c r="EM77" s="530"/>
      <c r="EN77" s="531"/>
      <c r="EO77" s="514"/>
      <c r="EP77" s="514"/>
      <c r="EQ77" s="515">
        <f>COUNTIF(EI$76:EI$77,EI77)+COUNTIF(EK$76:EK$77,EI77)</f>
        <v>0</v>
      </c>
      <c r="ER77" s="515">
        <f>COUNTIF(EI$76:EI$77,EK77)+COUNTIF(EK$76:EK$77,EK77)</f>
        <v>0</v>
      </c>
      <c r="ES77" s="515"/>
      <c r="ET77" s="476" t="str">
        <f>IF(OR(EI77&lt;&gt;"",EK77&lt;&gt;""),IF(EQ77&lt;&gt;1,0,COUNTIF($B$76:$B$77,EI77)+COUNTIF($D$76:$D$77,EI77))+IF(ER77&lt;&gt;1,0,COUNTIF($B$76:$B$77,EK77)+COUNTIF($D$76:$D$77,EK77)),"")</f>
        <v/>
      </c>
      <c r="EV77" s="491"/>
      <c r="EW77" s="452" t="str">
        <f>IF(EV77="","",VLOOKUP(EV77,Language!$D$5:$E$94,2,0))</f>
        <v/>
      </c>
      <c r="EX77" s="492"/>
      <c r="EY77" s="452" t="str">
        <f>IF(EX77="","",VLOOKUP(EX77,Language!$D$5:$E$94,2,0))</f>
        <v/>
      </c>
      <c r="EZ77" s="530"/>
      <c r="FA77" s="531"/>
      <c r="FB77" s="514"/>
      <c r="FC77" s="514"/>
      <c r="FD77" s="515">
        <f>COUNTIF(EV$76:EV$77,EV77)+COUNTIF(EX$76:EX$77,EV77)</f>
        <v>0</v>
      </c>
      <c r="FE77" s="515">
        <f>COUNTIF(EV$76:EV$77,EX77)+COUNTIF(EX$76:EX$77,EX77)</f>
        <v>0</v>
      </c>
      <c r="FF77" s="515"/>
      <c r="FG77" s="476" t="str">
        <f>IF(OR(EV77&lt;&gt;"",EX77&lt;&gt;""),IF(FD77&lt;&gt;1,0,COUNTIF($B$76:$B$77,EV77)+COUNTIF($D$76:$D$77,EV77))+IF(FE77&lt;&gt;1,0,COUNTIF($B$76:$B$77,EX77)+COUNTIF($D$76:$D$77,EX77)),"")</f>
        <v/>
      </c>
      <c r="FI77" s="491"/>
      <c r="FJ77" s="452" t="str">
        <f>IF(FI77="","",VLOOKUP(FI77,Language!$D$5:$E$94,2,0))</f>
        <v/>
      </c>
      <c r="FK77" s="492"/>
      <c r="FL77" s="452" t="str">
        <f>IF(FK77="","",VLOOKUP(FK77,Language!$D$5:$E$94,2,0))</f>
        <v/>
      </c>
      <c r="FM77" s="530"/>
      <c r="FN77" s="531"/>
      <c r="FO77" s="514"/>
      <c r="FP77" s="514"/>
      <c r="FQ77" s="515">
        <f>COUNTIF(FI$76:FI$77,FI77)+COUNTIF(FK$76:FK$77,FI77)</f>
        <v>0</v>
      </c>
      <c r="FR77" s="515">
        <f>COUNTIF(FI$76:FI$77,FK77)+COUNTIF(FK$76:FK$77,FK77)</f>
        <v>0</v>
      </c>
      <c r="FS77" s="515"/>
      <c r="FT77" s="476" t="str">
        <f>IF(OR(FI77&lt;&gt;"",FK77&lt;&gt;""),IF(FQ77&lt;&gt;1,0,COUNTIF($B$76:$B$77,FI77)+COUNTIF($D$76:$D$77,FI77))+IF(FR77&lt;&gt;1,0,COUNTIF($B$76:$B$77,FK77)+COUNTIF($D$76:$D$77,FK77)),"")</f>
        <v/>
      </c>
      <c r="FV77" s="491"/>
      <c r="FW77" s="452" t="str">
        <f>IF(FV77="","",VLOOKUP(FV77,Language!$D$5:$E$94,2,0))</f>
        <v/>
      </c>
      <c r="FX77" s="492"/>
      <c r="FY77" s="452" t="str">
        <f>IF(FX77="","",VLOOKUP(FX77,Language!$D$5:$E$94,2,0))</f>
        <v/>
      </c>
      <c r="FZ77" s="530"/>
      <c r="GA77" s="531"/>
      <c r="GB77" s="514"/>
      <c r="GC77" s="514"/>
      <c r="GD77" s="515">
        <f>COUNTIF(FV$76:FV$77,FV77)+COUNTIF(FX$76:FX$77,FV77)</f>
        <v>0</v>
      </c>
      <c r="GE77" s="515">
        <f>COUNTIF(FV$76:FV$77,FX77)+COUNTIF(FX$76:FX$77,FX77)</f>
        <v>0</v>
      </c>
      <c r="GF77" s="515"/>
      <c r="GG77" s="476" t="str">
        <f>IF(OR(FV77&lt;&gt;"",FX77&lt;&gt;""),IF(GD77&lt;&gt;1,0,COUNTIF($B$76:$B$77,FV77)+COUNTIF($D$76:$D$77,FV77))+IF(GE77&lt;&gt;1,0,COUNTIF($B$76:$B$77,FX77)+COUNTIF($D$76:$D$77,FX77)),"")</f>
        <v/>
      </c>
      <c r="GI77" s="491"/>
      <c r="GJ77" s="452" t="str">
        <f>IF(GI77="","",VLOOKUP(GI77,Language!$D$5:$E$94,2,0))</f>
        <v/>
      </c>
      <c r="GK77" s="492"/>
      <c r="GL77" s="452" t="str">
        <f>IF(GK77="","",VLOOKUP(GK77,Language!$D$5:$E$94,2,0))</f>
        <v/>
      </c>
      <c r="GM77" s="530"/>
      <c r="GN77" s="531"/>
      <c r="GO77" s="514"/>
      <c r="GP77" s="514"/>
      <c r="GQ77" s="515">
        <f>COUNTIF(GI$76:GI$77,GI77)+COUNTIF(GK$76:GK$77,GI77)</f>
        <v>0</v>
      </c>
      <c r="GR77" s="515">
        <f>COUNTIF(GI$76:GI$77,GK77)+COUNTIF(GK$76:GK$77,GK77)</f>
        <v>0</v>
      </c>
      <c r="GS77" s="515"/>
      <c r="GT77" s="476" t="str">
        <f>IF(OR(GI77&lt;&gt;"",GK77&lt;&gt;""),IF(GQ77&lt;&gt;1,0,COUNTIF($B$76:$B$77,GI77)+COUNTIF($D$76:$D$77,GI77))+IF(GR77&lt;&gt;1,0,COUNTIF($B$76:$B$77,GK77)+COUNTIF($D$76:$D$77,GK77)),"")</f>
        <v/>
      </c>
      <c r="GV77" s="491"/>
      <c r="GW77" s="452" t="str">
        <f>IF(GV77="","",VLOOKUP(GV77,Language!$D$5:$E$94,2,0))</f>
        <v/>
      </c>
      <c r="GX77" s="492"/>
      <c r="GY77" s="452" t="str">
        <f>IF(GX77="","",VLOOKUP(GX77,Language!$D$5:$E$94,2,0))</f>
        <v/>
      </c>
      <c r="GZ77" s="530"/>
      <c r="HA77" s="531"/>
      <c r="HB77" s="514"/>
      <c r="HC77" s="514"/>
      <c r="HD77" s="515">
        <f>COUNTIF(GV$76:GV$77,GV77)+COUNTIF(GX$76:GX$77,GV77)</f>
        <v>0</v>
      </c>
      <c r="HE77" s="515">
        <f>COUNTIF(GV$76:GV$77,GX77)+COUNTIF(GX$76:GX$77,GX77)</f>
        <v>0</v>
      </c>
      <c r="HF77" s="515"/>
      <c r="HG77" s="476" t="str">
        <f>IF(OR(GV77&lt;&gt;"",GX77&lt;&gt;""),IF(HD77&lt;&gt;1,0,COUNTIF($B$76:$B$77,GV77)+COUNTIF($D$76:$D$77,GV77))+IF(HE77&lt;&gt;1,0,COUNTIF($B$76:$B$77,GX77)+COUNTIF($D$76:$D$77,GX77)),"")</f>
        <v/>
      </c>
      <c r="HI77" s="491"/>
      <c r="HJ77" s="452" t="str">
        <f>IF(HI77="","",VLOOKUP(HI77,Language!$D$5:$E$94,2,0))</f>
        <v/>
      </c>
      <c r="HK77" s="492"/>
      <c r="HL77" s="452" t="str">
        <f>IF(HK77="","",VLOOKUP(HK77,Language!$D$5:$E$94,2,0))</f>
        <v/>
      </c>
      <c r="HM77" s="530"/>
      <c r="HN77" s="531"/>
      <c r="HO77" s="514"/>
      <c r="HP77" s="514"/>
      <c r="HQ77" s="515">
        <f>COUNTIF(HI$76:HI$77,HI77)+COUNTIF(HK$76:HK$77,HI77)</f>
        <v>0</v>
      </c>
      <c r="HR77" s="515">
        <f>COUNTIF(HI$76:HI$77,HK77)+COUNTIF(HK$76:HK$77,HK77)</f>
        <v>0</v>
      </c>
      <c r="HS77" s="515"/>
      <c r="HT77" s="476" t="str">
        <f>IF(OR(HI77&lt;&gt;"",HK77&lt;&gt;""),IF(HQ77&lt;&gt;1,0,COUNTIF($B$76:$B$77,HI77)+COUNTIF($D$76:$D$77,HI77))+IF(HR77&lt;&gt;1,0,COUNTIF($B$76:$B$77,HK77)+COUNTIF($D$76:$D$77,HK77)),"")</f>
        <v/>
      </c>
      <c r="HV77" s="491"/>
      <c r="HW77" s="452" t="str">
        <f>IF(HV77="","",VLOOKUP(HV77,Language!$D$5:$E$94,2,0))</f>
        <v/>
      </c>
      <c r="HX77" s="492"/>
      <c r="HY77" s="452" t="str">
        <f>IF(HX77="","",VLOOKUP(HX77,Language!$D$5:$E$94,2,0))</f>
        <v/>
      </c>
      <c r="HZ77" s="530"/>
      <c r="IA77" s="531"/>
      <c r="IB77" s="514"/>
      <c r="IC77" s="514"/>
      <c r="ID77" s="515">
        <f>COUNTIF(HV$76:HV$77,HV77)+COUNTIF(HX$76:HX$77,HV77)</f>
        <v>0</v>
      </c>
      <c r="IE77" s="515">
        <f>COUNTIF(HV$76:HV$77,HX77)+COUNTIF(HX$76:HX$77,HX77)</f>
        <v>0</v>
      </c>
      <c r="IF77" s="515"/>
      <c r="IG77" s="476" t="str">
        <f>IF(OR(HV77&lt;&gt;"",HX77&lt;&gt;""),IF(ID77&lt;&gt;1,0,COUNTIF($B$76:$B$77,HV77)+COUNTIF($D$76:$D$77,HV77))+IF(IE77&lt;&gt;1,0,COUNTIF($B$76:$B$77,HX77)+COUNTIF($D$76:$D$77,HX77)),"")</f>
        <v/>
      </c>
      <c r="II77" s="491"/>
      <c r="IJ77" s="452" t="str">
        <f>IF(II77="","",VLOOKUP(II77,Language!$D$5:$E$94,2,0))</f>
        <v/>
      </c>
      <c r="IK77" s="492"/>
      <c r="IL77" s="452" t="str">
        <f>IF(IK77="","",VLOOKUP(IK77,Language!$D$5:$E$94,2,0))</f>
        <v/>
      </c>
      <c r="IM77" s="530"/>
      <c r="IN77" s="531"/>
      <c r="IO77" s="514"/>
      <c r="IP77" s="514"/>
      <c r="IQ77" s="515">
        <f>COUNTIF(II$76:II$77,II77)+COUNTIF(IK$76:IK$77,II77)</f>
        <v>0</v>
      </c>
      <c r="IR77" s="515">
        <f>COUNTIF(II$76:II$77,IK77)+COUNTIF(IK$76:IK$77,IK77)</f>
        <v>0</v>
      </c>
      <c r="IS77" s="515"/>
      <c r="IT77" s="476" t="str">
        <f>IF(OR(II77&lt;&gt;"",IK77&lt;&gt;""),IF(IQ77&lt;&gt;1,0,COUNTIF($B$76:$B$77,II77)+COUNTIF($D$76:$D$77,II77))+IF(IR77&lt;&gt;1,0,COUNTIF($B$76:$B$77,IK77)+COUNTIF($D$76:$D$77,IK77)),"")</f>
        <v/>
      </c>
      <c r="IV77" s="491"/>
      <c r="IW77" s="452" t="str">
        <f>IF(IV77="","",VLOOKUP(IV77,Language!$D$5:$E$94,2,0))</f>
        <v/>
      </c>
      <c r="IX77" s="492"/>
      <c r="IY77" s="452" t="str">
        <f>IF(IX77="","",VLOOKUP(IX77,Language!$D$5:$E$94,2,0))</f>
        <v/>
      </c>
      <c r="IZ77" s="530"/>
      <c r="JA77" s="531"/>
      <c r="JB77" s="514"/>
      <c r="JC77" s="514"/>
      <c r="JD77" s="515">
        <f>COUNTIF(IV$76:IV$77,IV77)+COUNTIF(IX$76:IX$77,IV77)</f>
        <v>0</v>
      </c>
      <c r="JE77" s="515">
        <f>COUNTIF(IV$76:IV$77,IX77)+COUNTIF(IX$76:IX$77,IX77)</f>
        <v>0</v>
      </c>
      <c r="JF77" s="515"/>
      <c r="JG77" s="476" t="str">
        <f>IF(OR(IV77&lt;&gt;"",IX77&lt;&gt;""),IF(JD77&lt;&gt;1,0,COUNTIF($B$76:$B$77,IV77)+COUNTIF($D$76:$D$77,IV77))+IF(JE77&lt;&gt;1,0,COUNTIF($B$76:$B$77,IX77)+COUNTIF($D$76:$D$77,IX77)),"")</f>
        <v/>
      </c>
      <c r="JI77" s="491"/>
      <c r="JJ77" s="452" t="str">
        <f>IF(JI77="","",VLOOKUP(JI77,Language!$D$5:$E$94,2,0))</f>
        <v/>
      </c>
      <c r="JK77" s="492"/>
      <c r="JL77" s="452" t="str">
        <f>IF(JK77="","",VLOOKUP(JK77,Language!$D$5:$E$94,2,0))</f>
        <v/>
      </c>
      <c r="JM77" s="530"/>
      <c r="JN77" s="531"/>
      <c r="JO77" s="514"/>
      <c r="JP77" s="514"/>
      <c r="JQ77" s="515">
        <f>COUNTIF(JI$76:JI$77,JI77)+COUNTIF(JK$76:JK$77,JI77)</f>
        <v>0</v>
      </c>
      <c r="JR77" s="515">
        <f>COUNTIF(JI$76:JI$77,JK77)+COUNTIF(JK$76:JK$77,JK77)</f>
        <v>0</v>
      </c>
      <c r="JS77" s="515"/>
      <c r="JT77" s="476" t="str">
        <f>IF(OR(JI77&lt;&gt;"",JK77&lt;&gt;""),IF(JQ77&lt;&gt;1,0,COUNTIF($B$76:$B$77,JI77)+COUNTIF($D$76:$D$77,JI77))+IF(JR77&lt;&gt;1,0,COUNTIF($B$76:$B$77,JK77)+COUNTIF($D$76:$D$77,JK77)),"")</f>
        <v/>
      </c>
      <c r="JV77" s="491"/>
      <c r="JW77" s="452" t="str">
        <f>IF(JV77="","",VLOOKUP(JV77,Language!$D$5:$E$94,2,0))</f>
        <v/>
      </c>
      <c r="JX77" s="492"/>
      <c r="JY77" s="452" t="str">
        <f>IF(JX77="","",VLOOKUP(JX77,Language!$D$5:$E$94,2,0))</f>
        <v/>
      </c>
      <c r="JZ77" s="530"/>
      <c r="KA77" s="531"/>
      <c r="KB77" s="514"/>
      <c r="KC77" s="514"/>
      <c r="KD77" s="515">
        <f>COUNTIF(JV$76:JV$77,JV77)+COUNTIF(JX$76:JX$77,JV77)</f>
        <v>0</v>
      </c>
      <c r="KE77" s="515">
        <f>COUNTIF(JV$76:JV$77,JX77)+COUNTIF(JX$76:JX$77,JX77)</f>
        <v>0</v>
      </c>
      <c r="KF77" s="515"/>
      <c r="KG77" s="476" t="str">
        <f>IF(OR(JV77&lt;&gt;"",JX77&lt;&gt;""),IF(KD77&lt;&gt;1,0,COUNTIF($B$76:$B$77,JV77)+COUNTIF($D$76:$D$77,JV77))+IF(KE77&lt;&gt;1,0,COUNTIF($B$76:$B$77,JX77)+COUNTIF($D$76:$D$77,JX77)),"")</f>
        <v/>
      </c>
      <c r="KI77" s="491"/>
      <c r="KJ77" s="452" t="str">
        <f>IF(KI77="","",VLOOKUP(KI77,Language!$D$5:$E$94,2,0))</f>
        <v/>
      </c>
      <c r="KK77" s="492"/>
      <c r="KL77" s="452" t="str">
        <f>IF(KK77="","",VLOOKUP(KK77,Language!$D$5:$E$94,2,0))</f>
        <v/>
      </c>
      <c r="KM77" s="530"/>
      <c r="KN77" s="531"/>
      <c r="KO77" s="514"/>
      <c r="KP77" s="514"/>
      <c r="KQ77" s="515">
        <f>COUNTIF(KI$76:KI$77,KI77)+COUNTIF(KK$76:KK$77,KI77)</f>
        <v>0</v>
      </c>
      <c r="KR77" s="515">
        <f>COUNTIF(KI$76:KI$77,KK77)+COUNTIF(KK$76:KK$77,KK77)</f>
        <v>0</v>
      </c>
      <c r="KS77" s="515"/>
      <c r="KT77" s="476" t="str">
        <f>IF(OR(KI77&lt;&gt;"",KK77&lt;&gt;""),IF(KQ77&lt;&gt;1,0,COUNTIF($B$76:$B$77,KI77)+COUNTIF($D$76:$D$77,KI77))+IF(KR77&lt;&gt;1,0,COUNTIF($B$76:$B$77,KK77)+COUNTIF($D$76:$D$77,KK77)),"")</f>
        <v/>
      </c>
      <c r="KV77" s="491"/>
      <c r="KW77" s="452" t="str">
        <f>IF(KV77="","",VLOOKUP(KV77,Language!$D$5:$E$94,2,0))</f>
        <v/>
      </c>
      <c r="KX77" s="492"/>
      <c r="KY77" s="452" t="str">
        <f>IF(KX77="","",VLOOKUP(KX77,Language!$D$5:$E$94,2,0))</f>
        <v/>
      </c>
      <c r="KZ77" s="530"/>
      <c r="LA77" s="531"/>
      <c r="LB77" s="514"/>
      <c r="LC77" s="514"/>
      <c r="LD77" s="515">
        <f>COUNTIF(KV$76:KV$77,KV77)+COUNTIF(KX$76:KX$77,KV77)</f>
        <v>0</v>
      </c>
      <c r="LE77" s="515">
        <f>COUNTIF(KV$76:KV$77,KX77)+COUNTIF(KX$76:KX$77,KX77)</f>
        <v>0</v>
      </c>
      <c r="LF77" s="515"/>
      <c r="LG77" s="476" t="str">
        <f>IF(OR(KV77&lt;&gt;"",KX77&lt;&gt;""),IF(LD77&lt;&gt;1,0,COUNTIF($B$76:$B$77,KV77)+COUNTIF($D$76:$D$77,KV77))+IF(LE77&lt;&gt;1,0,COUNTIF($B$76:$B$77,KX77)+COUNTIF($D$76:$D$77,KX77)),"")</f>
        <v/>
      </c>
      <c r="LI77" s="491"/>
      <c r="LJ77" s="452" t="str">
        <f>IF(LI77="","",VLOOKUP(LI77,Language!$D$5:$E$94,2,0))</f>
        <v/>
      </c>
      <c r="LK77" s="492"/>
      <c r="LL77" s="452" t="str">
        <f>IF(LK77="","",VLOOKUP(LK77,Language!$D$5:$E$94,2,0))</f>
        <v/>
      </c>
      <c r="LM77" s="530"/>
      <c r="LN77" s="531"/>
      <c r="LO77" s="514"/>
      <c r="LP77" s="514"/>
      <c r="LQ77" s="515">
        <f>COUNTIF(LI$76:LI$77,LI77)+COUNTIF(LK$76:LK$77,LI77)</f>
        <v>0</v>
      </c>
      <c r="LR77" s="515">
        <f>COUNTIF(LI$76:LI$77,LK77)+COUNTIF(LK$76:LK$77,LK77)</f>
        <v>0</v>
      </c>
      <c r="LS77" s="515"/>
      <c r="LT77" s="476" t="str">
        <f>IF(OR(LI77&lt;&gt;"",LK77&lt;&gt;""),IF(LQ77&lt;&gt;1,0,COUNTIF($B$76:$B$77,LI77)+COUNTIF($D$76:$D$77,LI77))+IF(LR77&lt;&gt;1,0,COUNTIF($B$76:$B$77,LK77)+COUNTIF($D$76:$D$77,LK77)),"")</f>
        <v/>
      </c>
      <c r="LV77" s="491"/>
      <c r="LW77" s="452" t="str">
        <f>IF(LV77="","",VLOOKUP(LV77,Language!$D$5:$E$94,2,0))</f>
        <v/>
      </c>
      <c r="LX77" s="492"/>
      <c r="LY77" s="452" t="str">
        <f>IF(LX77="","",VLOOKUP(LX77,Language!$D$5:$E$94,2,0))</f>
        <v/>
      </c>
      <c r="LZ77" s="530"/>
      <c r="MA77" s="531"/>
      <c r="MB77" s="514"/>
      <c r="MC77" s="514"/>
      <c r="MD77" s="515">
        <f>COUNTIF(LV$76:LV$77,LV77)+COUNTIF(LX$76:LX$77,LV77)</f>
        <v>0</v>
      </c>
      <c r="ME77" s="515">
        <f>COUNTIF(LV$76:LV$77,LX77)+COUNTIF(LX$76:LX$77,LX77)</f>
        <v>0</v>
      </c>
      <c r="MF77" s="515"/>
      <c r="MG77" s="476" t="str">
        <f>IF(OR(LV77&lt;&gt;"",LX77&lt;&gt;""),IF(MD77&lt;&gt;1,0,COUNTIF($B$76:$B$77,LV77)+COUNTIF($D$76:$D$77,LV77))+IF(ME77&lt;&gt;1,0,COUNTIF($B$76:$B$77,LX77)+COUNTIF($D$76:$D$77,LX77)),"")</f>
        <v/>
      </c>
    </row>
    <row r="78" spans="1:345" ht="24" customHeight="1" x14ac:dyDescent="0.25">
      <c r="B78" s="462" t="str">
        <f>Language!$E$182</f>
        <v>Dritter Platz</v>
      </c>
      <c r="C78" s="463"/>
      <c r="D78" s="468"/>
      <c r="E78" s="465"/>
      <c r="F78" s="469"/>
      <c r="G78" s="470"/>
      <c r="H78" s="449"/>
      <c r="I78" s="462" t="str">
        <f>$B80</f>
        <v>Finale</v>
      </c>
      <c r="J78" s="464"/>
      <c r="K78" s="464"/>
      <c r="L78" s="465"/>
      <c r="M78" s="496"/>
      <c r="N78" s="497"/>
      <c r="O78" s="466"/>
      <c r="P78" s="478"/>
      <c r="Q78" s="465"/>
      <c r="R78" s="465"/>
      <c r="S78" s="465"/>
      <c r="T78" s="479"/>
      <c r="V78" s="462" t="str">
        <f>$B80</f>
        <v>Finale</v>
      </c>
      <c r="W78" s="464"/>
      <c r="X78" s="464"/>
      <c r="Y78" s="465"/>
      <c r="Z78" s="496"/>
      <c r="AA78" s="497"/>
      <c r="AB78" s="466"/>
      <c r="AC78" s="478"/>
      <c r="AD78" s="465"/>
      <c r="AE78" s="465"/>
      <c r="AF78" s="465"/>
      <c r="AG78" s="479"/>
      <c r="AI78" s="462" t="str">
        <f>$B80</f>
        <v>Finale</v>
      </c>
      <c r="AJ78" s="464"/>
      <c r="AK78" s="464"/>
      <c r="AL78" s="465"/>
      <c r="AM78" s="496"/>
      <c r="AN78" s="497"/>
      <c r="AO78" s="466"/>
      <c r="AP78" s="478"/>
      <c r="AQ78" s="465"/>
      <c r="AR78" s="465"/>
      <c r="AS78" s="465"/>
      <c r="AT78" s="479"/>
      <c r="AV78" s="462" t="str">
        <f>$B80</f>
        <v>Finale</v>
      </c>
      <c r="AW78" s="464"/>
      <c r="AX78" s="464"/>
      <c r="AY78" s="465"/>
      <c r="AZ78" s="496"/>
      <c r="BA78" s="497"/>
      <c r="BB78" s="466"/>
      <c r="BC78" s="478"/>
      <c r="BD78" s="465"/>
      <c r="BE78" s="465"/>
      <c r="BF78" s="465"/>
      <c r="BG78" s="479"/>
      <c r="BI78" s="462" t="str">
        <f>$B80</f>
        <v>Finale</v>
      </c>
      <c r="BJ78" s="464"/>
      <c r="BK78" s="464"/>
      <c r="BL78" s="465"/>
      <c r="BM78" s="496"/>
      <c r="BN78" s="497"/>
      <c r="BO78" s="466"/>
      <c r="BP78" s="478"/>
      <c r="BQ78" s="465"/>
      <c r="BR78" s="465"/>
      <c r="BS78" s="465"/>
      <c r="BT78" s="479"/>
      <c r="BV78" s="462" t="str">
        <f>$B80</f>
        <v>Finale</v>
      </c>
      <c r="BW78" s="464"/>
      <c r="BX78" s="464"/>
      <c r="BY78" s="465"/>
      <c r="BZ78" s="496"/>
      <c r="CA78" s="497"/>
      <c r="CB78" s="466"/>
      <c r="CC78" s="478"/>
      <c r="CD78" s="465"/>
      <c r="CE78" s="465"/>
      <c r="CF78" s="465"/>
      <c r="CG78" s="479"/>
      <c r="CI78" s="462" t="str">
        <f>$B80</f>
        <v>Finale</v>
      </c>
      <c r="CJ78" s="464"/>
      <c r="CK78" s="464"/>
      <c r="CL78" s="465"/>
      <c r="CM78" s="496"/>
      <c r="CN78" s="497"/>
      <c r="CO78" s="466"/>
      <c r="CP78" s="478"/>
      <c r="CQ78" s="465"/>
      <c r="CR78" s="465"/>
      <c r="CS78" s="465"/>
      <c r="CT78" s="479"/>
      <c r="CV78" s="462" t="str">
        <f>$B80</f>
        <v>Finale</v>
      </c>
      <c r="CW78" s="464"/>
      <c r="CX78" s="464"/>
      <c r="CY78" s="465"/>
      <c r="CZ78" s="496"/>
      <c r="DA78" s="497"/>
      <c r="DB78" s="466"/>
      <c r="DC78" s="478"/>
      <c r="DD78" s="465"/>
      <c r="DE78" s="465"/>
      <c r="DF78" s="465"/>
      <c r="DG78" s="479"/>
      <c r="DI78" s="462" t="str">
        <f>$B80</f>
        <v>Finale</v>
      </c>
      <c r="DJ78" s="464"/>
      <c r="DK78" s="464"/>
      <c r="DL78" s="465"/>
      <c r="DM78" s="496"/>
      <c r="DN78" s="497"/>
      <c r="DO78" s="466"/>
      <c r="DP78" s="478"/>
      <c r="DQ78" s="465"/>
      <c r="DR78" s="465"/>
      <c r="DS78" s="465"/>
      <c r="DT78" s="479"/>
      <c r="DV78" s="462" t="str">
        <f>$B80</f>
        <v>Finale</v>
      </c>
      <c r="DW78" s="464"/>
      <c r="DX78" s="464"/>
      <c r="DY78" s="465"/>
      <c r="DZ78" s="496"/>
      <c r="EA78" s="497"/>
      <c r="EB78" s="466"/>
      <c r="EC78" s="478"/>
      <c r="ED78" s="465"/>
      <c r="EE78" s="465"/>
      <c r="EF78" s="465"/>
      <c r="EG78" s="479"/>
      <c r="EI78" s="462" t="str">
        <f>$B80</f>
        <v>Finale</v>
      </c>
      <c r="EJ78" s="464"/>
      <c r="EK78" s="464"/>
      <c r="EL78" s="465"/>
      <c r="EM78" s="496"/>
      <c r="EN78" s="497"/>
      <c r="EO78" s="466"/>
      <c r="EP78" s="478"/>
      <c r="EQ78" s="465"/>
      <c r="ER78" s="465"/>
      <c r="ES78" s="465"/>
      <c r="ET78" s="479"/>
      <c r="EV78" s="462" t="str">
        <f>$B80</f>
        <v>Finale</v>
      </c>
      <c r="EW78" s="464"/>
      <c r="EX78" s="464"/>
      <c r="EY78" s="465"/>
      <c r="EZ78" s="496"/>
      <c r="FA78" s="497"/>
      <c r="FB78" s="466"/>
      <c r="FC78" s="478"/>
      <c r="FD78" s="465"/>
      <c r="FE78" s="465"/>
      <c r="FF78" s="465"/>
      <c r="FG78" s="479"/>
      <c r="FI78" s="462" t="str">
        <f>$B80</f>
        <v>Finale</v>
      </c>
      <c r="FJ78" s="464"/>
      <c r="FK78" s="464"/>
      <c r="FL78" s="465"/>
      <c r="FM78" s="496"/>
      <c r="FN78" s="497"/>
      <c r="FO78" s="466"/>
      <c r="FP78" s="478"/>
      <c r="FQ78" s="465"/>
      <c r="FR78" s="465"/>
      <c r="FS78" s="465"/>
      <c r="FT78" s="479"/>
      <c r="FV78" s="462" t="str">
        <f>$B80</f>
        <v>Finale</v>
      </c>
      <c r="FW78" s="464"/>
      <c r="FX78" s="464"/>
      <c r="FY78" s="465"/>
      <c r="FZ78" s="496"/>
      <c r="GA78" s="497"/>
      <c r="GB78" s="466"/>
      <c r="GC78" s="478"/>
      <c r="GD78" s="465"/>
      <c r="GE78" s="465"/>
      <c r="GF78" s="465"/>
      <c r="GG78" s="479"/>
      <c r="GI78" s="462" t="str">
        <f>$B80</f>
        <v>Finale</v>
      </c>
      <c r="GJ78" s="464"/>
      <c r="GK78" s="464"/>
      <c r="GL78" s="465"/>
      <c r="GM78" s="496"/>
      <c r="GN78" s="497"/>
      <c r="GO78" s="466"/>
      <c r="GP78" s="478"/>
      <c r="GQ78" s="465"/>
      <c r="GR78" s="465"/>
      <c r="GS78" s="465"/>
      <c r="GT78" s="479"/>
      <c r="GV78" s="462" t="str">
        <f>$B80</f>
        <v>Finale</v>
      </c>
      <c r="GW78" s="464"/>
      <c r="GX78" s="464"/>
      <c r="GY78" s="465"/>
      <c r="GZ78" s="496"/>
      <c r="HA78" s="497"/>
      <c r="HB78" s="466"/>
      <c r="HC78" s="478"/>
      <c r="HD78" s="465"/>
      <c r="HE78" s="465"/>
      <c r="HF78" s="465"/>
      <c r="HG78" s="479"/>
      <c r="HI78" s="462" t="str">
        <f>$B80</f>
        <v>Finale</v>
      </c>
      <c r="HJ78" s="464"/>
      <c r="HK78" s="464"/>
      <c r="HL78" s="465"/>
      <c r="HM78" s="496"/>
      <c r="HN78" s="497"/>
      <c r="HO78" s="466"/>
      <c r="HP78" s="478"/>
      <c r="HQ78" s="465"/>
      <c r="HR78" s="465"/>
      <c r="HS78" s="465"/>
      <c r="HT78" s="479"/>
      <c r="HV78" s="462" t="str">
        <f>$B80</f>
        <v>Finale</v>
      </c>
      <c r="HW78" s="464"/>
      <c r="HX78" s="464"/>
      <c r="HY78" s="465"/>
      <c r="HZ78" s="496"/>
      <c r="IA78" s="497"/>
      <c r="IB78" s="466"/>
      <c r="IC78" s="478"/>
      <c r="ID78" s="465"/>
      <c r="IE78" s="465"/>
      <c r="IF78" s="465"/>
      <c r="IG78" s="479"/>
      <c r="II78" s="462" t="str">
        <f>$B80</f>
        <v>Finale</v>
      </c>
      <c r="IJ78" s="464"/>
      <c r="IK78" s="464"/>
      <c r="IL78" s="465"/>
      <c r="IM78" s="496"/>
      <c r="IN78" s="497"/>
      <c r="IO78" s="466"/>
      <c r="IP78" s="478"/>
      <c r="IQ78" s="465"/>
      <c r="IR78" s="465"/>
      <c r="IS78" s="465"/>
      <c r="IT78" s="479"/>
      <c r="IV78" s="462" t="str">
        <f>$B80</f>
        <v>Finale</v>
      </c>
      <c r="IW78" s="464"/>
      <c r="IX78" s="464"/>
      <c r="IY78" s="465"/>
      <c r="IZ78" s="496"/>
      <c r="JA78" s="497"/>
      <c r="JB78" s="466"/>
      <c r="JC78" s="478"/>
      <c r="JD78" s="465"/>
      <c r="JE78" s="465"/>
      <c r="JF78" s="465"/>
      <c r="JG78" s="479"/>
      <c r="JI78" s="462" t="str">
        <f>$B80</f>
        <v>Finale</v>
      </c>
      <c r="JJ78" s="464"/>
      <c r="JK78" s="464"/>
      <c r="JL78" s="465"/>
      <c r="JM78" s="496"/>
      <c r="JN78" s="497"/>
      <c r="JO78" s="466"/>
      <c r="JP78" s="478"/>
      <c r="JQ78" s="465"/>
      <c r="JR78" s="465"/>
      <c r="JS78" s="465"/>
      <c r="JT78" s="479"/>
      <c r="JV78" s="462" t="str">
        <f>$B80</f>
        <v>Finale</v>
      </c>
      <c r="JW78" s="464"/>
      <c r="JX78" s="464"/>
      <c r="JY78" s="465"/>
      <c r="JZ78" s="496"/>
      <c r="KA78" s="497"/>
      <c r="KB78" s="466"/>
      <c r="KC78" s="478"/>
      <c r="KD78" s="465"/>
      <c r="KE78" s="465"/>
      <c r="KF78" s="465"/>
      <c r="KG78" s="479"/>
      <c r="KI78" s="462" t="str">
        <f>$B80</f>
        <v>Finale</v>
      </c>
      <c r="KJ78" s="464"/>
      <c r="KK78" s="464"/>
      <c r="KL78" s="465"/>
      <c r="KM78" s="496"/>
      <c r="KN78" s="497"/>
      <c r="KO78" s="466"/>
      <c r="KP78" s="478"/>
      <c r="KQ78" s="465"/>
      <c r="KR78" s="465"/>
      <c r="KS78" s="465"/>
      <c r="KT78" s="479"/>
      <c r="KV78" s="462" t="str">
        <f>$B80</f>
        <v>Finale</v>
      </c>
      <c r="KW78" s="464"/>
      <c r="KX78" s="464"/>
      <c r="KY78" s="465"/>
      <c r="KZ78" s="496"/>
      <c r="LA78" s="497"/>
      <c r="LB78" s="466"/>
      <c r="LC78" s="478"/>
      <c r="LD78" s="465"/>
      <c r="LE78" s="465"/>
      <c r="LF78" s="465"/>
      <c r="LG78" s="479"/>
      <c r="LI78" s="462" t="str">
        <f>$B80</f>
        <v>Finale</v>
      </c>
      <c r="LJ78" s="464"/>
      <c r="LK78" s="464"/>
      <c r="LL78" s="465"/>
      <c r="LM78" s="496"/>
      <c r="LN78" s="497"/>
      <c r="LO78" s="466"/>
      <c r="LP78" s="478"/>
      <c r="LQ78" s="465"/>
      <c r="LR78" s="465"/>
      <c r="LS78" s="465"/>
      <c r="LT78" s="479"/>
      <c r="LV78" s="462" t="str">
        <f>$B80</f>
        <v>Finale</v>
      </c>
      <c r="LW78" s="464"/>
      <c r="LX78" s="464"/>
      <c r="LY78" s="465"/>
      <c r="LZ78" s="496"/>
      <c r="MA78" s="497"/>
      <c r="MB78" s="466"/>
      <c r="MC78" s="478"/>
      <c r="MD78" s="465"/>
      <c r="ME78" s="465"/>
      <c r="MF78" s="465"/>
      <c r="MG78" s="479"/>
    </row>
    <row r="79" spans="1:345" x14ac:dyDescent="0.25">
      <c r="B79" s="451">
        <f ca="1">IF(C79="","",INDEX(Groups!$C$7:$C$45,MATCH(C79,Groups!$D$7:$D$45,0)))</f>
        <v>16</v>
      </c>
      <c r="C79" s="452" t="str">
        <f ca="1">INDIRECT("'"&amp;References!$A$1&amp;"'!"&amp;"$L$78")</f>
        <v>Kroatien</v>
      </c>
      <c r="D79" s="453">
        <f ca="1">IF(E79="","",INDEX(Groups!$C$7:$C$45,MATCH(E79,Groups!$D$7:$D$45,0)))</f>
        <v>24</v>
      </c>
      <c r="E79" s="452" t="str">
        <f ca="1">INDIRECT("'"&amp;References!$A$1&amp;"'!"&amp;"$N$78")</f>
        <v>Marokko</v>
      </c>
      <c r="F79" s="454">
        <f ca="1">IF(AND(INDIRECT("'"&amp;References!$A$1&amp;"'!"&amp;"$L$79")&lt;&gt;"",INDIRECT("'"&amp;References!$A$1&amp;"'!"&amp;"$N$79")&lt;&gt;""),INDIRECT("'"&amp;References!$A$1&amp;"'!"&amp;"$L$79")+IF(AND(INDIRECT("'"&amp;References!$A$1&amp;"'!"&amp;"$L$81")&lt;&gt;"",INDIRECT("'"&amp;References!$A$1&amp;"'!"&amp;"$N$81")&lt;&gt;"",INDIRECT("'"&amp;References!$A$1&amp;"'!"&amp;"$L$79")=INDIRECT("'"&amp;References!$A$1&amp;"'!"&amp;"$N$79")),INDIRECT("'"&amp;References!$A$1&amp;"'!"&amp;"$L$81"),0),"")</f>
        <v>2</v>
      </c>
      <c r="G79" s="455">
        <f ca="1">IF(AND(INDIRECT("'"&amp;References!$A$1&amp;"'!"&amp;"$L$79")&lt;&gt;"",INDIRECT("'"&amp;References!$A$1&amp;"'!"&amp;"$N$79")&lt;&gt;""),INDIRECT("'"&amp;References!$A$1&amp;"'!"&amp;"$N$79")+IF(AND(INDIRECT("'"&amp;References!$A$1&amp;"'!"&amp;"$L$81")&lt;&gt;"",INDIRECT("'"&amp;References!$A$1&amp;"'!"&amp;"$N$81")&lt;&gt;"",INDIRECT("'"&amp;References!$A$1&amp;"'!"&amp;"$L$79")=INDIRECT("'"&amp;References!$A$1&amp;"'!"&amp;"$N$79")),INDIRECT("'"&amp;References!$A$1&amp;"'!"&amp;"$N$81"),0),"")</f>
        <v>1</v>
      </c>
      <c r="I79" s="491"/>
      <c r="J79" s="452" t="str">
        <f>IF(I79="","",VLOOKUP(I79,Language!$D$5:$E$94,2,0))</f>
        <v/>
      </c>
      <c r="K79" s="493"/>
      <c r="L79" s="452" t="str">
        <f>IF(K79="","",VLOOKUP(K79,Language!$D$5:$E$94,2,0))</f>
        <v/>
      </c>
      <c r="M79" s="516"/>
      <c r="N79" s="515"/>
      <c r="O79" s="510"/>
      <c r="P79" s="510"/>
      <c r="Q79" s="515">
        <f>COUNTIF(I$79:I$81,I79)+COUNTIF(K$79:K$81,I79)</f>
        <v>0</v>
      </c>
      <c r="R79" s="515">
        <f>COUNTIF(I$79:I$81,K79)+COUNTIF(K$79:K$81,K79)</f>
        <v>0</v>
      </c>
      <c r="S79" s="515"/>
      <c r="T79" s="476" t="str">
        <f>IF(OR(I79&lt;&gt;"",K79&lt;&gt;""),IF(Q79&lt;&gt;1,0,COUNTIF($B$81:$B$81,I79)+COUNTIF($D$81:$D$81,I79))+IF(R79&lt;&gt;1,0,COUNTIF($B$81:$B$81,K79)+COUNTIF($D$81:$D$81,K79)),"")</f>
        <v/>
      </c>
      <c r="V79" s="491"/>
      <c r="W79" s="452" t="str">
        <f>IF(V79="","",VLOOKUP(V79,Language!$D$5:$E$94,2,0))</f>
        <v/>
      </c>
      <c r="X79" s="493"/>
      <c r="Y79" s="452" t="str">
        <f>IF(X79="","",VLOOKUP(X79,Language!$D$5:$E$94,2,0))</f>
        <v/>
      </c>
      <c r="Z79" s="516"/>
      <c r="AA79" s="515"/>
      <c r="AB79" s="510"/>
      <c r="AC79" s="510"/>
      <c r="AD79" s="515">
        <f>COUNTIF(V$79:V$81,V79)+COUNTIF(X$79:X$81,V79)</f>
        <v>0</v>
      </c>
      <c r="AE79" s="515">
        <f>COUNTIF(V$79:V$81,X79)+COUNTIF(X$79:X$81,X79)</f>
        <v>0</v>
      </c>
      <c r="AF79" s="515"/>
      <c r="AG79" s="476" t="str">
        <f>IF(OR(V79&lt;&gt;"",X79&lt;&gt;""),IF(AD79&lt;&gt;1,0,COUNTIF($B$81:$B$81,V79)+COUNTIF($D$81:$D$81,V79))+IF(AE79&lt;&gt;1,0,COUNTIF($B$81:$B$81,X79)+COUNTIF($D$81:$D$81,X79)),"")</f>
        <v/>
      </c>
      <c r="AI79" s="491"/>
      <c r="AJ79" s="452" t="str">
        <f>IF(AI79="","",VLOOKUP(AI79,Language!$D$5:$E$94,2,0))</f>
        <v/>
      </c>
      <c r="AK79" s="493"/>
      <c r="AL79" s="452" t="str">
        <f>IF(AK79="","",VLOOKUP(AK79,Language!$D$5:$E$94,2,0))</f>
        <v/>
      </c>
      <c r="AM79" s="516"/>
      <c r="AN79" s="515"/>
      <c r="AO79" s="510"/>
      <c r="AP79" s="510"/>
      <c r="AQ79" s="515">
        <f>COUNTIF(AI$79:AI$81,AI79)+COUNTIF(AK$79:AK$81,AI79)</f>
        <v>0</v>
      </c>
      <c r="AR79" s="515">
        <f>COUNTIF(AI$79:AI$81,AK79)+COUNTIF(AK$79:AK$81,AK79)</f>
        <v>0</v>
      </c>
      <c r="AS79" s="515"/>
      <c r="AT79" s="476" t="str">
        <f>IF(OR(AI79&lt;&gt;"",AK79&lt;&gt;""),IF(AQ79&lt;&gt;1,0,COUNTIF($B$81:$B$81,AI79)+COUNTIF($D$81:$D$81,AI79))+IF(AR79&lt;&gt;1,0,COUNTIF($B$81:$B$81,AK79)+COUNTIF($D$81:$D$81,AK79)),"")</f>
        <v/>
      </c>
      <c r="AV79" s="491"/>
      <c r="AW79" s="452" t="str">
        <f>IF(AV79="","",VLOOKUP(AV79,Language!$D$5:$E$94,2,0))</f>
        <v/>
      </c>
      <c r="AX79" s="493"/>
      <c r="AY79" s="452" t="str">
        <f>IF(AX79="","",VLOOKUP(AX79,Language!$D$5:$E$94,2,0))</f>
        <v/>
      </c>
      <c r="AZ79" s="516"/>
      <c r="BA79" s="515"/>
      <c r="BB79" s="510"/>
      <c r="BC79" s="510"/>
      <c r="BD79" s="515">
        <f>COUNTIF(AV$79:AV$81,AV79)+COUNTIF(AX$79:AX$81,AV79)</f>
        <v>0</v>
      </c>
      <c r="BE79" s="515">
        <f>COUNTIF(AV$79:AV$81,AX79)+COUNTIF(AX$79:AX$81,AX79)</f>
        <v>0</v>
      </c>
      <c r="BF79" s="515"/>
      <c r="BG79" s="476" t="str">
        <f>IF(OR(AV79&lt;&gt;"",AX79&lt;&gt;""),IF(BD79&lt;&gt;1,0,COUNTIF($B$81:$B$81,AV79)+COUNTIF($D$81:$D$81,AV79))+IF(BE79&lt;&gt;1,0,COUNTIF($B$81:$B$81,AX79)+COUNTIF($D$81:$D$81,AX79)),"")</f>
        <v/>
      </c>
      <c r="BI79" s="491"/>
      <c r="BJ79" s="452" t="str">
        <f>IF(BI79="","",VLOOKUP(BI79,Language!$D$5:$E$94,2,0))</f>
        <v/>
      </c>
      <c r="BK79" s="493"/>
      <c r="BL79" s="452" t="str">
        <f>IF(BK79="","",VLOOKUP(BK79,Language!$D$5:$E$94,2,0))</f>
        <v/>
      </c>
      <c r="BM79" s="516"/>
      <c r="BN79" s="515"/>
      <c r="BO79" s="510"/>
      <c r="BP79" s="510"/>
      <c r="BQ79" s="515">
        <f>COUNTIF(BI$79:BI$81,BI79)+COUNTIF(BK$79:BK$81,BI79)</f>
        <v>0</v>
      </c>
      <c r="BR79" s="515">
        <f>COUNTIF(BI$79:BI$81,BK79)+COUNTIF(BK$79:BK$81,BK79)</f>
        <v>0</v>
      </c>
      <c r="BS79" s="515"/>
      <c r="BT79" s="476" t="str">
        <f>IF(OR(BI79&lt;&gt;"",BK79&lt;&gt;""),IF(BQ79&lt;&gt;1,0,COUNTIF($B$81:$B$81,BI79)+COUNTIF($D$81:$D$81,BI79))+IF(BR79&lt;&gt;1,0,COUNTIF($B$81:$B$81,BK79)+COUNTIF($D$81:$D$81,BK79)),"")</f>
        <v/>
      </c>
      <c r="BV79" s="491"/>
      <c r="BW79" s="452" t="str">
        <f>IF(BV79="","",VLOOKUP(BV79,Language!$D$5:$E$94,2,0))</f>
        <v/>
      </c>
      <c r="BX79" s="493"/>
      <c r="BY79" s="452" t="str">
        <f>IF(BX79="","",VLOOKUP(BX79,Language!$D$5:$E$94,2,0))</f>
        <v/>
      </c>
      <c r="BZ79" s="516"/>
      <c r="CA79" s="515"/>
      <c r="CB79" s="510"/>
      <c r="CC79" s="510"/>
      <c r="CD79" s="515">
        <f>COUNTIF(BV$79:BV$81,BV79)+COUNTIF(BX$79:BX$81,BV79)</f>
        <v>0</v>
      </c>
      <c r="CE79" s="515">
        <f>COUNTIF(BV$79:BV$81,BX79)+COUNTIF(BX$79:BX$81,BX79)</f>
        <v>0</v>
      </c>
      <c r="CF79" s="515"/>
      <c r="CG79" s="476" t="str">
        <f>IF(OR(BV79&lt;&gt;"",BX79&lt;&gt;""),IF(CD79&lt;&gt;1,0,COUNTIF($B$81:$B$81,BV79)+COUNTIF($D$81:$D$81,BV79))+IF(CE79&lt;&gt;1,0,COUNTIF($B$81:$B$81,BX79)+COUNTIF($D$81:$D$81,BX79)),"")</f>
        <v/>
      </c>
      <c r="CI79" s="491"/>
      <c r="CJ79" s="452" t="str">
        <f>IF(CI79="","",VLOOKUP(CI79,Language!$D$5:$E$94,2,0))</f>
        <v/>
      </c>
      <c r="CK79" s="493"/>
      <c r="CL79" s="452" t="str">
        <f>IF(CK79="","",VLOOKUP(CK79,Language!$D$5:$E$94,2,0))</f>
        <v/>
      </c>
      <c r="CM79" s="516"/>
      <c r="CN79" s="515"/>
      <c r="CO79" s="510"/>
      <c r="CP79" s="510"/>
      <c r="CQ79" s="515">
        <f>COUNTIF(CI$79:CI$81,CI79)+COUNTIF(CK$79:CK$81,CI79)</f>
        <v>0</v>
      </c>
      <c r="CR79" s="515">
        <f>COUNTIF(CI$79:CI$81,CK79)+COUNTIF(CK$79:CK$81,CK79)</f>
        <v>0</v>
      </c>
      <c r="CS79" s="515"/>
      <c r="CT79" s="476" t="str">
        <f>IF(OR(CI79&lt;&gt;"",CK79&lt;&gt;""),IF(CQ79&lt;&gt;1,0,COUNTIF($B$81:$B$81,CI79)+COUNTIF($D$81:$D$81,CI79))+IF(CR79&lt;&gt;1,0,COUNTIF($B$81:$B$81,CK79)+COUNTIF($D$81:$D$81,CK79)),"")</f>
        <v/>
      </c>
      <c r="CV79" s="491"/>
      <c r="CW79" s="452" t="str">
        <f>IF(CV79="","",VLOOKUP(CV79,Language!$D$5:$E$94,2,0))</f>
        <v/>
      </c>
      <c r="CX79" s="493"/>
      <c r="CY79" s="452" t="str">
        <f>IF(CX79="","",VLOOKUP(CX79,Language!$D$5:$E$94,2,0))</f>
        <v/>
      </c>
      <c r="CZ79" s="516"/>
      <c r="DA79" s="515"/>
      <c r="DB79" s="510"/>
      <c r="DC79" s="510"/>
      <c r="DD79" s="515">
        <f>COUNTIF(CV$79:CV$81,CV79)+COUNTIF(CX$79:CX$81,CV79)</f>
        <v>0</v>
      </c>
      <c r="DE79" s="515">
        <f>COUNTIF(CV$79:CV$81,CX79)+COUNTIF(CX$79:CX$81,CX79)</f>
        <v>0</v>
      </c>
      <c r="DF79" s="515"/>
      <c r="DG79" s="476" t="str">
        <f>IF(OR(CV79&lt;&gt;"",CX79&lt;&gt;""),IF(DD79&lt;&gt;1,0,COUNTIF($B$81:$B$81,CV79)+COUNTIF($D$81:$D$81,CV79))+IF(DE79&lt;&gt;1,0,COUNTIF($B$81:$B$81,CX79)+COUNTIF($D$81:$D$81,CX79)),"")</f>
        <v/>
      </c>
      <c r="DI79" s="491"/>
      <c r="DJ79" s="452" t="str">
        <f>IF(DI79="","",VLOOKUP(DI79,Language!$D$5:$E$94,2,0))</f>
        <v/>
      </c>
      <c r="DK79" s="493"/>
      <c r="DL79" s="452" t="str">
        <f>IF(DK79="","",VLOOKUP(DK79,Language!$D$5:$E$94,2,0))</f>
        <v/>
      </c>
      <c r="DM79" s="516"/>
      <c r="DN79" s="515"/>
      <c r="DO79" s="510"/>
      <c r="DP79" s="510"/>
      <c r="DQ79" s="515">
        <f>COUNTIF(DI$79:DI$81,DI79)+COUNTIF(DK$79:DK$81,DI79)</f>
        <v>0</v>
      </c>
      <c r="DR79" s="515">
        <f>COUNTIF(DI$79:DI$81,DK79)+COUNTIF(DK$79:DK$81,DK79)</f>
        <v>0</v>
      </c>
      <c r="DS79" s="515"/>
      <c r="DT79" s="476" t="str">
        <f>IF(OR(DI79&lt;&gt;"",DK79&lt;&gt;""),IF(DQ79&lt;&gt;1,0,COUNTIF($B$81:$B$81,DI79)+COUNTIF($D$81:$D$81,DI79))+IF(DR79&lt;&gt;1,0,COUNTIF($B$81:$B$81,DK79)+COUNTIF($D$81:$D$81,DK79)),"")</f>
        <v/>
      </c>
      <c r="DV79" s="491"/>
      <c r="DW79" s="452" t="str">
        <f>IF(DV79="","",VLOOKUP(DV79,Language!$D$5:$E$94,2,0))</f>
        <v/>
      </c>
      <c r="DX79" s="493"/>
      <c r="DY79" s="452" t="str">
        <f>IF(DX79="","",VLOOKUP(DX79,Language!$D$5:$E$94,2,0))</f>
        <v/>
      </c>
      <c r="DZ79" s="516"/>
      <c r="EA79" s="515"/>
      <c r="EB79" s="510"/>
      <c r="EC79" s="510"/>
      <c r="ED79" s="515">
        <f>COUNTIF(DV$79:DV$81,DV79)+COUNTIF(DX$79:DX$81,DV79)</f>
        <v>0</v>
      </c>
      <c r="EE79" s="515">
        <f>COUNTIF(DV$79:DV$81,DX79)+COUNTIF(DX$79:DX$81,DX79)</f>
        <v>0</v>
      </c>
      <c r="EF79" s="515"/>
      <c r="EG79" s="476" t="str">
        <f>IF(OR(DV79&lt;&gt;"",DX79&lt;&gt;""),IF(ED79&lt;&gt;1,0,COUNTIF($B$81:$B$81,DV79)+COUNTIF($D$81:$D$81,DV79))+IF(EE79&lt;&gt;1,0,COUNTIF($B$81:$B$81,DX79)+COUNTIF($D$81:$D$81,DX79)),"")</f>
        <v/>
      </c>
      <c r="EI79" s="491"/>
      <c r="EJ79" s="452" t="str">
        <f>IF(EI79="","",VLOOKUP(EI79,Language!$D$5:$E$94,2,0))</f>
        <v/>
      </c>
      <c r="EK79" s="493"/>
      <c r="EL79" s="452" t="str">
        <f>IF(EK79="","",VLOOKUP(EK79,Language!$D$5:$E$94,2,0))</f>
        <v/>
      </c>
      <c r="EM79" s="516"/>
      <c r="EN79" s="515"/>
      <c r="EO79" s="510"/>
      <c r="EP79" s="510"/>
      <c r="EQ79" s="515">
        <f>COUNTIF(EI$79:EI$81,EI79)+COUNTIF(EK$79:EK$81,EI79)</f>
        <v>0</v>
      </c>
      <c r="ER79" s="515">
        <f>COUNTIF(EI$79:EI$81,EK79)+COUNTIF(EK$79:EK$81,EK79)</f>
        <v>0</v>
      </c>
      <c r="ES79" s="515"/>
      <c r="ET79" s="476" t="str">
        <f>IF(OR(EI79&lt;&gt;"",EK79&lt;&gt;""),IF(EQ79&lt;&gt;1,0,COUNTIF($B$81:$B$81,EI79)+COUNTIF($D$81:$D$81,EI79))+IF(ER79&lt;&gt;1,0,COUNTIF($B$81:$B$81,EK79)+COUNTIF($D$81:$D$81,EK79)),"")</f>
        <v/>
      </c>
      <c r="EV79" s="491"/>
      <c r="EW79" s="452" t="str">
        <f>IF(EV79="","",VLOOKUP(EV79,Language!$D$5:$E$94,2,0))</f>
        <v/>
      </c>
      <c r="EX79" s="493"/>
      <c r="EY79" s="452" t="str">
        <f>IF(EX79="","",VLOOKUP(EX79,Language!$D$5:$E$94,2,0))</f>
        <v/>
      </c>
      <c r="EZ79" s="516"/>
      <c r="FA79" s="515"/>
      <c r="FB79" s="510"/>
      <c r="FC79" s="510"/>
      <c r="FD79" s="515">
        <f>COUNTIF(EV$79:EV$81,EV79)+COUNTIF(EX$79:EX$81,EV79)</f>
        <v>0</v>
      </c>
      <c r="FE79" s="515">
        <f>COUNTIF(EV$79:EV$81,EX79)+COUNTIF(EX$79:EX$81,EX79)</f>
        <v>0</v>
      </c>
      <c r="FF79" s="515"/>
      <c r="FG79" s="476" t="str">
        <f>IF(OR(EV79&lt;&gt;"",EX79&lt;&gt;""),IF(FD79&lt;&gt;1,0,COUNTIF($B$81:$B$81,EV79)+COUNTIF($D$81:$D$81,EV79))+IF(FE79&lt;&gt;1,0,COUNTIF($B$81:$B$81,EX79)+COUNTIF($D$81:$D$81,EX79)),"")</f>
        <v/>
      </c>
      <c r="FI79" s="491"/>
      <c r="FJ79" s="452" t="str">
        <f>IF(FI79="","",VLOOKUP(FI79,Language!$D$5:$E$94,2,0))</f>
        <v/>
      </c>
      <c r="FK79" s="493"/>
      <c r="FL79" s="452" t="str">
        <f>IF(FK79="","",VLOOKUP(FK79,Language!$D$5:$E$94,2,0))</f>
        <v/>
      </c>
      <c r="FM79" s="516"/>
      <c r="FN79" s="515"/>
      <c r="FO79" s="510"/>
      <c r="FP79" s="510"/>
      <c r="FQ79" s="515">
        <f>COUNTIF(FI$79:FI$81,FI79)+COUNTIF(FK$79:FK$81,FI79)</f>
        <v>0</v>
      </c>
      <c r="FR79" s="515">
        <f>COUNTIF(FI$79:FI$81,FK79)+COUNTIF(FK$79:FK$81,FK79)</f>
        <v>0</v>
      </c>
      <c r="FS79" s="515"/>
      <c r="FT79" s="476" t="str">
        <f>IF(OR(FI79&lt;&gt;"",FK79&lt;&gt;""),IF(FQ79&lt;&gt;1,0,COUNTIF($B$81:$B$81,FI79)+COUNTIF($D$81:$D$81,FI79))+IF(FR79&lt;&gt;1,0,COUNTIF($B$81:$B$81,FK79)+COUNTIF($D$81:$D$81,FK79)),"")</f>
        <v/>
      </c>
      <c r="FV79" s="491"/>
      <c r="FW79" s="452" t="str">
        <f>IF(FV79="","",VLOOKUP(FV79,Language!$D$5:$E$94,2,0))</f>
        <v/>
      </c>
      <c r="FX79" s="493"/>
      <c r="FY79" s="452" t="str">
        <f>IF(FX79="","",VLOOKUP(FX79,Language!$D$5:$E$94,2,0))</f>
        <v/>
      </c>
      <c r="FZ79" s="516"/>
      <c r="GA79" s="515"/>
      <c r="GB79" s="510"/>
      <c r="GC79" s="510"/>
      <c r="GD79" s="515">
        <f>COUNTIF(FV$79:FV$81,FV79)+COUNTIF(FX$79:FX$81,FV79)</f>
        <v>0</v>
      </c>
      <c r="GE79" s="515">
        <f>COUNTIF(FV$79:FV$81,FX79)+COUNTIF(FX$79:FX$81,FX79)</f>
        <v>0</v>
      </c>
      <c r="GF79" s="515"/>
      <c r="GG79" s="476" t="str">
        <f>IF(OR(FV79&lt;&gt;"",FX79&lt;&gt;""),IF(GD79&lt;&gt;1,0,COUNTIF($B$81:$B$81,FV79)+COUNTIF($D$81:$D$81,FV79))+IF(GE79&lt;&gt;1,0,COUNTIF($B$81:$B$81,FX79)+COUNTIF($D$81:$D$81,FX79)),"")</f>
        <v/>
      </c>
      <c r="GI79" s="491"/>
      <c r="GJ79" s="452" t="str">
        <f>IF(GI79="","",VLOOKUP(GI79,Language!$D$5:$E$94,2,0))</f>
        <v/>
      </c>
      <c r="GK79" s="493"/>
      <c r="GL79" s="452" t="str">
        <f>IF(GK79="","",VLOOKUP(GK79,Language!$D$5:$E$94,2,0))</f>
        <v/>
      </c>
      <c r="GM79" s="516"/>
      <c r="GN79" s="515"/>
      <c r="GO79" s="510"/>
      <c r="GP79" s="510"/>
      <c r="GQ79" s="515">
        <f>COUNTIF(GI$79:GI$81,GI79)+COUNTIF(GK$79:GK$81,GI79)</f>
        <v>0</v>
      </c>
      <c r="GR79" s="515">
        <f>COUNTIF(GI$79:GI$81,GK79)+COUNTIF(GK$79:GK$81,GK79)</f>
        <v>0</v>
      </c>
      <c r="GS79" s="515"/>
      <c r="GT79" s="476" t="str">
        <f>IF(OR(GI79&lt;&gt;"",GK79&lt;&gt;""),IF(GQ79&lt;&gt;1,0,COUNTIF($B$81:$B$81,GI79)+COUNTIF($D$81:$D$81,GI79))+IF(GR79&lt;&gt;1,0,COUNTIF($B$81:$B$81,GK79)+COUNTIF($D$81:$D$81,GK79)),"")</f>
        <v/>
      </c>
      <c r="GV79" s="491"/>
      <c r="GW79" s="452" t="str">
        <f>IF(GV79="","",VLOOKUP(GV79,Language!$D$5:$E$94,2,0))</f>
        <v/>
      </c>
      <c r="GX79" s="493"/>
      <c r="GY79" s="452" t="str">
        <f>IF(GX79="","",VLOOKUP(GX79,Language!$D$5:$E$94,2,0))</f>
        <v/>
      </c>
      <c r="GZ79" s="516"/>
      <c r="HA79" s="515"/>
      <c r="HB79" s="510"/>
      <c r="HC79" s="510"/>
      <c r="HD79" s="515">
        <f>COUNTIF(GV$79:GV$81,GV79)+COUNTIF(GX$79:GX$81,GV79)</f>
        <v>0</v>
      </c>
      <c r="HE79" s="515">
        <f>COUNTIF(GV$79:GV$81,GX79)+COUNTIF(GX$79:GX$81,GX79)</f>
        <v>0</v>
      </c>
      <c r="HF79" s="515"/>
      <c r="HG79" s="476" t="str">
        <f>IF(OR(GV79&lt;&gt;"",GX79&lt;&gt;""),IF(HD79&lt;&gt;1,0,COUNTIF($B$81:$B$81,GV79)+COUNTIF($D$81:$D$81,GV79))+IF(HE79&lt;&gt;1,0,COUNTIF($B$81:$B$81,GX79)+COUNTIF($D$81:$D$81,GX79)),"")</f>
        <v/>
      </c>
      <c r="HI79" s="491"/>
      <c r="HJ79" s="452" t="str">
        <f>IF(HI79="","",VLOOKUP(HI79,Language!$D$5:$E$94,2,0))</f>
        <v/>
      </c>
      <c r="HK79" s="493"/>
      <c r="HL79" s="452" t="str">
        <f>IF(HK79="","",VLOOKUP(HK79,Language!$D$5:$E$94,2,0))</f>
        <v/>
      </c>
      <c r="HM79" s="516"/>
      <c r="HN79" s="515"/>
      <c r="HO79" s="510"/>
      <c r="HP79" s="510"/>
      <c r="HQ79" s="515">
        <f>COUNTIF(HI$79:HI$81,HI79)+COUNTIF(HK$79:HK$81,HI79)</f>
        <v>0</v>
      </c>
      <c r="HR79" s="515">
        <f>COUNTIF(HI$79:HI$81,HK79)+COUNTIF(HK$79:HK$81,HK79)</f>
        <v>0</v>
      </c>
      <c r="HS79" s="515"/>
      <c r="HT79" s="476" t="str">
        <f>IF(OR(HI79&lt;&gt;"",HK79&lt;&gt;""),IF(HQ79&lt;&gt;1,0,COUNTIF($B$81:$B$81,HI79)+COUNTIF($D$81:$D$81,HI79))+IF(HR79&lt;&gt;1,0,COUNTIF($B$81:$B$81,HK79)+COUNTIF($D$81:$D$81,HK79)),"")</f>
        <v/>
      </c>
      <c r="HV79" s="491"/>
      <c r="HW79" s="452" t="str">
        <f>IF(HV79="","",VLOOKUP(HV79,Language!$D$5:$E$94,2,0))</f>
        <v/>
      </c>
      <c r="HX79" s="493"/>
      <c r="HY79" s="452" t="str">
        <f>IF(HX79="","",VLOOKUP(HX79,Language!$D$5:$E$94,2,0))</f>
        <v/>
      </c>
      <c r="HZ79" s="516"/>
      <c r="IA79" s="515"/>
      <c r="IB79" s="510"/>
      <c r="IC79" s="510"/>
      <c r="ID79" s="515">
        <f>COUNTIF(HV$79:HV$81,HV79)+COUNTIF(HX$79:HX$81,HV79)</f>
        <v>0</v>
      </c>
      <c r="IE79" s="515">
        <f>COUNTIF(HV$79:HV$81,HX79)+COUNTIF(HX$79:HX$81,HX79)</f>
        <v>0</v>
      </c>
      <c r="IF79" s="515"/>
      <c r="IG79" s="476" t="str">
        <f>IF(OR(HV79&lt;&gt;"",HX79&lt;&gt;""),IF(ID79&lt;&gt;1,0,COUNTIF($B$81:$B$81,HV79)+COUNTIF($D$81:$D$81,HV79))+IF(IE79&lt;&gt;1,0,COUNTIF($B$81:$B$81,HX79)+COUNTIF($D$81:$D$81,HX79)),"")</f>
        <v/>
      </c>
      <c r="II79" s="491"/>
      <c r="IJ79" s="452" t="str">
        <f>IF(II79="","",VLOOKUP(II79,Language!$D$5:$E$94,2,0))</f>
        <v/>
      </c>
      <c r="IK79" s="493"/>
      <c r="IL79" s="452" t="str">
        <f>IF(IK79="","",VLOOKUP(IK79,Language!$D$5:$E$94,2,0))</f>
        <v/>
      </c>
      <c r="IM79" s="516"/>
      <c r="IN79" s="515"/>
      <c r="IO79" s="510"/>
      <c r="IP79" s="510"/>
      <c r="IQ79" s="515">
        <f>COUNTIF(II$79:II$81,II79)+COUNTIF(IK$79:IK$81,II79)</f>
        <v>0</v>
      </c>
      <c r="IR79" s="515">
        <f>COUNTIF(II$79:II$81,IK79)+COUNTIF(IK$79:IK$81,IK79)</f>
        <v>0</v>
      </c>
      <c r="IS79" s="515"/>
      <c r="IT79" s="476" t="str">
        <f>IF(OR(II79&lt;&gt;"",IK79&lt;&gt;""),IF(IQ79&lt;&gt;1,0,COUNTIF($B$81:$B$81,II79)+COUNTIF($D$81:$D$81,II79))+IF(IR79&lt;&gt;1,0,COUNTIF($B$81:$B$81,IK79)+COUNTIF($D$81:$D$81,IK79)),"")</f>
        <v/>
      </c>
      <c r="IV79" s="491"/>
      <c r="IW79" s="452" t="str">
        <f>IF(IV79="","",VLOOKUP(IV79,Language!$D$5:$E$94,2,0))</f>
        <v/>
      </c>
      <c r="IX79" s="493"/>
      <c r="IY79" s="452" t="str">
        <f>IF(IX79="","",VLOOKUP(IX79,Language!$D$5:$E$94,2,0))</f>
        <v/>
      </c>
      <c r="IZ79" s="516"/>
      <c r="JA79" s="515"/>
      <c r="JB79" s="510"/>
      <c r="JC79" s="510"/>
      <c r="JD79" s="515">
        <f>COUNTIF(IV$79:IV$81,IV79)+COUNTIF(IX$79:IX$81,IV79)</f>
        <v>0</v>
      </c>
      <c r="JE79" s="515">
        <f>COUNTIF(IV$79:IV$81,IX79)+COUNTIF(IX$79:IX$81,IX79)</f>
        <v>0</v>
      </c>
      <c r="JF79" s="515"/>
      <c r="JG79" s="476" t="str">
        <f>IF(OR(IV79&lt;&gt;"",IX79&lt;&gt;""),IF(JD79&lt;&gt;1,0,COUNTIF($B$81:$B$81,IV79)+COUNTIF($D$81:$D$81,IV79))+IF(JE79&lt;&gt;1,0,COUNTIF($B$81:$B$81,IX79)+COUNTIF($D$81:$D$81,IX79)),"")</f>
        <v/>
      </c>
      <c r="JI79" s="491"/>
      <c r="JJ79" s="452" t="str">
        <f>IF(JI79="","",VLOOKUP(JI79,Language!$D$5:$E$94,2,0))</f>
        <v/>
      </c>
      <c r="JK79" s="493"/>
      <c r="JL79" s="452" t="str">
        <f>IF(JK79="","",VLOOKUP(JK79,Language!$D$5:$E$94,2,0))</f>
        <v/>
      </c>
      <c r="JM79" s="516"/>
      <c r="JN79" s="515"/>
      <c r="JO79" s="510"/>
      <c r="JP79" s="510"/>
      <c r="JQ79" s="515">
        <f>COUNTIF(JI$79:JI$81,JI79)+COUNTIF(JK$79:JK$81,JI79)</f>
        <v>0</v>
      </c>
      <c r="JR79" s="515">
        <f>COUNTIF(JI$79:JI$81,JK79)+COUNTIF(JK$79:JK$81,JK79)</f>
        <v>0</v>
      </c>
      <c r="JS79" s="515"/>
      <c r="JT79" s="476" t="str">
        <f>IF(OR(JI79&lt;&gt;"",JK79&lt;&gt;""),IF(JQ79&lt;&gt;1,0,COUNTIF($B$81:$B$81,JI79)+COUNTIF($D$81:$D$81,JI79))+IF(JR79&lt;&gt;1,0,COUNTIF($B$81:$B$81,JK79)+COUNTIF($D$81:$D$81,JK79)),"")</f>
        <v/>
      </c>
      <c r="JV79" s="491"/>
      <c r="JW79" s="452" t="str">
        <f>IF(JV79="","",VLOOKUP(JV79,Language!$D$5:$E$94,2,0))</f>
        <v/>
      </c>
      <c r="JX79" s="493"/>
      <c r="JY79" s="452" t="str">
        <f>IF(JX79="","",VLOOKUP(JX79,Language!$D$5:$E$94,2,0))</f>
        <v/>
      </c>
      <c r="JZ79" s="516"/>
      <c r="KA79" s="515"/>
      <c r="KB79" s="510"/>
      <c r="KC79" s="510"/>
      <c r="KD79" s="515">
        <f>COUNTIF(JV$79:JV$81,JV79)+COUNTIF(JX$79:JX$81,JV79)</f>
        <v>0</v>
      </c>
      <c r="KE79" s="515">
        <f>COUNTIF(JV$79:JV$81,JX79)+COUNTIF(JX$79:JX$81,JX79)</f>
        <v>0</v>
      </c>
      <c r="KF79" s="515"/>
      <c r="KG79" s="476" t="str">
        <f>IF(OR(JV79&lt;&gt;"",JX79&lt;&gt;""),IF(KD79&lt;&gt;1,0,COUNTIF($B$81:$B$81,JV79)+COUNTIF($D$81:$D$81,JV79))+IF(KE79&lt;&gt;1,0,COUNTIF($B$81:$B$81,JX79)+COUNTIF($D$81:$D$81,JX79)),"")</f>
        <v/>
      </c>
      <c r="KI79" s="491"/>
      <c r="KJ79" s="452" t="str">
        <f>IF(KI79="","",VLOOKUP(KI79,Language!$D$5:$E$94,2,0))</f>
        <v/>
      </c>
      <c r="KK79" s="493"/>
      <c r="KL79" s="452" t="str">
        <f>IF(KK79="","",VLOOKUP(KK79,Language!$D$5:$E$94,2,0))</f>
        <v/>
      </c>
      <c r="KM79" s="516"/>
      <c r="KN79" s="515"/>
      <c r="KO79" s="510"/>
      <c r="KP79" s="510"/>
      <c r="KQ79" s="515">
        <f>COUNTIF(KI$79:KI$81,KI79)+COUNTIF(KK$79:KK$81,KI79)</f>
        <v>0</v>
      </c>
      <c r="KR79" s="515">
        <f>COUNTIF(KI$79:KI$81,KK79)+COUNTIF(KK$79:KK$81,KK79)</f>
        <v>0</v>
      </c>
      <c r="KS79" s="515"/>
      <c r="KT79" s="476" t="str">
        <f>IF(OR(KI79&lt;&gt;"",KK79&lt;&gt;""),IF(KQ79&lt;&gt;1,0,COUNTIF($B$81:$B$81,KI79)+COUNTIF($D$81:$D$81,KI79))+IF(KR79&lt;&gt;1,0,COUNTIF($B$81:$B$81,KK79)+COUNTIF($D$81:$D$81,KK79)),"")</f>
        <v/>
      </c>
      <c r="KV79" s="491"/>
      <c r="KW79" s="452" t="str">
        <f>IF(KV79="","",VLOOKUP(KV79,Language!$D$5:$E$94,2,0))</f>
        <v/>
      </c>
      <c r="KX79" s="493"/>
      <c r="KY79" s="452" t="str">
        <f>IF(KX79="","",VLOOKUP(KX79,Language!$D$5:$E$94,2,0))</f>
        <v/>
      </c>
      <c r="KZ79" s="516"/>
      <c r="LA79" s="515"/>
      <c r="LB79" s="510"/>
      <c r="LC79" s="510"/>
      <c r="LD79" s="515">
        <f>COUNTIF(KV$79:KV$81,KV79)+COUNTIF(KX$79:KX$81,KV79)</f>
        <v>0</v>
      </c>
      <c r="LE79" s="515">
        <f>COUNTIF(KV$79:KV$81,KX79)+COUNTIF(KX$79:KX$81,KX79)</f>
        <v>0</v>
      </c>
      <c r="LF79" s="515"/>
      <c r="LG79" s="476" t="str">
        <f>IF(OR(KV79&lt;&gt;"",KX79&lt;&gt;""),IF(LD79&lt;&gt;1,0,COUNTIF($B$81:$B$81,KV79)+COUNTIF($D$81:$D$81,KV79))+IF(LE79&lt;&gt;1,0,COUNTIF($B$81:$B$81,KX79)+COUNTIF($D$81:$D$81,KX79)),"")</f>
        <v/>
      </c>
      <c r="LI79" s="491"/>
      <c r="LJ79" s="452" t="str">
        <f>IF(LI79="","",VLOOKUP(LI79,Language!$D$5:$E$94,2,0))</f>
        <v/>
      </c>
      <c r="LK79" s="493"/>
      <c r="LL79" s="452" t="str">
        <f>IF(LK79="","",VLOOKUP(LK79,Language!$D$5:$E$94,2,0))</f>
        <v/>
      </c>
      <c r="LM79" s="516"/>
      <c r="LN79" s="515"/>
      <c r="LO79" s="510"/>
      <c r="LP79" s="510"/>
      <c r="LQ79" s="515">
        <f>COUNTIF(LI$79:LI$81,LI79)+COUNTIF(LK$79:LK$81,LI79)</f>
        <v>0</v>
      </c>
      <c r="LR79" s="515">
        <f>COUNTIF(LI$79:LI$81,LK79)+COUNTIF(LK$79:LK$81,LK79)</f>
        <v>0</v>
      </c>
      <c r="LS79" s="515"/>
      <c r="LT79" s="476" t="str">
        <f>IF(OR(LI79&lt;&gt;"",LK79&lt;&gt;""),IF(LQ79&lt;&gt;1,0,COUNTIF($B$81:$B$81,LI79)+COUNTIF($D$81:$D$81,LI79))+IF(LR79&lt;&gt;1,0,COUNTIF($B$81:$B$81,LK79)+COUNTIF($D$81:$D$81,LK79)),"")</f>
        <v/>
      </c>
      <c r="LV79" s="491"/>
      <c r="LW79" s="452" t="str">
        <f>IF(LV79="","",VLOOKUP(LV79,Language!$D$5:$E$94,2,0))</f>
        <v/>
      </c>
      <c r="LX79" s="493"/>
      <c r="LY79" s="452" t="str">
        <f>IF(LX79="","",VLOOKUP(LX79,Language!$D$5:$E$94,2,0))</f>
        <v/>
      </c>
      <c r="LZ79" s="516"/>
      <c r="MA79" s="515"/>
      <c r="MB79" s="510"/>
      <c r="MC79" s="510"/>
      <c r="MD79" s="515">
        <f>COUNTIF(LV$79:LV$81,LV79)+COUNTIF(LX$79:LX$81,LV79)</f>
        <v>0</v>
      </c>
      <c r="ME79" s="515">
        <f>COUNTIF(LV$79:LV$81,LX79)+COUNTIF(LX$79:LX$81,LX79)</f>
        <v>0</v>
      </c>
      <c r="MF79" s="515"/>
      <c r="MG79" s="476" t="str">
        <f>IF(OR(LV79&lt;&gt;"",LX79&lt;&gt;""),IF(MD79&lt;&gt;1,0,COUNTIF($B$81:$B$81,LV79)+COUNTIF($D$81:$D$81,LV79))+IF(ME79&lt;&gt;1,0,COUNTIF($B$81:$B$81,LX79)+COUNTIF($D$81:$D$81,LX79)),"")</f>
        <v/>
      </c>
    </row>
    <row r="80" spans="1:345" ht="24" customHeight="1" x14ac:dyDescent="0.25">
      <c r="B80" s="462" t="str">
        <f>Language!$E$183</f>
        <v>Finale</v>
      </c>
      <c r="C80" s="463"/>
      <c r="D80" s="468"/>
      <c r="E80" s="465"/>
      <c r="F80" s="469"/>
      <c r="G80" s="470"/>
      <c r="I80" s="462" t="str">
        <f>$B$78</f>
        <v>Dritter Platz</v>
      </c>
      <c r="J80" s="464"/>
      <c r="K80" s="464"/>
      <c r="L80" s="465"/>
      <c r="M80" s="496"/>
      <c r="N80" s="497"/>
      <c r="O80" s="466"/>
      <c r="P80" s="478"/>
      <c r="Q80" s="465"/>
      <c r="R80" s="465"/>
      <c r="S80" s="465"/>
      <c r="T80" s="479"/>
      <c r="V80" s="462" t="str">
        <f>$B$78</f>
        <v>Dritter Platz</v>
      </c>
      <c r="W80" s="464"/>
      <c r="X80" s="464"/>
      <c r="Y80" s="465"/>
      <c r="Z80" s="496"/>
      <c r="AA80" s="497"/>
      <c r="AB80" s="466"/>
      <c r="AC80" s="478"/>
      <c r="AD80" s="465"/>
      <c r="AE80" s="465"/>
      <c r="AF80" s="465"/>
      <c r="AG80" s="479"/>
      <c r="AI80" s="462" t="str">
        <f>$B$78</f>
        <v>Dritter Platz</v>
      </c>
      <c r="AJ80" s="464"/>
      <c r="AK80" s="464"/>
      <c r="AL80" s="465"/>
      <c r="AM80" s="496"/>
      <c r="AN80" s="497"/>
      <c r="AO80" s="466"/>
      <c r="AP80" s="478"/>
      <c r="AQ80" s="465"/>
      <c r="AR80" s="465"/>
      <c r="AS80" s="465"/>
      <c r="AT80" s="479"/>
      <c r="AV80" s="462" t="str">
        <f>$B$78</f>
        <v>Dritter Platz</v>
      </c>
      <c r="AW80" s="464"/>
      <c r="AX80" s="464"/>
      <c r="AY80" s="465"/>
      <c r="AZ80" s="496"/>
      <c r="BA80" s="497"/>
      <c r="BB80" s="466"/>
      <c r="BC80" s="478"/>
      <c r="BD80" s="465"/>
      <c r="BE80" s="465"/>
      <c r="BF80" s="465"/>
      <c r="BG80" s="479"/>
      <c r="BI80" s="462" t="str">
        <f>$B$78</f>
        <v>Dritter Platz</v>
      </c>
      <c r="BJ80" s="464"/>
      <c r="BK80" s="464"/>
      <c r="BL80" s="465"/>
      <c r="BM80" s="496"/>
      <c r="BN80" s="497"/>
      <c r="BO80" s="466"/>
      <c r="BP80" s="478"/>
      <c r="BQ80" s="465"/>
      <c r="BR80" s="465"/>
      <c r="BS80" s="465"/>
      <c r="BT80" s="479"/>
      <c r="BV80" s="462" t="str">
        <f>$B$78</f>
        <v>Dritter Platz</v>
      </c>
      <c r="BW80" s="464"/>
      <c r="BX80" s="464"/>
      <c r="BY80" s="465"/>
      <c r="BZ80" s="496"/>
      <c r="CA80" s="497"/>
      <c r="CB80" s="466"/>
      <c r="CC80" s="478"/>
      <c r="CD80" s="465"/>
      <c r="CE80" s="465"/>
      <c r="CF80" s="465"/>
      <c r="CG80" s="479"/>
      <c r="CI80" s="462" t="str">
        <f>$B$78</f>
        <v>Dritter Platz</v>
      </c>
      <c r="CJ80" s="464"/>
      <c r="CK80" s="464"/>
      <c r="CL80" s="465"/>
      <c r="CM80" s="496"/>
      <c r="CN80" s="497"/>
      <c r="CO80" s="466"/>
      <c r="CP80" s="478"/>
      <c r="CQ80" s="465"/>
      <c r="CR80" s="465"/>
      <c r="CS80" s="465"/>
      <c r="CT80" s="479"/>
      <c r="CV80" s="462" t="str">
        <f>$B$78</f>
        <v>Dritter Platz</v>
      </c>
      <c r="CW80" s="464"/>
      <c r="CX80" s="464"/>
      <c r="CY80" s="465"/>
      <c r="CZ80" s="496"/>
      <c r="DA80" s="497"/>
      <c r="DB80" s="466"/>
      <c r="DC80" s="478"/>
      <c r="DD80" s="465"/>
      <c r="DE80" s="465"/>
      <c r="DF80" s="465"/>
      <c r="DG80" s="479"/>
      <c r="DI80" s="462" t="str">
        <f>$B$78</f>
        <v>Dritter Platz</v>
      </c>
      <c r="DJ80" s="464"/>
      <c r="DK80" s="464"/>
      <c r="DL80" s="465"/>
      <c r="DM80" s="496"/>
      <c r="DN80" s="497"/>
      <c r="DO80" s="466"/>
      <c r="DP80" s="478"/>
      <c r="DQ80" s="465"/>
      <c r="DR80" s="465"/>
      <c r="DS80" s="465"/>
      <c r="DT80" s="479"/>
      <c r="DV80" s="462" t="str">
        <f>$B$78</f>
        <v>Dritter Platz</v>
      </c>
      <c r="DW80" s="464"/>
      <c r="DX80" s="464"/>
      <c r="DY80" s="465"/>
      <c r="DZ80" s="496"/>
      <c r="EA80" s="497"/>
      <c r="EB80" s="466"/>
      <c r="EC80" s="478"/>
      <c r="ED80" s="465"/>
      <c r="EE80" s="465"/>
      <c r="EF80" s="465"/>
      <c r="EG80" s="479"/>
      <c r="EI80" s="462" t="str">
        <f>$B$78</f>
        <v>Dritter Platz</v>
      </c>
      <c r="EJ80" s="464"/>
      <c r="EK80" s="464"/>
      <c r="EL80" s="465"/>
      <c r="EM80" s="496"/>
      <c r="EN80" s="497"/>
      <c r="EO80" s="466"/>
      <c r="EP80" s="478"/>
      <c r="EQ80" s="465"/>
      <c r="ER80" s="465"/>
      <c r="ES80" s="465"/>
      <c r="ET80" s="479"/>
      <c r="EV80" s="462" t="str">
        <f>$B$78</f>
        <v>Dritter Platz</v>
      </c>
      <c r="EW80" s="464"/>
      <c r="EX80" s="464"/>
      <c r="EY80" s="465"/>
      <c r="EZ80" s="496"/>
      <c r="FA80" s="497"/>
      <c r="FB80" s="466"/>
      <c r="FC80" s="478"/>
      <c r="FD80" s="465"/>
      <c r="FE80" s="465"/>
      <c r="FF80" s="465"/>
      <c r="FG80" s="479"/>
      <c r="FI80" s="462" t="str">
        <f>$B$78</f>
        <v>Dritter Platz</v>
      </c>
      <c r="FJ80" s="464"/>
      <c r="FK80" s="464"/>
      <c r="FL80" s="465"/>
      <c r="FM80" s="496"/>
      <c r="FN80" s="497"/>
      <c r="FO80" s="466"/>
      <c r="FP80" s="478"/>
      <c r="FQ80" s="465"/>
      <c r="FR80" s="465"/>
      <c r="FS80" s="465"/>
      <c r="FT80" s="479"/>
      <c r="FV80" s="462" t="str">
        <f>$B$78</f>
        <v>Dritter Platz</v>
      </c>
      <c r="FW80" s="464"/>
      <c r="FX80" s="464"/>
      <c r="FY80" s="465"/>
      <c r="FZ80" s="496"/>
      <c r="GA80" s="497"/>
      <c r="GB80" s="466"/>
      <c r="GC80" s="478"/>
      <c r="GD80" s="465"/>
      <c r="GE80" s="465"/>
      <c r="GF80" s="465"/>
      <c r="GG80" s="479"/>
      <c r="GI80" s="462" t="str">
        <f>$B$78</f>
        <v>Dritter Platz</v>
      </c>
      <c r="GJ80" s="464"/>
      <c r="GK80" s="464"/>
      <c r="GL80" s="465"/>
      <c r="GM80" s="496"/>
      <c r="GN80" s="497"/>
      <c r="GO80" s="466"/>
      <c r="GP80" s="478"/>
      <c r="GQ80" s="465"/>
      <c r="GR80" s="465"/>
      <c r="GS80" s="465"/>
      <c r="GT80" s="479"/>
      <c r="GV80" s="462" t="str">
        <f>$B$78</f>
        <v>Dritter Platz</v>
      </c>
      <c r="GW80" s="464"/>
      <c r="GX80" s="464"/>
      <c r="GY80" s="465"/>
      <c r="GZ80" s="496"/>
      <c r="HA80" s="497"/>
      <c r="HB80" s="466"/>
      <c r="HC80" s="478"/>
      <c r="HD80" s="465"/>
      <c r="HE80" s="465"/>
      <c r="HF80" s="465"/>
      <c r="HG80" s="479"/>
      <c r="HI80" s="462" t="str">
        <f>$B$78</f>
        <v>Dritter Platz</v>
      </c>
      <c r="HJ80" s="464"/>
      <c r="HK80" s="464"/>
      <c r="HL80" s="465"/>
      <c r="HM80" s="496"/>
      <c r="HN80" s="497"/>
      <c r="HO80" s="466"/>
      <c r="HP80" s="478"/>
      <c r="HQ80" s="465"/>
      <c r="HR80" s="465"/>
      <c r="HS80" s="465"/>
      <c r="HT80" s="479"/>
      <c r="HV80" s="462" t="str">
        <f>$B$78</f>
        <v>Dritter Platz</v>
      </c>
      <c r="HW80" s="464"/>
      <c r="HX80" s="464"/>
      <c r="HY80" s="465"/>
      <c r="HZ80" s="496"/>
      <c r="IA80" s="497"/>
      <c r="IB80" s="466"/>
      <c r="IC80" s="478"/>
      <c r="ID80" s="465"/>
      <c r="IE80" s="465"/>
      <c r="IF80" s="465"/>
      <c r="IG80" s="479"/>
      <c r="II80" s="462" t="str">
        <f>$B$78</f>
        <v>Dritter Platz</v>
      </c>
      <c r="IJ80" s="464"/>
      <c r="IK80" s="464"/>
      <c r="IL80" s="465"/>
      <c r="IM80" s="496"/>
      <c r="IN80" s="497"/>
      <c r="IO80" s="466"/>
      <c r="IP80" s="478"/>
      <c r="IQ80" s="465"/>
      <c r="IR80" s="465"/>
      <c r="IS80" s="465"/>
      <c r="IT80" s="479"/>
      <c r="IV80" s="462" t="str">
        <f>$B$78</f>
        <v>Dritter Platz</v>
      </c>
      <c r="IW80" s="464"/>
      <c r="IX80" s="464"/>
      <c r="IY80" s="465"/>
      <c r="IZ80" s="496"/>
      <c r="JA80" s="497"/>
      <c r="JB80" s="466"/>
      <c r="JC80" s="478"/>
      <c r="JD80" s="465"/>
      <c r="JE80" s="465"/>
      <c r="JF80" s="465"/>
      <c r="JG80" s="479"/>
      <c r="JI80" s="462" t="str">
        <f>$B$78</f>
        <v>Dritter Platz</v>
      </c>
      <c r="JJ80" s="464"/>
      <c r="JK80" s="464"/>
      <c r="JL80" s="465"/>
      <c r="JM80" s="496"/>
      <c r="JN80" s="497"/>
      <c r="JO80" s="466"/>
      <c r="JP80" s="478"/>
      <c r="JQ80" s="465"/>
      <c r="JR80" s="465"/>
      <c r="JS80" s="465"/>
      <c r="JT80" s="479"/>
      <c r="JV80" s="462" t="str">
        <f>$B$78</f>
        <v>Dritter Platz</v>
      </c>
      <c r="JW80" s="464"/>
      <c r="JX80" s="464"/>
      <c r="JY80" s="465"/>
      <c r="JZ80" s="496"/>
      <c r="KA80" s="497"/>
      <c r="KB80" s="466"/>
      <c r="KC80" s="478"/>
      <c r="KD80" s="465"/>
      <c r="KE80" s="465"/>
      <c r="KF80" s="465"/>
      <c r="KG80" s="479"/>
      <c r="KI80" s="462" t="str">
        <f>$B$78</f>
        <v>Dritter Platz</v>
      </c>
      <c r="KJ80" s="464"/>
      <c r="KK80" s="464"/>
      <c r="KL80" s="465"/>
      <c r="KM80" s="496"/>
      <c r="KN80" s="497"/>
      <c r="KO80" s="466"/>
      <c r="KP80" s="478"/>
      <c r="KQ80" s="465"/>
      <c r="KR80" s="465"/>
      <c r="KS80" s="465"/>
      <c r="KT80" s="479"/>
      <c r="KV80" s="462" t="str">
        <f>$B$78</f>
        <v>Dritter Platz</v>
      </c>
      <c r="KW80" s="464"/>
      <c r="KX80" s="464"/>
      <c r="KY80" s="465"/>
      <c r="KZ80" s="496"/>
      <c r="LA80" s="497"/>
      <c r="LB80" s="466"/>
      <c r="LC80" s="478"/>
      <c r="LD80" s="465"/>
      <c r="LE80" s="465"/>
      <c r="LF80" s="465"/>
      <c r="LG80" s="479"/>
      <c r="LI80" s="462" t="str">
        <f>$B$78</f>
        <v>Dritter Platz</v>
      </c>
      <c r="LJ80" s="464"/>
      <c r="LK80" s="464"/>
      <c r="LL80" s="465"/>
      <c r="LM80" s="496"/>
      <c r="LN80" s="497"/>
      <c r="LO80" s="466"/>
      <c r="LP80" s="478"/>
      <c r="LQ80" s="465"/>
      <c r="LR80" s="465"/>
      <c r="LS80" s="465"/>
      <c r="LT80" s="479"/>
      <c r="LV80" s="462" t="str">
        <f>$B$78</f>
        <v>Dritter Platz</v>
      </c>
      <c r="LW80" s="464"/>
      <c r="LX80" s="464"/>
      <c r="LY80" s="465"/>
      <c r="LZ80" s="496"/>
      <c r="MA80" s="497"/>
      <c r="MB80" s="466"/>
      <c r="MC80" s="478"/>
      <c r="MD80" s="465"/>
      <c r="ME80" s="465"/>
      <c r="MF80" s="465"/>
      <c r="MG80" s="479"/>
    </row>
    <row r="81" spans="2:345" ht="16.5" thickBot="1" x14ac:dyDescent="0.3">
      <c r="B81" s="456">
        <f ca="1">IF(C81="","",INDEX(Groups!$C$7:$C$45,MATCH(C81,Groups!$D$7:$D$45,0)))</f>
        <v>4</v>
      </c>
      <c r="C81" s="457" t="str">
        <f ca="1">INDIRECT("'"&amp;References!$A$1&amp;"'!"&amp;"$L$88")</f>
        <v>Argentinien</v>
      </c>
      <c r="D81" s="458">
        <f ca="1">IF(E81="","",INDEX(Groups!$C$7:$C$45,MATCH(E81,Groups!$D$7:$D$45,0)))</f>
        <v>3</v>
      </c>
      <c r="E81" s="459" t="str">
        <f ca="1">INDIRECT("'"&amp;References!$A$1&amp;"'!"&amp;"$N$88")</f>
        <v>Frankreich</v>
      </c>
      <c r="F81" s="571">
        <f ca="1">IF(AND(INDIRECT("'"&amp;References!$A$1&amp;"'!"&amp;"$L$89")&lt;&gt;"",INDIRECT("'"&amp;References!$A$1&amp;"'!"&amp;"$N$89")&lt;&gt;""),INDIRECT("'"&amp;References!$A$1&amp;"'!"&amp;"$L$89")+IF(AND(INDIRECT("'"&amp;References!$A$1&amp;"'!"&amp;"$L$91")&lt;&gt;"",INDIRECT("'"&amp;References!$A$1&amp;"'!"&amp;"$N$91")&lt;&gt;"",INDIRECT("'"&amp;References!$A$1&amp;"'!"&amp;"$L$89")=INDIRECT("'"&amp;References!$A$1&amp;"'!"&amp;"$N$89")),INDIRECT("'"&amp;References!$A$1&amp;"'!"&amp;"$L$91"),0),"")</f>
        <v>7</v>
      </c>
      <c r="G81" s="572">
        <f ca="1">IF(AND(INDIRECT("'"&amp;References!$A$1&amp;"'!"&amp;"$L$89")&lt;&gt;"",INDIRECT("'"&amp;References!$A$1&amp;"'!"&amp;"$N$89")&lt;&gt;""),INDIRECT("'"&amp;References!$A$1&amp;"'!"&amp;"$N$89")+IF(AND(INDIRECT("'"&amp;References!$A$1&amp;"'!"&amp;"$L$91")&lt;&gt;"",INDIRECT("'"&amp;References!$A$1&amp;"'!"&amp;"$N$91")&lt;&gt;"",INDIRECT("'"&amp;References!$A$1&amp;"'!"&amp;"$L$89")=INDIRECT("'"&amp;References!$A$1&amp;"'!"&amp;"$N$89")),INDIRECT("'"&amp;References!$A$1&amp;"'!"&amp;"$N$91"),0),"")</f>
        <v>5</v>
      </c>
      <c r="I81" s="491"/>
      <c r="J81" s="452" t="str">
        <f>IF(I81="","",VLOOKUP(I81,Language!$D$5:$E$94,2,0))</f>
        <v/>
      </c>
      <c r="K81" s="516"/>
      <c r="L81" s="518"/>
      <c r="M81" s="619"/>
      <c r="N81" s="515"/>
      <c r="O81" s="517" t="str">
        <f ca="1">IF(($F79&lt;&gt;"")*($G79&lt;&gt;"")*(I81&lt;&gt;""),($F79&gt;$G79)*($B79=I81)+($F79&lt;$G79)*($D79=I81),"")</f>
        <v/>
      </c>
      <c r="P81" s="516"/>
      <c r="Q81" s="518">
        <f>COUNTIF(I$79:I$81,I81)+COUNTIF(K$79:K$81,I81)</f>
        <v>0</v>
      </c>
      <c r="R81" s="518">
        <f>COUNTIF(I$79:I$81,K81)+COUNTIF(K$79:K$81,K81)</f>
        <v>0</v>
      </c>
      <c r="S81" s="515"/>
      <c r="T81" s="532"/>
      <c r="V81" s="491"/>
      <c r="W81" s="452" t="str">
        <f>IF(V81="","",VLOOKUP(V81,Language!$D$5:$E$94,2,0))</f>
        <v/>
      </c>
      <c r="X81" s="516"/>
      <c r="Y81" s="518"/>
      <c r="Z81" s="619"/>
      <c r="AA81" s="515"/>
      <c r="AB81" s="517" t="str">
        <f ca="1">IF(($F79&lt;&gt;"")*($G79&lt;&gt;"")*(V81&lt;&gt;""),($F79&gt;$G79)*($B79=V81)+($F79&lt;$G79)*($D79=V81),"")</f>
        <v/>
      </c>
      <c r="AC81" s="516"/>
      <c r="AD81" s="518">
        <f>COUNTIF(V$79:V$81,V81)+COUNTIF(X$79:X$81,V81)</f>
        <v>0</v>
      </c>
      <c r="AE81" s="518">
        <f>COUNTIF(V$79:V$81,X81)+COUNTIF(X$79:X$81,X81)</f>
        <v>0</v>
      </c>
      <c r="AF81" s="515"/>
      <c r="AG81" s="532"/>
      <c r="AI81" s="491"/>
      <c r="AJ81" s="452" t="str">
        <f>IF(AI81="","",VLOOKUP(AI81,Language!$D$5:$E$94,2,0))</f>
        <v/>
      </c>
      <c r="AK81" s="516"/>
      <c r="AL81" s="518"/>
      <c r="AM81" s="619"/>
      <c r="AN81" s="515"/>
      <c r="AO81" s="517" t="str">
        <f ca="1">IF(($F79&lt;&gt;"")*($G79&lt;&gt;"")*(AI81&lt;&gt;""),($F79&gt;$G79)*($B79=AI81)+($F79&lt;$G79)*($D79=AI81),"")</f>
        <v/>
      </c>
      <c r="AP81" s="516"/>
      <c r="AQ81" s="518">
        <f>COUNTIF(AI$79:AI$81,AI81)+COUNTIF(AK$79:AK$81,AI81)</f>
        <v>0</v>
      </c>
      <c r="AR81" s="518">
        <f>COUNTIF(AI$79:AI$81,AK81)+COUNTIF(AK$79:AK$81,AK81)</f>
        <v>0</v>
      </c>
      <c r="AS81" s="515"/>
      <c r="AT81" s="532"/>
      <c r="AV81" s="491"/>
      <c r="AW81" s="452" t="str">
        <f>IF(AV81="","",VLOOKUP(AV81,Language!$D$5:$E$94,2,0))</f>
        <v/>
      </c>
      <c r="AX81" s="516"/>
      <c r="AY81" s="518"/>
      <c r="AZ81" s="619"/>
      <c r="BA81" s="515"/>
      <c r="BB81" s="517" t="str">
        <f ca="1">IF(($F79&lt;&gt;"")*($G79&lt;&gt;"")*(AV81&lt;&gt;""),($F79&gt;$G79)*($B79=AV81)+($F79&lt;$G79)*($D79=AV81),"")</f>
        <v/>
      </c>
      <c r="BC81" s="516"/>
      <c r="BD81" s="518">
        <f>COUNTIF(AV$79:AV$81,AV81)+COUNTIF(AX$79:AX$81,AV81)</f>
        <v>0</v>
      </c>
      <c r="BE81" s="518">
        <f>COUNTIF(AV$79:AV$81,AX81)+COUNTIF(AX$79:AX$81,AX81)</f>
        <v>0</v>
      </c>
      <c r="BF81" s="515"/>
      <c r="BG81" s="532"/>
      <c r="BI81" s="491"/>
      <c r="BJ81" s="452" t="str">
        <f>IF(BI81="","",VLOOKUP(BI81,Language!$D$5:$E$94,2,0))</f>
        <v/>
      </c>
      <c r="BK81" s="516"/>
      <c r="BL81" s="518"/>
      <c r="BM81" s="619"/>
      <c r="BN81" s="515"/>
      <c r="BO81" s="517" t="str">
        <f ca="1">IF(($F79&lt;&gt;"")*($G79&lt;&gt;"")*(BI81&lt;&gt;""),($F79&gt;$G79)*($B79=BI81)+($F79&lt;$G79)*($D79=BI81),"")</f>
        <v/>
      </c>
      <c r="BP81" s="516"/>
      <c r="BQ81" s="518">
        <f>COUNTIF(BI$79:BI$81,BI81)+COUNTIF(BK$79:BK$81,BI81)</f>
        <v>0</v>
      </c>
      <c r="BR81" s="518">
        <f>COUNTIF(BI$79:BI$81,BK81)+COUNTIF(BK$79:BK$81,BK81)</f>
        <v>0</v>
      </c>
      <c r="BS81" s="515"/>
      <c r="BT81" s="532"/>
      <c r="BV81" s="491"/>
      <c r="BW81" s="452" t="str">
        <f>IF(BV81="","",VLOOKUP(BV81,Language!$D$5:$E$94,2,0))</f>
        <v/>
      </c>
      <c r="BX81" s="516"/>
      <c r="BY81" s="518"/>
      <c r="BZ81" s="619"/>
      <c r="CA81" s="515"/>
      <c r="CB81" s="517" t="str">
        <f ca="1">IF(($F79&lt;&gt;"")*($G79&lt;&gt;"")*(BV81&lt;&gt;""),($F79&gt;$G79)*($B79=BV81)+($F79&lt;$G79)*($D79=BV81),"")</f>
        <v/>
      </c>
      <c r="CC81" s="516"/>
      <c r="CD81" s="518">
        <f>COUNTIF(BV$79:BV$81,BV81)+COUNTIF(BX$79:BX$81,BV81)</f>
        <v>0</v>
      </c>
      <c r="CE81" s="518">
        <f>COUNTIF(BV$79:BV$81,BX81)+COUNTIF(BX$79:BX$81,BX81)</f>
        <v>0</v>
      </c>
      <c r="CF81" s="515"/>
      <c r="CG81" s="532"/>
      <c r="CI81" s="491"/>
      <c r="CJ81" s="452" t="str">
        <f>IF(CI81="","",VLOOKUP(CI81,Language!$D$5:$E$94,2,0))</f>
        <v/>
      </c>
      <c r="CK81" s="516"/>
      <c r="CL81" s="518"/>
      <c r="CM81" s="619"/>
      <c r="CN81" s="515"/>
      <c r="CO81" s="517" t="str">
        <f ca="1">IF(($F79&lt;&gt;"")*($G79&lt;&gt;"")*(CI81&lt;&gt;""),($F79&gt;$G79)*($B79=CI81)+($F79&lt;$G79)*($D79=CI81),"")</f>
        <v/>
      </c>
      <c r="CP81" s="516"/>
      <c r="CQ81" s="518">
        <f>COUNTIF(CI$79:CI$81,CI81)+COUNTIF(CK$79:CK$81,CI81)</f>
        <v>0</v>
      </c>
      <c r="CR81" s="518">
        <f>COUNTIF(CI$79:CI$81,CK81)+COUNTIF(CK$79:CK$81,CK81)</f>
        <v>0</v>
      </c>
      <c r="CS81" s="515"/>
      <c r="CT81" s="532"/>
      <c r="CV81" s="491"/>
      <c r="CW81" s="452" t="str">
        <f>IF(CV81="","",VLOOKUP(CV81,Language!$D$5:$E$94,2,0))</f>
        <v/>
      </c>
      <c r="CX81" s="516"/>
      <c r="CY81" s="518"/>
      <c r="CZ81" s="619"/>
      <c r="DA81" s="515"/>
      <c r="DB81" s="517" t="str">
        <f ca="1">IF(($F79&lt;&gt;"")*($G79&lt;&gt;"")*(CV81&lt;&gt;""),($F79&gt;$G79)*($B79=CV81)+($F79&lt;$G79)*($D79=CV81),"")</f>
        <v/>
      </c>
      <c r="DC81" s="516"/>
      <c r="DD81" s="518">
        <f>COUNTIF(CV$79:CV$81,CV81)+COUNTIF(CX$79:CX$81,CV81)</f>
        <v>0</v>
      </c>
      <c r="DE81" s="518">
        <f>COUNTIF(CV$79:CV$81,CX81)+COUNTIF(CX$79:CX$81,CX81)</f>
        <v>0</v>
      </c>
      <c r="DF81" s="515"/>
      <c r="DG81" s="532"/>
      <c r="DI81" s="491"/>
      <c r="DJ81" s="452" t="str">
        <f>IF(DI81="","",VLOOKUP(DI81,Language!$D$5:$E$94,2,0))</f>
        <v/>
      </c>
      <c r="DK81" s="516"/>
      <c r="DL81" s="518"/>
      <c r="DM81" s="619"/>
      <c r="DN81" s="515"/>
      <c r="DO81" s="517" t="str">
        <f ca="1">IF(($F79&lt;&gt;"")*($G79&lt;&gt;"")*(DI81&lt;&gt;""),($F79&gt;$G79)*($B79=DI81)+($F79&lt;$G79)*($D79=DI81),"")</f>
        <v/>
      </c>
      <c r="DP81" s="516"/>
      <c r="DQ81" s="518">
        <f>COUNTIF(DI$79:DI$81,DI81)+COUNTIF(DK$79:DK$81,DI81)</f>
        <v>0</v>
      </c>
      <c r="DR81" s="518">
        <f>COUNTIF(DI$79:DI$81,DK81)+COUNTIF(DK$79:DK$81,DK81)</f>
        <v>0</v>
      </c>
      <c r="DS81" s="515"/>
      <c r="DT81" s="532"/>
      <c r="DV81" s="491"/>
      <c r="DW81" s="452" t="str">
        <f>IF(DV81="","",VLOOKUP(DV81,Language!$D$5:$E$94,2,0))</f>
        <v/>
      </c>
      <c r="DX81" s="516"/>
      <c r="DY81" s="518"/>
      <c r="DZ81" s="619"/>
      <c r="EA81" s="515"/>
      <c r="EB81" s="517" t="str">
        <f ca="1">IF(($F79&lt;&gt;"")*($G79&lt;&gt;"")*(DV81&lt;&gt;""),($F79&gt;$G79)*($B79=DV81)+($F79&lt;$G79)*($D79=DV81),"")</f>
        <v/>
      </c>
      <c r="EC81" s="516"/>
      <c r="ED81" s="518">
        <f>COUNTIF(DV$79:DV$81,DV81)+COUNTIF(DX$79:DX$81,DV81)</f>
        <v>0</v>
      </c>
      <c r="EE81" s="518">
        <f>COUNTIF(DV$79:DV$81,DX81)+COUNTIF(DX$79:DX$81,DX81)</f>
        <v>0</v>
      </c>
      <c r="EF81" s="515"/>
      <c r="EG81" s="532"/>
      <c r="EI81" s="491"/>
      <c r="EJ81" s="452" t="str">
        <f>IF(EI81="","",VLOOKUP(EI81,Language!$D$5:$E$94,2,0))</f>
        <v/>
      </c>
      <c r="EK81" s="516"/>
      <c r="EL81" s="518"/>
      <c r="EM81" s="619"/>
      <c r="EN81" s="515"/>
      <c r="EO81" s="517" t="str">
        <f ca="1">IF(($F79&lt;&gt;"")*($G79&lt;&gt;"")*(EI81&lt;&gt;""),($F79&gt;$G79)*($B79=EI81)+($F79&lt;$G79)*($D79=EI81),"")</f>
        <v/>
      </c>
      <c r="EP81" s="516"/>
      <c r="EQ81" s="518">
        <f>COUNTIF(EI$79:EI$81,EI81)+COUNTIF(EK$79:EK$81,EI81)</f>
        <v>0</v>
      </c>
      <c r="ER81" s="518">
        <f>COUNTIF(EI$79:EI$81,EK81)+COUNTIF(EK$79:EK$81,EK81)</f>
        <v>0</v>
      </c>
      <c r="ES81" s="515"/>
      <c r="ET81" s="532"/>
      <c r="EV81" s="491"/>
      <c r="EW81" s="452" t="str">
        <f>IF(EV81="","",VLOOKUP(EV81,Language!$D$5:$E$94,2,0))</f>
        <v/>
      </c>
      <c r="EX81" s="516"/>
      <c r="EY81" s="518"/>
      <c r="EZ81" s="619"/>
      <c r="FA81" s="515"/>
      <c r="FB81" s="517" t="str">
        <f ca="1">IF(($F79&lt;&gt;"")*($G79&lt;&gt;"")*(EV81&lt;&gt;""),($F79&gt;$G79)*($B79=EV81)+($F79&lt;$G79)*($D79=EV81),"")</f>
        <v/>
      </c>
      <c r="FC81" s="516"/>
      <c r="FD81" s="518">
        <f>COUNTIF(EV$79:EV$81,EV81)+COUNTIF(EX$79:EX$81,EV81)</f>
        <v>0</v>
      </c>
      <c r="FE81" s="518">
        <f>COUNTIF(EV$79:EV$81,EX81)+COUNTIF(EX$79:EX$81,EX81)</f>
        <v>0</v>
      </c>
      <c r="FF81" s="515"/>
      <c r="FG81" s="532"/>
      <c r="FI81" s="491"/>
      <c r="FJ81" s="452" t="str">
        <f>IF(FI81="","",VLOOKUP(FI81,Language!$D$5:$E$94,2,0))</f>
        <v/>
      </c>
      <c r="FK81" s="516"/>
      <c r="FL81" s="518"/>
      <c r="FM81" s="619"/>
      <c r="FN81" s="515"/>
      <c r="FO81" s="517" t="str">
        <f ca="1">IF(($F79&lt;&gt;"")*($G79&lt;&gt;"")*(FI81&lt;&gt;""),($F79&gt;$G79)*($B79=FI81)+($F79&lt;$G79)*($D79=FI81),"")</f>
        <v/>
      </c>
      <c r="FP81" s="516"/>
      <c r="FQ81" s="518">
        <f>COUNTIF(FI$79:FI$81,FI81)+COUNTIF(FK$79:FK$81,FI81)</f>
        <v>0</v>
      </c>
      <c r="FR81" s="518">
        <f>COUNTIF(FI$79:FI$81,FK81)+COUNTIF(FK$79:FK$81,FK81)</f>
        <v>0</v>
      </c>
      <c r="FS81" s="515"/>
      <c r="FT81" s="532"/>
      <c r="FV81" s="491"/>
      <c r="FW81" s="452" t="str">
        <f>IF(FV81="","",VLOOKUP(FV81,Language!$D$5:$E$94,2,0))</f>
        <v/>
      </c>
      <c r="FX81" s="516"/>
      <c r="FY81" s="518"/>
      <c r="FZ81" s="619"/>
      <c r="GA81" s="515"/>
      <c r="GB81" s="517" t="str">
        <f ca="1">IF(($F79&lt;&gt;"")*($G79&lt;&gt;"")*(FV81&lt;&gt;""),($F79&gt;$G79)*($B79=FV81)+($F79&lt;$G79)*($D79=FV81),"")</f>
        <v/>
      </c>
      <c r="GC81" s="516"/>
      <c r="GD81" s="518">
        <f>COUNTIF(FV$79:FV$81,FV81)+COUNTIF(FX$79:FX$81,FV81)</f>
        <v>0</v>
      </c>
      <c r="GE81" s="518">
        <f>COUNTIF(FV$79:FV$81,FX81)+COUNTIF(FX$79:FX$81,FX81)</f>
        <v>0</v>
      </c>
      <c r="GF81" s="515"/>
      <c r="GG81" s="532"/>
      <c r="GI81" s="491"/>
      <c r="GJ81" s="452" t="str">
        <f>IF(GI81="","",VLOOKUP(GI81,Language!$D$5:$E$94,2,0))</f>
        <v/>
      </c>
      <c r="GK81" s="516"/>
      <c r="GL81" s="518"/>
      <c r="GM81" s="619"/>
      <c r="GN81" s="515"/>
      <c r="GO81" s="517" t="str">
        <f ca="1">IF(($F79&lt;&gt;"")*($G79&lt;&gt;"")*(GI81&lt;&gt;""),($F79&gt;$G79)*($B79=GI81)+($F79&lt;$G79)*($D79=GI81),"")</f>
        <v/>
      </c>
      <c r="GP81" s="516"/>
      <c r="GQ81" s="518">
        <f>COUNTIF(GI$79:GI$81,GI81)+COUNTIF(GK$79:GK$81,GI81)</f>
        <v>0</v>
      </c>
      <c r="GR81" s="518">
        <f>COUNTIF(GI$79:GI$81,GK81)+COUNTIF(GK$79:GK$81,GK81)</f>
        <v>0</v>
      </c>
      <c r="GS81" s="515"/>
      <c r="GT81" s="532"/>
      <c r="GV81" s="491"/>
      <c r="GW81" s="452" t="str">
        <f>IF(GV81="","",VLOOKUP(GV81,Language!$D$5:$E$94,2,0))</f>
        <v/>
      </c>
      <c r="GX81" s="516"/>
      <c r="GY81" s="518"/>
      <c r="GZ81" s="619"/>
      <c r="HA81" s="515"/>
      <c r="HB81" s="517" t="str">
        <f ca="1">IF(($F79&lt;&gt;"")*($G79&lt;&gt;"")*(GV81&lt;&gt;""),($F79&gt;$G79)*($B79=GV81)+($F79&lt;$G79)*($D79=GV81),"")</f>
        <v/>
      </c>
      <c r="HC81" s="516"/>
      <c r="HD81" s="518">
        <f>COUNTIF(GV$79:GV$81,GV81)+COUNTIF(GX$79:GX$81,GV81)</f>
        <v>0</v>
      </c>
      <c r="HE81" s="518">
        <f>COUNTIF(GV$79:GV$81,GX81)+COUNTIF(GX$79:GX$81,GX81)</f>
        <v>0</v>
      </c>
      <c r="HF81" s="515"/>
      <c r="HG81" s="532"/>
      <c r="HI81" s="491"/>
      <c r="HJ81" s="452" t="str">
        <f>IF(HI81="","",VLOOKUP(HI81,Language!$D$5:$E$94,2,0))</f>
        <v/>
      </c>
      <c r="HK81" s="516"/>
      <c r="HL81" s="518"/>
      <c r="HM81" s="619"/>
      <c r="HN81" s="515"/>
      <c r="HO81" s="517" t="str">
        <f ca="1">IF(($F79&lt;&gt;"")*($G79&lt;&gt;"")*(HI81&lt;&gt;""),($F79&gt;$G79)*($B79=HI81)+($F79&lt;$G79)*($D79=HI81),"")</f>
        <v/>
      </c>
      <c r="HP81" s="516"/>
      <c r="HQ81" s="518">
        <f>COUNTIF(HI$79:HI$81,HI81)+COUNTIF(HK$79:HK$81,HI81)</f>
        <v>0</v>
      </c>
      <c r="HR81" s="518">
        <f>COUNTIF(HI$79:HI$81,HK81)+COUNTIF(HK$79:HK$81,HK81)</f>
        <v>0</v>
      </c>
      <c r="HS81" s="515"/>
      <c r="HT81" s="532"/>
      <c r="HV81" s="491"/>
      <c r="HW81" s="452" t="str">
        <f>IF(HV81="","",VLOOKUP(HV81,Language!$D$5:$E$94,2,0))</f>
        <v/>
      </c>
      <c r="HX81" s="516"/>
      <c r="HY81" s="518"/>
      <c r="HZ81" s="619"/>
      <c r="IA81" s="515"/>
      <c r="IB81" s="517" t="str">
        <f ca="1">IF(($F79&lt;&gt;"")*($G79&lt;&gt;"")*(HV81&lt;&gt;""),($F79&gt;$G79)*($B79=HV81)+($F79&lt;$G79)*($D79=HV81),"")</f>
        <v/>
      </c>
      <c r="IC81" s="516"/>
      <c r="ID81" s="518">
        <f>COUNTIF(HV$79:HV$81,HV81)+COUNTIF(HX$79:HX$81,HV81)</f>
        <v>0</v>
      </c>
      <c r="IE81" s="518">
        <f>COUNTIF(HV$79:HV$81,HX81)+COUNTIF(HX$79:HX$81,HX81)</f>
        <v>0</v>
      </c>
      <c r="IF81" s="515"/>
      <c r="IG81" s="532"/>
      <c r="II81" s="491"/>
      <c r="IJ81" s="452" t="str">
        <f>IF(II81="","",VLOOKUP(II81,Language!$D$5:$E$94,2,0))</f>
        <v/>
      </c>
      <c r="IK81" s="516"/>
      <c r="IL81" s="518"/>
      <c r="IM81" s="619"/>
      <c r="IN81" s="515"/>
      <c r="IO81" s="517" t="str">
        <f ca="1">IF(($F79&lt;&gt;"")*($G79&lt;&gt;"")*(II81&lt;&gt;""),($F79&gt;$G79)*($B79=II81)+($F79&lt;$G79)*($D79=II81),"")</f>
        <v/>
      </c>
      <c r="IP81" s="516"/>
      <c r="IQ81" s="518">
        <f>COUNTIF(II$79:II$81,II81)+COUNTIF(IK$79:IK$81,II81)</f>
        <v>0</v>
      </c>
      <c r="IR81" s="518">
        <f>COUNTIF(II$79:II$81,IK81)+COUNTIF(IK$79:IK$81,IK81)</f>
        <v>0</v>
      </c>
      <c r="IS81" s="515"/>
      <c r="IT81" s="532"/>
      <c r="IV81" s="491"/>
      <c r="IW81" s="452" t="str">
        <f>IF(IV81="","",VLOOKUP(IV81,Language!$D$5:$E$94,2,0))</f>
        <v/>
      </c>
      <c r="IX81" s="516"/>
      <c r="IY81" s="518"/>
      <c r="IZ81" s="619"/>
      <c r="JA81" s="515"/>
      <c r="JB81" s="517" t="str">
        <f ca="1">IF(($F79&lt;&gt;"")*($G79&lt;&gt;"")*(IV81&lt;&gt;""),($F79&gt;$G79)*($B79=IV81)+($F79&lt;$G79)*($D79=IV81),"")</f>
        <v/>
      </c>
      <c r="JC81" s="516"/>
      <c r="JD81" s="518">
        <f>COUNTIF(IV$79:IV$81,IV81)+COUNTIF(IX$79:IX$81,IV81)</f>
        <v>0</v>
      </c>
      <c r="JE81" s="518">
        <f>COUNTIF(IV$79:IV$81,IX81)+COUNTIF(IX$79:IX$81,IX81)</f>
        <v>0</v>
      </c>
      <c r="JF81" s="515"/>
      <c r="JG81" s="532"/>
      <c r="JI81" s="491"/>
      <c r="JJ81" s="452" t="str">
        <f>IF(JI81="","",VLOOKUP(JI81,Language!$D$5:$E$94,2,0))</f>
        <v/>
      </c>
      <c r="JK81" s="516"/>
      <c r="JL81" s="518"/>
      <c r="JM81" s="619"/>
      <c r="JN81" s="515"/>
      <c r="JO81" s="517" t="str">
        <f ca="1">IF(($F79&lt;&gt;"")*($G79&lt;&gt;"")*(JI81&lt;&gt;""),($F79&gt;$G79)*($B79=JI81)+($F79&lt;$G79)*($D79=JI81),"")</f>
        <v/>
      </c>
      <c r="JP81" s="516"/>
      <c r="JQ81" s="518">
        <f>COUNTIF(JI$79:JI$81,JI81)+COUNTIF(JK$79:JK$81,JI81)</f>
        <v>0</v>
      </c>
      <c r="JR81" s="518">
        <f>COUNTIF(JI$79:JI$81,JK81)+COUNTIF(JK$79:JK$81,JK81)</f>
        <v>0</v>
      </c>
      <c r="JS81" s="515"/>
      <c r="JT81" s="532"/>
      <c r="JV81" s="491"/>
      <c r="JW81" s="452" t="str">
        <f>IF(JV81="","",VLOOKUP(JV81,Language!$D$5:$E$94,2,0))</f>
        <v/>
      </c>
      <c r="JX81" s="516"/>
      <c r="JY81" s="518"/>
      <c r="JZ81" s="619"/>
      <c r="KA81" s="515"/>
      <c r="KB81" s="517" t="str">
        <f ca="1">IF(($F79&lt;&gt;"")*($G79&lt;&gt;"")*(JV81&lt;&gt;""),($F79&gt;$G79)*($B79=JV81)+($F79&lt;$G79)*($D79=JV81),"")</f>
        <v/>
      </c>
      <c r="KC81" s="516"/>
      <c r="KD81" s="518">
        <f>COUNTIF(JV$79:JV$81,JV81)+COUNTIF(JX$79:JX$81,JV81)</f>
        <v>0</v>
      </c>
      <c r="KE81" s="518">
        <f>COUNTIF(JV$79:JV$81,JX81)+COUNTIF(JX$79:JX$81,JX81)</f>
        <v>0</v>
      </c>
      <c r="KF81" s="515"/>
      <c r="KG81" s="532"/>
      <c r="KI81" s="491"/>
      <c r="KJ81" s="452" t="str">
        <f>IF(KI81="","",VLOOKUP(KI81,Language!$D$5:$E$94,2,0))</f>
        <v/>
      </c>
      <c r="KK81" s="516"/>
      <c r="KL81" s="518"/>
      <c r="KM81" s="619"/>
      <c r="KN81" s="515"/>
      <c r="KO81" s="517" t="str">
        <f ca="1">IF(($F79&lt;&gt;"")*($G79&lt;&gt;"")*(KI81&lt;&gt;""),($F79&gt;$G79)*($B79=KI81)+($F79&lt;$G79)*($D79=KI81),"")</f>
        <v/>
      </c>
      <c r="KP81" s="516"/>
      <c r="KQ81" s="518">
        <f>COUNTIF(KI$79:KI$81,KI81)+COUNTIF(KK$79:KK$81,KI81)</f>
        <v>0</v>
      </c>
      <c r="KR81" s="518">
        <f>COUNTIF(KI$79:KI$81,KK81)+COUNTIF(KK$79:KK$81,KK81)</f>
        <v>0</v>
      </c>
      <c r="KS81" s="515"/>
      <c r="KT81" s="532"/>
      <c r="KV81" s="491"/>
      <c r="KW81" s="452" t="str">
        <f>IF(KV81="","",VLOOKUP(KV81,Language!$D$5:$E$94,2,0))</f>
        <v/>
      </c>
      <c r="KX81" s="516"/>
      <c r="KY81" s="518"/>
      <c r="KZ81" s="619"/>
      <c r="LA81" s="515"/>
      <c r="LB81" s="517" t="str">
        <f ca="1">IF(($F79&lt;&gt;"")*($G79&lt;&gt;"")*(KV81&lt;&gt;""),($F79&gt;$G79)*($B79=KV81)+($F79&lt;$G79)*($D79=KV81),"")</f>
        <v/>
      </c>
      <c r="LC81" s="516"/>
      <c r="LD81" s="518">
        <f>COUNTIF(KV$79:KV$81,KV81)+COUNTIF(KX$79:KX$81,KV81)</f>
        <v>0</v>
      </c>
      <c r="LE81" s="518">
        <f>COUNTIF(KV$79:KV$81,KX81)+COUNTIF(KX$79:KX$81,KX81)</f>
        <v>0</v>
      </c>
      <c r="LF81" s="515"/>
      <c r="LG81" s="532"/>
      <c r="LI81" s="491"/>
      <c r="LJ81" s="452" t="str">
        <f>IF(LI81="","",VLOOKUP(LI81,Language!$D$5:$E$94,2,0))</f>
        <v/>
      </c>
      <c r="LK81" s="516"/>
      <c r="LL81" s="518"/>
      <c r="LM81" s="619"/>
      <c r="LN81" s="515"/>
      <c r="LO81" s="517" t="str">
        <f ca="1">IF(($F79&lt;&gt;"")*($G79&lt;&gt;"")*(LI81&lt;&gt;""),($F79&gt;$G79)*($B79=LI81)+($F79&lt;$G79)*($D79=LI81),"")</f>
        <v/>
      </c>
      <c r="LP81" s="516"/>
      <c r="LQ81" s="518">
        <f>COUNTIF(LI$79:LI$81,LI81)+COUNTIF(LK$79:LK$81,LI81)</f>
        <v>0</v>
      </c>
      <c r="LR81" s="518">
        <f>COUNTIF(LI$79:LI$81,LK81)+COUNTIF(LK$79:LK$81,LK81)</f>
        <v>0</v>
      </c>
      <c r="LS81" s="515"/>
      <c r="LT81" s="532"/>
      <c r="LV81" s="491"/>
      <c r="LW81" s="452" t="str">
        <f>IF(LV81="","",VLOOKUP(LV81,Language!$D$5:$E$94,2,0))</f>
        <v/>
      </c>
      <c r="LX81" s="516"/>
      <c r="LY81" s="518"/>
      <c r="LZ81" s="619"/>
      <c r="MA81" s="515"/>
      <c r="MB81" s="517" t="str">
        <f ca="1">IF(($F79&lt;&gt;"")*($G79&lt;&gt;"")*(LV81&lt;&gt;""),($F79&gt;$G79)*($B79=LV81)+($F79&lt;$G79)*($D79=LV81),"")</f>
        <v/>
      </c>
      <c r="MC81" s="516"/>
      <c r="MD81" s="518">
        <f>COUNTIF(LV$79:LV$81,LV81)+COUNTIF(LX$79:LX$81,LV81)</f>
        <v>0</v>
      </c>
      <c r="ME81" s="518">
        <f>COUNTIF(LV$79:LV$81,LX81)+COUNTIF(LX$79:LX$81,LX81)</f>
        <v>0</v>
      </c>
      <c r="MF81" s="515"/>
      <c r="MG81" s="532"/>
    </row>
    <row r="82" spans="2:345" ht="24" customHeight="1" thickTop="1" x14ac:dyDescent="0.25">
      <c r="B82" s="617" t="str">
        <f>Language!$E$184</f>
        <v>Weltmeister</v>
      </c>
      <c r="C82" s="316"/>
      <c r="D82" s="576"/>
      <c r="E82" s="613"/>
      <c r="F82" s="614"/>
      <c r="G82" s="614"/>
      <c r="I82" s="462" t="str">
        <f>$B82</f>
        <v>Weltmeister</v>
      </c>
      <c r="J82" s="464"/>
      <c r="K82" s="464"/>
      <c r="L82" s="465"/>
      <c r="M82" s="496"/>
      <c r="N82" s="497"/>
      <c r="O82" s="466"/>
      <c r="P82" s="478"/>
      <c r="Q82" s="465"/>
      <c r="R82" s="465"/>
      <c r="S82" s="465"/>
      <c r="T82" s="479"/>
      <c r="V82" s="462" t="str">
        <f>$B82</f>
        <v>Weltmeister</v>
      </c>
      <c r="W82" s="464"/>
      <c r="X82" s="464"/>
      <c r="Y82" s="465"/>
      <c r="Z82" s="496"/>
      <c r="AA82" s="497"/>
      <c r="AB82" s="466"/>
      <c r="AC82" s="478"/>
      <c r="AD82" s="465"/>
      <c r="AE82" s="465"/>
      <c r="AF82" s="465"/>
      <c r="AG82" s="479"/>
      <c r="AI82" s="462" t="str">
        <f>$B82</f>
        <v>Weltmeister</v>
      </c>
      <c r="AJ82" s="464"/>
      <c r="AK82" s="464"/>
      <c r="AL82" s="465"/>
      <c r="AM82" s="496"/>
      <c r="AN82" s="497"/>
      <c r="AO82" s="466"/>
      <c r="AP82" s="478"/>
      <c r="AQ82" s="465"/>
      <c r="AR82" s="465"/>
      <c r="AS82" s="465"/>
      <c r="AT82" s="479"/>
      <c r="AV82" s="462" t="str">
        <f>$B82</f>
        <v>Weltmeister</v>
      </c>
      <c r="AW82" s="464"/>
      <c r="AX82" s="464"/>
      <c r="AY82" s="465"/>
      <c r="AZ82" s="496"/>
      <c r="BA82" s="497"/>
      <c r="BB82" s="466"/>
      <c r="BC82" s="478"/>
      <c r="BD82" s="465"/>
      <c r="BE82" s="465"/>
      <c r="BF82" s="465"/>
      <c r="BG82" s="479"/>
      <c r="BI82" s="462" t="str">
        <f>$B82</f>
        <v>Weltmeister</v>
      </c>
      <c r="BJ82" s="464"/>
      <c r="BK82" s="464"/>
      <c r="BL82" s="465"/>
      <c r="BM82" s="496"/>
      <c r="BN82" s="497"/>
      <c r="BO82" s="466"/>
      <c r="BP82" s="478"/>
      <c r="BQ82" s="465"/>
      <c r="BR82" s="465"/>
      <c r="BS82" s="465"/>
      <c r="BT82" s="479"/>
      <c r="BV82" s="462" t="str">
        <f>$B82</f>
        <v>Weltmeister</v>
      </c>
      <c r="BW82" s="464"/>
      <c r="BX82" s="464"/>
      <c r="BY82" s="465"/>
      <c r="BZ82" s="496"/>
      <c r="CA82" s="497"/>
      <c r="CB82" s="466"/>
      <c r="CC82" s="478"/>
      <c r="CD82" s="465"/>
      <c r="CE82" s="465"/>
      <c r="CF82" s="465"/>
      <c r="CG82" s="479"/>
      <c r="CI82" s="462" t="str">
        <f>$B82</f>
        <v>Weltmeister</v>
      </c>
      <c r="CJ82" s="464"/>
      <c r="CK82" s="464"/>
      <c r="CL82" s="465"/>
      <c r="CM82" s="496"/>
      <c r="CN82" s="497"/>
      <c r="CO82" s="466"/>
      <c r="CP82" s="478"/>
      <c r="CQ82" s="465"/>
      <c r="CR82" s="465"/>
      <c r="CS82" s="465"/>
      <c r="CT82" s="479"/>
      <c r="CV82" s="462" t="str">
        <f>$B82</f>
        <v>Weltmeister</v>
      </c>
      <c r="CW82" s="464"/>
      <c r="CX82" s="464"/>
      <c r="CY82" s="465"/>
      <c r="CZ82" s="496"/>
      <c r="DA82" s="497"/>
      <c r="DB82" s="466"/>
      <c r="DC82" s="478"/>
      <c r="DD82" s="465"/>
      <c r="DE82" s="465"/>
      <c r="DF82" s="465"/>
      <c r="DG82" s="479"/>
      <c r="DI82" s="462" t="str">
        <f>$B82</f>
        <v>Weltmeister</v>
      </c>
      <c r="DJ82" s="464"/>
      <c r="DK82" s="464"/>
      <c r="DL82" s="465"/>
      <c r="DM82" s="496"/>
      <c r="DN82" s="497"/>
      <c r="DO82" s="466"/>
      <c r="DP82" s="478"/>
      <c r="DQ82" s="465"/>
      <c r="DR82" s="465"/>
      <c r="DS82" s="465"/>
      <c r="DT82" s="479"/>
      <c r="DV82" s="462" t="str">
        <f>$B82</f>
        <v>Weltmeister</v>
      </c>
      <c r="DW82" s="464"/>
      <c r="DX82" s="464"/>
      <c r="DY82" s="465"/>
      <c r="DZ82" s="496"/>
      <c r="EA82" s="497"/>
      <c r="EB82" s="466"/>
      <c r="EC82" s="478"/>
      <c r="ED82" s="465"/>
      <c r="EE82" s="465"/>
      <c r="EF82" s="465"/>
      <c r="EG82" s="479"/>
      <c r="EI82" s="462" t="str">
        <f>$B82</f>
        <v>Weltmeister</v>
      </c>
      <c r="EJ82" s="464"/>
      <c r="EK82" s="464"/>
      <c r="EL82" s="465"/>
      <c r="EM82" s="496"/>
      <c r="EN82" s="497"/>
      <c r="EO82" s="466"/>
      <c r="EP82" s="478"/>
      <c r="EQ82" s="465"/>
      <c r="ER82" s="465"/>
      <c r="ES82" s="465"/>
      <c r="ET82" s="479"/>
      <c r="EV82" s="462" t="str">
        <f>$B82</f>
        <v>Weltmeister</v>
      </c>
      <c r="EW82" s="464"/>
      <c r="EX82" s="464"/>
      <c r="EY82" s="465"/>
      <c r="EZ82" s="496"/>
      <c r="FA82" s="497"/>
      <c r="FB82" s="466"/>
      <c r="FC82" s="478"/>
      <c r="FD82" s="465"/>
      <c r="FE82" s="465"/>
      <c r="FF82" s="465"/>
      <c r="FG82" s="479"/>
      <c r="FI82" s="462" t="str">
        <f>$B82</f>
        <v>Weltmeister</v>
      </c>
      <c r="FJ82" s="464"/>
      <c r="FK82" s="464"/>
      <c r="FL82" s="465"/>
      <c r="FM82" s="496"/>
      <c r="FN82" s="497"/>
      <c r="FO82" s="466"/>
      <c r="FP82" s="478"/>
      <c r="FQ82" s="465"/>
      <c r="FR82" s="465"/>
      <c r="FS82" s="465"/>
      <c r="FT82" s="479"/>
      <c r="FV82" s="462" t="str">
        <f>$B82</f>
        <v>Weltmeister</v>
      </c>
      <c r="FW82" s="464"/>
      <c r="FX82" s="464"/>
      <c r="FY82" s="465"/>
      <c r="FZ82" s="496"/>
      <c r="GA82" s="497"/>
      <c r="GB82" s="466"/>
      <c r="GC82" s="478"/>
      <c r="GD82" s="465"/>
      <c r="GE82" s="465"/>
      <c r="GF82" s="465"/>
      <c r="GG82" s="479"/>
      <c r="GI82" s="462" t="str">
        <f>$B82</f>
        <v>Weltmeister</v>
      </c>
      <c r="GJ82" s="464"/>
      <c r="GK82" s="464"/>
      <c r="GL82" s="465"/>
      <c r="GM82" s="496"/>
      <c r="GN82" s="497"/>
      <c r="GO82" s="466"/>
      <c r="GP82" s="478"/>
      <c r="GQ82" s="465"/>
      <c r="GR82" s="465"/>
      <c r="GS82" s="465"/>
      <c r="GT82" s="479"/>
      <c r="GV82" s="462" t="str">
        <f>$B82</f>
        <v>Weltmeister</v>
      </c>
      <c r="GW82" s="464"/>
      <c r="GX82" s="464"/>
      <c r="GY82" s="465"/>
      <c r="GZ82" s="496"/>
      <c r="HA82" s="497"/>
      <c r="HB82" s="466"/>
      <c r="HC82" s="478"/>
      <c r="HD82" s="465"/>
      <c r="HE82" s="465"/>
      <c r="HF82" s="465"/>
      <c r="HG82" s="479"/>
      <c r="HI82" s="462" t="str">
        <f>$B82</f>
        <v>Weltmeister</v>
      </c>
      <c r="HJ82" s="464"/>
      <c r="HK82" s="464"/>
      <c r="HL82" s="465"/>
      <c r="HM82" s="496"/>
      <c r="HN82" s="497"/>
      <c r="HO82" s="466"/>
      <c r="HP82" s="478"/>
      <c r="HQ82" s="465"/>
      <c r="HR82" s="465"/>
      <c r="HS82" s="465"/>
      <c r="HT82" s="479"/>
      <c r="HV82" s="462" t="str">
        <f>$B82</f>
        <v>Weltmeister</v>
      </c>
      <c r="HW82" s="464"/>
      <c r="HX82" s="464"/>
      <c r="HY82" s="465"/>
      <c r="HZ82" s="496"/>
      <c r="IA82" s="497"/>
      <c r="IB82" s="466"/>
      <c r="IC82" s="478"/>
      <c r="ID82" s="465"/>
      <c r="IE82" s="465"/>
      <c r="IF82" s="465"/>
      <c r="IG82" s="479"/>
      <c r="II82" s="462" t="str">
        <f>$B82</f>
        <v>Weltmeister</v>
      </c>
      <c r="IJ82" s="464"/>
      <c r="IK82" s="464"/>
      <c r="IL82" s="465"/>
      <c r="IM82" s="496"/>
      <c r="IN82" s="497"/>
      <c r="IO82" s="466"/>
      <c r="IP82" s="478"/>
      <c r="IQ82" s="465"/>
      <c r="IR82" s="465"/>
      <c r="IS82" s="465"/>
      <c r="IT82" s="479"/>
      <c r="IV82" s="462" t="str">
        <f>$B82</f>
        <v>Weltmeister</v>
      </c>
      <c r="IW82" s="464"/>
      <c r="IX82" s="464"/>
      <c r="IY82" s="465"/>
      <c r="IZ82" s="496"/>
      <c r="JA82" s="497"/>
      <c r="JB82" s="466"/>
      <c r="JC82" s="478"/>
      <c r="JD82" s="465"/>
      <c r="JE82" s="465"/>
      <c r="JF82" s="465"/>
      <c r="JG82" s="479"/>
      <c r="JI82" s="462" t="str">
        <f>$B82</f>
        <v>Weltmeister</v>
      </c>
      <c r="JJ82" s="464"/>
      <c r="JK82" s="464"/>
      <c r="JL82" s="465"/>
      <c r="JM82" s="496"/>
      <c r="JN82" s="497"/>
      <c r="JO82" s="466"/>
      <c r="JP82" s="478"/>
      <c r="JQ82" s="465"/>
      <c r="JR82" s="465"/>
      <c r="JS82" s="465"/>
      <c r="JT82" s="479"/>
      <c r="JV82" s="462" t="str">
        <f>$B82</f>
        <v>Weltmeister</v>
      </c>
      <c r="JW82" s="464"/>
      <c r="JX82" s="464"/>
      <c r="JY82" s="465"/>
      <c r="JZ82" s="496"/>
      <c r="KA82" s="497"/>
      <c r="KB82" s="466"/>
      <c r="KC82" s="478"/>
      <c r="KD82" s="465"/>
      <c r="KE82" s="465"/>
      <c r="KF82" s="465"/>
      <c r="KG82" s="479"/>
      <c r="KI82" s="462" t="str">
        <f>$B82</f>
        <v>Weltmeister</v>
      </c>
      <c r="KJ82" s="464"/>
      <c r="KK82" s="464"/>
      <c r="KL82" s="465"/>
      <c r="KM82" s="496"/>
      <c r="KN82" s="497"/>
      <c r="KO82" s="466"/>
      <c r="KP82" s="478"/>
      <c r="KQ82" s="465"/>
      <c r="KR82" s="465"/>
      <c r="KS82" s="465"/>
      <c r="KT82" s="479"/>
      <c r="KV82" s="462" t="str">
        <f>$B82</f>
        <v>Weltmeister</v>
      </c>
      <c r="KW82" s="464"/>
      <c r="KX82" s="464"/>
      <c r="KY82" s="465"/>
      <c r="KZ82" s="496"/>
      <c r="LA82" s="497"/>
      <c r="LB82" s="466"/>
      <c r="LC82" s="478"/>
      <c r="LD82" s="465"/>
      <c r="LE82" s="465"/>
      <c r="LF82" s="465"/>
      <c r="LG82" s="479"/>
      <c r="LI82" s="462" t="str">
        <f>$B82</f>
        <v>Weltmeister</v>
      </c>
      <c r="LJ82" s="464"/>
      <c r="LK82" s="464"/>
      <c r="LL82" s="465"/>
      <c r="LM82" s="496"/>
      <c r="LN82" s="497"/>
      <c r="LO82" s="466"/>
      <c r="LP82" s="478"/>
      <c r="LQ82" s="465"/>
      <c r="LR82" s="465"/>
      <c r="LS82" s="465"/>
      <c r="LT82" s="479"/>
      <c r="LV82" s="462" t="str">
        <f>$B82</f>
        <v>Weltmeister</v>
      </c>
      <c r="LW82" s="464"/>
      <c r="LX82" s="464"/>
      <c r="LY82" s="465"/>
      <c r="LZ82" s="496"/>
      <c r="MA82" s="497"/>
      <c r="MB82" s="466"/>
      <c r="MC82" s="478"/>
      <c r="MD82" s="465"/>
      <c r="ME82" s="465"/>
      <c r="MF82" s="465"/>
      <c r="MG82" s="479"/>
    </row>
    <row r="83" spans="2:345" ht="16.5" thickBot="1" x14ac:dyDescent="0.3">
      <c r="B83" s="576"/>
      <c r="C83" s="316"/>
      <c r="D83" s="576"/>
      <c r="E83" s="613"/>
      <c r="F83" s="614"/>
      <c r="G83" s="614"/>
      <c r="I83" s="494"/>
      <c r="J83" s="477" t="str">
        <f>IF(I83="","",VLOOKUP(I83,Language!$D$5:$E$94,2,0))</f>
        <v/>
      </c>
      <c r="K83" s="620"/>
      <c r="L83" s="621"/>
      <c r="M83" s="622"/>
      <c r="N83" s="623"/>
      <c r="O83" s="615" t="str">
        <f ca="1">IF(($F81&lt;&gt;"")*($G81&lt;&gt;"")*(I83&lt;&gt;""),($F81&gt;$G81)*($B81=I83)+($F81&lt;$G81)*($D81=I83),"")</f>
        <v/>
      </c>
      <c r="P83" s="616"/>
      <c r="Q83" s="515"/>
      <c r="R83" s="513"/>
      <c r="S83" s="515"/>
      <c r="T83" s="618"/>
      <c r="V83" s="494"/>
      <c r="W83" s="477" t="str">
        <f>IF(V83="","",VLOOKUP(V83,Language!$D$5:$E$94,2,0))</f>
        <v/>
      </c>
      <c r="X83" s="620"/>
      <c r="Y83" s="621"/>
      <c r="Z83" s="622"/>
      <c r="AA83" s="623"/>
      <c r="AB83" s="615" t="str">
        <f ca="1">IF(($F81&lt;&gt;"")*($G81&lt;&gt;"")*(V83&lt;&gt;""),($F81&gt;$G81)*($B81=V83)+($F81&lt;$G81)*($D81=V83),"")</f>
        <v/>
      </c>
      <c r="AC83" s="616"/>
      <c r="AD83" s="515"/>
      <c r="AE83" s="513"/>
      <c r="AF83" s="515"/>
      <c r="AG83" s="618"/>
      <c r="AI83" s="494"/>
      <c r="AJ83" s="477" t="str">
        <f>IF(AI83="","",VLOOKUP(AI83,Language!$D$5:$E$94,2,0))</f>
        <v/>
      </c>
      <c r="AK83" s="620"/>
      <c r="AL83" s="621"/>
      <c r="AM83" s="622"/>
      <c r="AN83" s="623"/>
      <c r="AO83" s="615" t="str">
        <f ca="1">IF(($F81&lt;&gt;"")*($G81&lt;&gt;"")*(AI83&lt;&gt;""),($F81&gt;$G81)*($B81=AI83)+($F81&lt;$G81)*($D81=AI83),"")</f>
        <v/>
      </c>
      <c r="AP83" s="616"/>
      <c r="AQ83" s="515"/>
      <c r="AR83" s="513"/>
      <c r="AS83" s="515"/>
      <c r="AT83" s="618"/>
      <c r="AV83" s="494"/>
      <c r="AW83" s="477" t="str">
        <f>IF(AV83="","",VLOOKUP(AV83,Language!$D$5:$E$94,2,0))</f>
        <v/>
      </c>
      <c r="AX83" s="620"/>
      <c r="AY83" s="621"/>
      <c r="AZ83" s="622"/>
      <c r="BA83" s="623"/>
      <c r="BB83" s="615" t="str">
        <f ca="1">IF(($F81&lt;&gt;"")*($G81&lt;&gt;"")*(AV83&lt;&gt;""),($F81&gt;$G81)*($B81=AV83)+($F81&lt;$G81)*($D81=AV83),"")</f>
        <v/>
      </c>
      <c r="BC83" s="616"/>
      <c r="BD83" s="515"/>
      <c r="BE83" s="513"/>
      <c r="BF83" s="515"/>
      <c r="BG83" s="618"/>
      <c r="BI83" s="494"/>
      <c r="BJ83" s="477" t="str">
        <f>IF(BI83="","",VLOOKUP(BI83,Language!$D$5:$E$94,2,0))</f>
        <v/>
      </c>
      <c r="BK83" s="620"/>
      <c r="BL83" s="621"/>
      <c r="BM83" s="622"/>
      <c r="BN83" s="623"/>
      <c r="BO83" s="615" t="str">
        <f ca="1">IF(($F81&lt;&gt;"")*($G81&lt;&gt;"")*(BI83&lt;&gt;""),($F81&gt;$G81)*($B81=BI83)+($F81&lt;$G81)*($D81=BI83),"")</f>
        <v/>
      </c>
      <c r="BP83" s="616"/>
      <c r="BQ83" s="515"/>
      <c r="BR83" s="513"/>
      <c r="BS83" s="515"/>
      <c r="BT83" s="618"/>
      <c r="BV83" s="494"/>
      <c r="BW83" s="477" t="str">
        <f>IF(BV83="","",VLOOKUP(BV83,Language!$D$5:$E$94,2,0))</f>
        <v/>
      </c>
      <c r="BX83" s="620"/>
      <c r="BY83" s="621"/>
      <c r="BZ83" s="622"/>
      <c r="CA83" s="623"/>
      <c r="CB83" s="615" t="str">
        <f ca="1">IF(($F81&lt;&gt;"")*($G81&lt;&gt;"")*(BV83&lt;&gt;""),($F81&gt;$G81)*($B81=BV83)+($F81&lt;$G81)*($D81=BV83),"")</f>
        <v/>
      </c>
      <c r="CC83" s="616"/>
      <c r="CD83" s="515"/>
      <c r="CE83" s="513"/>
      <c r="CF83" s="515"/>
      <c r="CG83" s="618"/>
      <c r="CI83" s="494"/>
      <c r="CJ83" s="477" t="str">
        <f>IF(CI83="","",VLOOKUP(CI83,Language!$D$5:$E$94,2,0))</f>
        <v/>
      </c>
      <c r="CK83" s="620"/>
      <c r="CL83" s="621"/>
      <c r="CM83" s="622"/>
      <c r="CN83" s="623"/>
      <c r="CO83" s="615" t="str">
        <f ca="1">IF(($F81&lt;&gt;"")*($G81&lt;&gt;"")*(CI83&lt;&gt;""),($F81&gt;$G81)*($B81=CI83)+($F81&lt;$G81)*($D81=CI83),"")</f>
        <v/>
      </c>
      <c r="CP83" s="616"/>
      <c r="CQ83" s="515"/>
      <c r="CR83" s="513"/>
      <c r="CS83" s="515"/>
      <c r="CT83" s="618"/>
      <c r="CV83" s="494"/>
      <c r="CW83" s="477" t="str">
        <f>IF(CV83="","",VLOOKUP(CV83,Language!$D$5:$E$94,2,0))</f>
        <v/>
      </c>
      <c r="CX83" s="620"/>
      <c r="CY83" s="621"/>
      <c r="CZ83" s="622"/>
      <c r="DA83" s="623"/>
      <c r="DB83" s="615" t="str">
        <f ca="1">IF(($F81&lt;&gt;"")*($G81&lt;&gt;"")*(CV83&lt;&gt;""),($F81&gt;$G81)*($B81=CV83)+($F81&lt;$G81)*($D81=CV83),"")</f>
        <v/>
      </c>
      <c r="DC83" s="616"/>
      <c r="DD83" s="515"/>
      <c r="DE83" s="513"/>
      <c r="DF83" s="515"/>
      <c r="DG83" s="618"/>
      <c r="DI83" s="494"/>
      <c r="DJ83" s="477" t="str">
        <f>IF(DI83="","",VLOOKUP(DI83,Language!$D$5:$E$94,2,0))</f>
        <v/>
      </c>
      <c r="DK83" s="620"/>
      <c r="DL83" s="621"/>
      <c r="DM83" s="622"/>
      <c r="DN83" s="623"/>
      <c r="DO83" s="615" t="str">
        <f ca="1">IF(($F81&lt;&gt;"")*($G81&lt;&gt;"")*(DI83&lt;&gt;""),($F81&gt;$G81)*($B81=DI83)+($F81&lt;$G81)*($D81=DI83),"")</f>
        <v/>
      </c>
      <c r="DP83" s="616"/>
      <c r="DQ83" s="515"/>
      <c r="DR83" s="513"/>
      <c r="DS83" s="515"/>
      <c r="DT83" s="618"/>
      <c r="DV83" s="494"/>
      <c r="DW83" s="477" t="str">
        <f>IF(DV83="","",VLOOKUP(DV83,Language!$D$5:$E$94,2,0))</f>
        <v/>
      </c>
      <c r="DX83" s="620"/>
      <c r="DY83" s="621"/>
      <c r="DZ83" s="622"/>
      <c r="EA83" s="623"/>
      <c r="EB83" s="615" t="str">
        <f ca="1">IF(($F81&lt;&gt;"")*($G81&lt;&gt;"")*(DV83&lt;&gt;""),($F81&gt;$G81)*($B81=DV83)+($F81&lt;$G81)*($D81=DV83),"")</f>
        <v/>
      </c>
      <c r="EC83" s="616"/>
      <c r="ED83" s="515"/>
      <c r="EE83" s="513"/>
      <c r="EF83" s="515"/>
      <c r="EG83" s="618"/>
      <c r="EI83" s="494"/>
      <c r="EJ83" s="477" t="str">
        <f>IF(EI83="","",VLOOKUP(EI83,Language!$D$5:$E$94,2,0))</f>
        <v/>
      </c>
      <c r="EK83" s="620"/>
      <c r="EL83" s="621"/>
      <c r="EM83" s="622"/>
      <c r="EN83" s="623"/>
      <c r="EO83" s="615" t="str">
        <f ca="1">IF(($F81&lt;&gt;"")*($G81&lt;&gt;"")*(EI83&lt;&gt;""),($F81&gt;$G81)*($B81=EI83)+($F81&lt;$G81)*($D81=EI83),"")</f>
        <v/>
      </c>
      <c r="EP83" s="616"/>
      <c r="EQ83" s="515"/>
      <c r="ER83" s="513"/>
      <c r="ES83" s="515"/>
      <c r="ET83" s="618"/>
      <c r="EV83" s="494"/>
      <c r="EW83" s="477" t="str">
        <f>IF(EV83="","",VLOOKUP(EV83,Language!$D$5:$E$94,2,0))</f>
        <v/>
      </c>
      <c r="EX83" s="620"/>
      <c r="EY83" s="621"/>
      <c r="EZ83" s="622"/>
      <c r="FA83" s="623"/>
      <c r="FB83" s="615" t="str">
        <f ca="1">IF(($F81&lt;&gt;"")*($G81&lt;&gt;"")*(EV83&lt;&gt;""),($F81&gt;$G81)*($B81=EV83)+($F81&lt;$G81)*($D81=EV83),"")</f>
        <v/>
      </c>
      <c r="FC83" s="616"/>
      <c r="FD83" s="515"/>
      <c r="FE83" s="513"/>
      <c r="FF83" s="515"/>
      <c r="FG83" s="618"/>
      <c r="FI83" s="494"/>
      <c r="FJ83" s="477" t="str">
        <f>IF(FI83="","",VLOOKUP(FI83,Language!$D$5:$E$94,2,0))</f>
        <v/>
      </c>
      <c r="FK83" s="620"/>
      <c r="FL83" s="621"/>
      <c r="FM83" s="622"/>
      <c r="FN83" s="623"/>
      <c r="FO83" s="615" t="str">
        <f ca="1">IF(($F81&lt;&gt;"")*($G81&lt;&gt;"")*(FI83&lt;&gt;""),($F81&gt;$G81)*($B81=FI83)+($F81&lt;$G81)*($D81=FI83),"")</f>
        <v/>
      </c>
      <c r="FP83" s="616"/>
      <c r="FQ83" s="515"/>
      <c r="FR83" s="513"/>
      <c r="FS83" s="515"/>
      <c r="FT83" s="618"/>
      <c r="FV83" s="494"/>
      <c r="FW83" s="477" t="str">
        <f>IF(FV83="","",VLOOKUP(FV83,Language!$D$5:$E$94,2,0))</f>
        <v/>
      </c>
      <c r="FX83" s="620"/>
      <c r="FY83" s="621"/>
      <c r="FZ83" s="622"/>
      <c r="GA83" s="623"/>
      <c r="GB83" s="615" t="str">
        <f ca="1">IF(($F81&lt;&gt;"")*($G81&lt;&gt;"")*(FV83&lt;&gt;""),($F81&gt;$G81)*($B81=FV83)+($F81&lt;$G81)*($D81=FV83),"")</f>
        <v/>
      </c>
      <c r="GC83" s="616"/>
      <c r="GD83" s="515"/>
      <c r="GE83" s="513"/>
      <c r="GF83" s="515"/>
      <c r="GG83" s="618"/>
      <c r="GI83" s="494"/>
      <c r="GJ83" s="477" t="str">
        <f>IF(GI83="","",VLOOKUP(GI83,Language!$D$5:$E$94,2,0))</f>
        <v/>
      </c>
      <c r="GK83" s="620"/>
      <c r="GL83" s="621"/>
      <c r="GM83" s="622"/>
      <c r="GN83" s="623"/>
      <c r="GO83" s="615" t="str">
        <f ca="1">IF(($F81&lt;&gt;"")*($G81&lt;&gt;"")*(GI83&lt;&gt;""),($F81&gt;$G81)*($B81=GI83)+($F81&lt;$G81)*($D81=GI83),"")</f>
        <v/>
      </c>
      <c r="GP83" s="616"/>
      <c r="GQ83" s="515"/>
      <c r="GR83" s="513"/>
      <c r="GS83" s="515"/>
      <c r="GT83" s="618"/>
      <c r="GV83" s="494"/>
      <c r="GW83" s="477" t="str">
        <f>IF(GV83="","",VLOOKUP(GV83,Language!$D$5:$E$94,2,0))</f>
        <v/>
      </c>
      <c r="GX83" s="620"/>
      <c r="GY83" s="621"/>
      <c r="GZ83" s="622"/>
      <c r="HA83" s="623"/>
      <c r="HB83" s="615" t="str">
        <f ca="1">IF(($F81&lt;&gt;"")*($G81&lt;&gt;"")*(GV83&lt;&gt;""),($F81&gt;$G81)*($B81=GV83)+($F81&lt;$G81)*($D81=GV83),"")</f>
        <v/>
      </c>
      <c r="HC83" s="616"/>
      <c r="HD83" s="515"/>
      <c r="HE83" s="513"/>
      <c r="HF83" s="515"/>
      <c r="HG83" s="618"/>
      <c r="HI83" s="494"/>
      <c r="HJ83" s="477" t="str">
        <f>IF(HI83="","",VLOOKUP(HI83,Language!$D$5:$E$94,2,0))</f>
        <v/>
      </c>
      <c r="HK83" s="620"/>
      <c r="HL83" s="621"/>
      <c r="HM83" s="622"/>
      <c r="HN83" s="623"/>
      <c r="HO83" s="615" t="str">
        <f ca="1">IF(($F81&lt;&gt;"")*($G81&lt;&gt;"")*(HI83&lt;&gt;""),($F81&gt;$G81)*($B81=HI83)+($F81&lt;$G81)*($D81=HI83),"")</f>
        <v/>
      </c>
      <c r="HP83" s="616"/>
      <c r="HQ83" s="515"/>
      <c r="HR83" s="513"/>
      <c r="HS83" s="515"/>
      <c r="HT83" s="618"/>
      <c r="HV83" s="494"/>
      <c r="HW83" s="477" t="str">
        <f>IF(HV83="","",VLOOKUP(HV83,Language!$D$5:$E$94,2,0))</f>
        <v/>
      </c>
      <c r="HX83" s="620"/>
      <c r="HY83" s="621"/>
      <c r="HZ83" s="622"/>
      <c r="IA83" s="623"/>
      <c r="IB83" s="615" t="str">
        <f ca="1">IF(($F81&lt;&gt;"")*($G81&lt;&gt;"")*(HV83&lt;&gt;""),($F81&gt;$G81)*($B81=HV83)+($F81&lt;$G81)*($D81=HV83),"")</f>
        <v/>
      </c>
      <c r="IC83" s="616"/>
      <c r="ID83" s="515"/>
      <c r="IE83" s="513"/>
      <c r="IF83" s="515"/>
      <c r="IG83" s="618"/>
      <c r="II83" s="494"/>
      <c r="IJ83" s="477" t="str">
        <f>IF(II83="","",VLOOKUP(II83,Language!$D$5:$E$94,2,0))</f>
        <v/>
      </c>
      <c r="IK83" s="620"/>
      <c r="IL83" s="621"/>
      <c r="IM83" s="622"/>
      <c r="IN83" s="623"/>
      <c r="IO83" s="615" t="str">
        <f ca="1">IF(($F81&lt;&gt;"")*($G81&lt;&gt;"")*(II83&lt;&gt;""),($F81&gt;$G81)*($B81=II83)+($F81&lt;$G81)*($D81=II83),"")</f>
        <v/>
      </c>
      <c r="IP83" s="616"/>
      <c r="IQ83" s="515"/>
      <c r="IR83" s="513"/>
      <c r="IS83" s="515"/>
      <c r="IT83" s="618"/>
      <c r="IV83" s="494"/>
      <c r="IW83" s="477" t="str">
        <f>IF(IV83="","",VLOOKUP(IV83,Language!$D$5:$E$94,2,0))</f>
        <v/>
      </c>
      <c r="IX83" s="620"/>
      <c r="IY83" s="621"/>
      <c r="IZ83" s="622"/>
      <c r="JA83" s="623"/>
      <c r="JB83" s="615" t="str">
        <f ca="1">IF(($F81&lt;&gt;"")*($G81&lt;&gt;"")*(IV83&lt;&gt;""),($F81&gt;$G81)*($B81=IV83)+($F81&lt;$G81)*($D81=IV83),"")</f>
        <v/>
      </c>
      <c r="JC83" s="616"/>
      <c r="JD83" s="515"/>
      <c r="JE83" s="513"/>
      <c r="JF83" s="515"/>
      <c r="JG83" s="618"/>
      <c r="JI83" s="494"/>
      <c r="JJ83" s="477" t="str">
        <f>IF(JI83="","",VLOOKUP(JI83,Language!$D$5:$E$94,2,0))</f>
        <v/>
      </c>
      <c r="JK83" s="620"/>
      <c r="JL83" s="621"/>
      <c r="JM83" s="622"/>
      <c r="JN83" s="623"/>
      <c r="JO83" s="615" t="str">
        <f ca="1">IF(($F81&lt;&gt;"")*($G81&lt;&gt;"")*(JI83&lt;&gt;""),($F81&gt;$G81)*($B81=JI83)+($F81&lt;$G81)*($D81=JI83),"")</f>
        <v/>
      </c>
      <c r="JP83" s="616"/>
      <c r="JQ83" s="515"/>
      <c r="JR83" s="513"/>
      <c r="JS83" s="515"/>
      <c r="JT83" s="618"/>
      <c r="JV83" s="494"/>
      <c r="JW83" s="477" t="str">
        <f>IF(JV83="","",VLOOKUP(JV83,Language!$D$5:$E$94,2,0))</f>
        <v/>
      </c>
      <c r="JX83" s="620"/>
      <c r="JY83" s="621"/>
      <c r="JZ83" s="622"/>
      <c r="KA83" s="623"/>
      <c r="KB83" s="615" t="str">
        <f ca="1">IF(($F81&lt;&gt;"")*($G81&lt;&gt;"")*(JV83&lt;&gt;""),($F81&gt;$G81)*($B81=JV83)+($F81&lt;$G81)*($D81=JV83),"")</f>
        <v/>
      </c>
      <c r="KC83" s="616"/>
      <c r="KD83" s="515"/>
      <c r="KE83" s="513"/>
      <c r="KF83" s="515"/>
      <c r="KG83" s="618"/>
      <c r="KI83" s="494"/>
      <c r="KJ83" s="477" t="str">
        <f>IF(KI83="","",VLOOKUP(KI83,Language!$D$5:$E$94,2,0))</f>
        <v/>
      </c>
      <c r="KK83" s="620"/>
      <c r="KL83" s="621"/>
      <c r="KM83" s="622"/>
      <c r="KN83" s="623"/>
      <c r="KO83" s="615" t="str">
        <f ca="1">IF(($F81&lt;&gt;"")*($G81&lt;&gt;"")*(KI83&lt;&gt;""),($F81&gt;$G81)*($B81=KI83)+($F81&lt;$G81)*($D81=KI83),"")</f>
        <v/>
      </c>
      <c r="KP83" s="616"/>
      <c r="KQ83" s="515"/>
      <c r="KR83" s="513"/>
      <c r="KS83" s="515"/>
      <c r="KT83" s="618"/>
      <c r="KV83" s="494"/>
      <c r="KW83" s="477" t="str">
        <f>IF(KV83="","",VLOOKUP(KV83,Language!$D$5:$E$94,2,0))</f>
        <v/>
      </c>
      <c r="KX83" s="620"/>
      <c r="KY83" s="621"/>
      <c r="KZ83" s="622"/>
      <c r="LA83" s="623"/>
      <c r="LB83" s="615" t="str">
        <f ca="1">IF(($F81&lt;&gt;"")*($G81&lt;&gt;"")*(KV83&lt;&gt;""),($F81&gt;$G81)*($B81=KV83)+($F81&lt;$G81)*($D81=KV83),"")</f>
        <v/>
      </c>
      <c r="LC83" s="616"/>
      <c r="LD83" s="515"/>
      <c r="LE83" s="513"/>
      <c r="LF83" s="515"/>
      <c r="LG83" s="618"/>
      <c r="LI83" s="494"/>
      <c r="LJ83" s="477" t="str">
        <f>IF(LI83="","",VLOOKUP(LI83,Language!$D$5:$E$94,2,0))</f>
        <v/>
      </c>
      <c r="LK83" s="620"/>
      <c r="LL83" s="621"/>
      <c r="LM83" s="622"/>
      <c r="LN83" s="623"/>
      <c r="LO83" s="615" t="str">
        <f ca="1">IF(($F81&lt;&gt;"")*($G81&lt;&gt;"")*(LI83&lt;&gt;""),($F81&gt;$G81)*($B81=LI83)+($F81&lt;$G81)*($D81=LI83),"")</f>
        <v/>
      </c>
      <c r="LP83" s="616"/>
      <c r="LQ83" s="515"/>
      <c r="LR83" s="513"/>
      <c r="LS83" s="515"/>
      <c r="LT83" s="618"/>
      <c r="LV83" s="494"/>
      <c r="LW83" s="477" t="str">
        <f>IF(LV83="","",VLOOKUP(LV83,Language!$D$5:$E$94,2,0))</f>
        <v/>
      </c>
      <c r="LX83" s="620"/>
      <c r="LY83" s="621"/>
      <c r="LZ83" s="622"/>
      <c r="MA83" s="623"/>
      <c r="MB83" s="615" t="str">
        <f ca="1">IF(($F81&lt;&gt;"")*($G81&lt;&gt;"")*(LV83&lt;&gt;""),($F81&gt;$G81)*($B81=LV83)+($F81&lt;$G81)*($D81=LV83),"")</f>
        <v/>
      </c>
      <c r="MC83" s="616"/>
      <c r="MD83" s="515"/>
      <c r="ME83" s="513"/>
      <c r="MF83" s="515"/>
      <c r="MG83" s="618"/>
    </row>
    <row r="84" spans="2:345" ht="40.5" customHeight="1" thickTop="1" x14ac:dyDescent="0.25">
      <c r="L84" s="575"/>
      <c r="M84" s="576"/>
      <c r="N84" s="576"/>
      <c r="O84" s="474" t="str">
        <f>Language!$E$183</f>
        <v>Finale</v>
      </c>
      <c r="P84" s="474" t="str">
        <f>Language!$E$175</f>
        <v>G/U/V</v>
      </c>
      <c r="Q84" s="474" t="str">
        <f>Language!$E$176</f>
        <v>TD</v>
      </c>
      <c r="R84" s="474" t="str">
        <f>Language!$E$177</f>
        <v>exakt</v>
      </c>
      <c r="S84" s="474" t="str">
        <f>Language!$E$188</f>
        <v>gr. Anz.</v>
      </c>
      <c r="T84" s="475" t="str">
        <f>Language!$E$178</f>
        <v>Teams</v>
      </c>
      <c r="Y84" s="575"/>
      <c r="Z84" s="576"/>
      <c r="AA84" s="576"/>
      <c r="AB84" s="474" t="str">
        <f>Language!$E$183</f>
        <v>Finale</v>
      </c>
      <c r="AC84" s="474" t="str">
        <f>Language!$E$175</f>
        <v>G/U/V</v>
      </c>
      <c r="AD84" s="474" t="str">
        <f>Language!$E$176</f>
        <v>TD</v>
      </c>
      <c r="AE84" s="474" t="str">
        <f>Language!$E$177</f>
        <v>exakt</v>
      </c>
      <c r="AF84" s="474" t="str">
        <f>Language!$E$188</f>
        <v>gr. Anz.</v>
      </c>
      <c r="AG84" s="475" t="str">
        <f>Language!$E$178</f>
        <v>Teams</v>
      </c>
      <c r="AL84" s="575"/>
      <c r="AM84" s="576"/>
      <c r="AN84" s="576"/>
      <c r="AO84" s="474" t="str">
        <f>Language!$E$183</f>
        <v>Finale</v>
      </c>
      <c r="AP84" s="474" t="str">
        <f>Language!$E$175</f>
        <v>G/U/V</v>
      </c>
      <c r="AQ84" s="474" t="str">
        <f>Language!$E$176</f>
        <v>TD</v>
      </c>
      <c r="AR84" s="474" t="str">
        <f>Language!$E$177</f>
        <v>exakt</v>
      </c>
      <c r="AS84" s="474" t="str">
        <f>Language!$E$188</f>
        <v>gr. Anz.</v>
      </c>
      <c r="AT84" s="475" t="str">
        <f>Language!$E$178</f>
        <v>Teams</v>
      </c>
      <c r="AY84" s="575"/>
      <c r="AZ84" s="576"/>
      <c r="BA84" s="576"/>
      <c r="BB84" s="474" t="str">
        <f>Language!$E$183</f>
        <v>Finale</v>
      </c>
      <c r="BC84" s="474" t="str">
        <f>Language!$E$175</f>
        <v>G/U/V</v>
      </c>
      <c r="BD84" s="474" t="str">
        <f>Language!$E$176</f>
        <v>TD</v>
      </c>
      <c r="BE84" s="474" t="str">
        <f>Language!$E$177</f>
        <v>exakt</v>
      </c>
      <c r="BF84" s="474" t="str">
        <f>Language!$E$188</f>
        <v>gr. Anz.</v>
      </c>
      <c r="BG84" s="475" t="str">
        <f>Language!$E$178</f>
        <v>Teams</v>
      </c>
      <c r="BL84" s="575"/>
      <c r="BM84" s="576"/>
      <c r="BN84" s="576"/>
      <c r="BO84" s="474" t="str">
        <f>Language!$E$183</f>
        <v>Finale</v>
      </c>
      <c r="BP84" s="474" t="str">
        <f>Language!$E$175</f>
        <v>G/U/V</v>
      </c>
      <c r="BQ84" s="474" t="str">
        <f>Language!$E$176</f>
        <v>TD</v>
      </c>
      <c r="BR84" s="474" t="str">
        <f>Language!$E$177</f>
        <v>exakt</v>
      </c>
      <c r="BS84" s="474" t="str">
        <f>Language!$E$188</f>
        <v>gr. Anz.</v>
      </c>
      <c r="BT84" s="475" t="str">
        <f>Language!$E$178</f>
        <v>Teams</v>
      </c>
      <c r="BY84" s="575"/>
      <c r="BZ84" s="576"/>
      <c r="CA84" s="576"/>
      <c r="CB84" s="474" t="str">
        <f>Language!$E$183</f>
        <v>Finale</v>
      </c>
      <c r="CC84" s="474" t="str">
        <f>Language!$E$175</f>
        <v>G/U/V</v>
      </c>
      <c r="CD84" s="474" t="str">
        <f>Language!$E$176</f>
        <v>TD</v>
      </c>
      <c r="CE84" s="474" t="str">
        <f>Language!$E$177</f>
        <v>exakt</v>
      </c>
      <c r="CF84" s="474" t="str">
        <f>Language!$E$188</f>
        <v>gr. Anz.</v>
      </c>
      <c r="CG84" s="475" t="str">
        <f>Language!$E$178</f>
        <v>Teams</v>
      </c>
      <c r="CL84" s="575"/>
      <c r="CM84" s="576"/>
      <c r="CN84" s="576"/>
      <c r="CO84" s="474" t="str">
        <f>Language!$E$183</f>
        <v>Finale</v>
      </c>
      <c r="CP84" s="474" t="str">
        <f>Language!$E$175</f>
        <v>G/U/V</v>
      </c>
      <c r="CQ84" s="474" t="str">
        <f>Language!$E$176</f>
        <v>TD</v>
      </c>
      <c r="CR84" s="474" t="str">
        <f>Language!$E$177</f>
        <v>exakt</v>
      </c>
      <c r="CS84" s="474" t="str">
        <f>Language!$E$188</f>
        <v>gr. Anz.</v>
      </c>
      <c r="CT84" s="475" t="str">
        <f>Language!$E$178</f>
        <v>Teams</v>
      </c>
      <c r="CY84" s="575"/>
      <c r="CZ84" s="576"/>
      <c r="DA84" s="576"/>
      <c r="DB84" s="474" t="str">
        <f>Language!$E$183</f>
        <v>Finale</v>
      </c>
      <c r="DC84" s="474" t="str">
        <f>Language!$E$175</f>
        <v>G/U/V</v>
      </c>
      <c r="DD84" s="474" t="str">
        <f>Language!$E$176</f>
        <v>TD</v>
      </c>
      <c r="DE84" s="474" t="str">
        <f>Language!$E$177</f>
        <v>exakt</v>
      </c>
      <c r="DF84" s="474" t="str">
        <f>Language!$E$188</f>
        <v>gr. Anz.</v>
      </c>
      <c r="DG84" s="475" t="str">
        <f>Language!$E$178</f>
        <v>Teams</v>
      </c>
      <c r="DL84" s="575"/>
      <c r="DM84" s="576"/>
      <c r="DN84" s="576"/>
      <c r="DO84" s="474" t="str">
        <f>Language!$E$183</f>
        <v>Finale</v>
      </c>
      <c r="DP84" s="474" t="str">
        <f>Language!$E$175</f>
        <v>G/U/V</v>
      </c>
      <c r="DQ84" s="474" t="str">
        <f>Language!$E$176</f>
        <v>TD</v>
      </c>
      <c r="DR84" s="474" t="str">
        <f>Language!$E$177</f>
        <v>exakt</v>
      </c>
      <c r="DS84" s="474" t="str">
        <f>Language!$E$188</f>
        <v>gr. Anz.</v>
      </c>
      <c r="DT84" s="475" t="str">
        <f>Language!$E$178</f>
        <v>Teams</v>
      </c>
      <c r="DY84" s="575"/>
      <c r="DZ84" s="576"/>
      <c r="EA84" s="576"/>
      <c r="EB84" s="474" t="str">
        <f>Language!$E$183</f>
        <v>Finale</v>
      </c>
      <c r="EC84" s="474" t="str">
        <f>Language!$E$175</f>
        <v>G/U/V</v>
      </c>
      <c r="ED84" s="474" t="str">
        <f>Language!$E$176</f>
        <v>TD</v>
      </c>
      <c r="EE84" s="474" t="str">
        <f>Language!$E$177</f>
        <v>exakt</v>
      </c>
      <c r="EF84" s="474" t="str">
        <f>Language!$E$188</f>
        <v>gr. Anz.</v>
      </c>
      <c r="EG84" s="475" t="str">
        <f>Language!$E$178</f>
        <v>Teams</v>
      </c>
      <c r="EL84" s="575"/>
      <c r="EM84" s="576"/>
      <c r="EN84" s="576"/>
      <c r="EO84" s="474" t="str">
        <f>Language!$E$183</f>
        <v>Finale</v>
      </c>
      <c r="EP84" s="474" t="str">
        <f>Language!$E$175</f>
        <v>G/U/V</v>
      </c>
      <c r="EQ84" s="474" t="str">
        <f>Language!$E$176</f>
        <v>TD</v>
      </c>
      <c r="ER84" s="474" t="str">
        <f>Language!$E$177</f>
        <v>exakt</v>
      </c>
      <c r="ES84" s="474" t="str">
        <f>Language!$E$188</f>
        <v>gr. Anz.</v>
      </c>
      <c r="ET84" s="475" t="str">
        <f>Language!$E$178</f>
        <v>Teams</v>
      </c>
      <c r="EY84" s="575"/>
      <c r="EZ84" s="576"/>
      <c r="FA84" s="576"/>
      <c r="FB84" s="474" t="str">
        <f>Language!$E$183</f>
        <v>Finale</v>
      </c>
      <c r="FC84" s="474" t="str">
        <f>Language!$E$175</f>
        <v>G/U/V</v>
      </c>
      <c r="FD84" s="474" t="str">
        <f>Language!$E$176</f>
        <v>TD</v>
      </c>
      <c r="FE84" s="474" t="str">
        <f>Language!$E$177</f>
        <v>exakt</v>
      </c>
      <c r="FF84" s="474" t="str">
        <f>Language!$E$188</f>
        <v>gr. Anz.</v>
      </c>
      <c r="FG84" s="475" t="str">
        <f>Language!$E$178</f>
        <v>Teams</v>
      </c>
      <c r="FL84" s="575"/>
      <c r="FM84" s="576"/>
      <c r="FN84" s="576"/>
      <c r="FO84" s="474" t="str">
        <f>Language!$E$183</f>
        <v>Finale</v>
      </c>
      <c r="FP84" s="474" t="str">
        <f>Language!$E$175</f>
        <v>G/U/V</v>
      </c>
      <c r="FQ84" s="474" t="str">
        <f>Language!$E$176</f>
        <v>TD</v>
      </c>
      <c r="FR84" s="474" t="str">
        <f>Language!$E$177</f>
        <v>exakt</v>
      </c>
      <c r="FS84" s="474" t="str">
        <f>Language!$E$188</f>
        <v>gr. Anz.</v>
      </c>
      <c r="FT84" s="475" t="str">
        <f>Language!$E$178</f>
        <v>Teams</v>
      </c>
      <c r="FY84" s="575"/>
      <c r="FZ84" s="576"/>
      <c r="GA84" s="576"/>
      <c r="GB84" s="474" t="str">
        <f>Language!$E$183</f>
        <v>Finale</v>
      </c>
      <c r="GC84" s="474" t="str">
        <f>Language!$E$175</f>
        <v>G/U/V</v>
      </c>
      <c r="GD84" s="474" t="str">
        <f>Language!$E$176</f>
        <v>TD</v>
      </c>
      <c r="GE84" s="474" t="str">
        <f>Language!$E$177</f>
        <v>exakt</v>
      </c>
      <c r="GF84" s="474" t="str">
        <f>Language!$E$188</f>
        <v>gr. Anz.</v>
      </c>
      <c r="GG84" s="475" t="str">
        <f>Language!$E$178</f>
        <v>Teams</v>
      </c>
      <c r="GL84" s="575"/>
      <c r="GM84" s="576"/>
      <c r="GN84" s="576"/>
      <c r="GO84" s="474" t="str">
        <f>Language!$E$183</f>
        <v>Finale</v>
      </c>
      <c r="GP84" s="474" t="str">
        <f>Language!$E$175</f>
        <v>G/U/V</v>
      </c>
      <c r="GQ84" s="474" t="str">
        <f>Language!$E$176</f>
        <v>TD</v>
      </c>
      <c r="GR84" s="474" t="str">
        <f>Language!$E$177</f>
        <v>exakt</v>
      </c>
      <c r="GS84" s="474" t="str">
        <f>Language!$E$188</f>
        <v>gr. Anz.</v>
      </c>
      <c r="GT84" s="475" t="str">
        <f>Language!$E$178</f>
        <v>Teams</v>
      </c>
      <c r="GY84" s="575"/>
      <c r="GZ84" s="576"/>
      <c r="HA84" s="576"/>
      <c r="HB84" s="474" t="str">
        <f>Language!$E$183</f>
        <v>Finale</v>
      </c>
      <c r="HC84" s="474" t="str">
        <f>Language!$E$175</f>
        <v>G/U/V</v>
      </c>
      <c r="HD84" s="474" t="str">
        <f>Language!$E$176</f>
        <v>TD</v>
      </c>
      <c r="HE84" s="474" t="str">
        <f>Language!$E$177</f>
        <v>exakt</v>
      </c>
      <c r="HF84" s="474" t="str">
        <f>Language!$E$188</f>
        <v>gr. Anz.</v>
      </c>
      <c r="HG84" s="475" t="str">
        <f>Language!$E$178</f>
        <v>Teams</v>
      </c>
      <c r="HL84" s="575"/>
      <c r="HM84" s="576"/>
      <c r="HN84" s="576"/>
      <c r="HO84" s="474" t="str">
        <f>Language!$E$183</f>
        <v>Finale</v>
      </c>
      <c r="HP84" s="474" t="str">
        <f>Language!$E$175</f>
        <v>G/U/V</v>
      </c>
      <c r="HQ84" s="474" t="str">
        <f>Language!$E$176</f>
        <v>TD</v>
      </c>
      <c r="HR84" s="474" t="str">
        <f>Language!$E$177</f>
        <v>exakt</v>
      </c>
      <c r="HS84" s="474" t="str">
        <f>Language!$E$188</f>
        <v>gr. Anz.</v>
      </c>
      <c r="HT84" s="475" t="str">
        <f>Language!$E$178</f>
        <v>Teams</v>
      </c>
      <c r="HY84" s="575"/>
      <c r="HZ84" s="576"/>
      <c r="IA84" s="576"/>
      <c r="IB84" s="474" t="str">
        <f>Language!$E$183</f>
        <v>Finale</v>
      </c>
      <c r="IC84" s="474" t="str">
        <f>Language!$E$175</f>
        <v>G/U/V</v>
      </c>
      <c r="ID84" s="474" t="str">
        <f>Language!$E$176</f>
        <v>TD</v>
      </c>
      <c r="IE84" s="474" t="str">
        <f>Language!$E$177</f>
        <v>exakt</v>
      </c>
      <c r="IF84" s="474" t="str">
        <f>Language!$E$188</f>
        <v>gr. Anz.</v>
      </c>
      <c r="IG84" s="475" t="str">
        <f>Language!$E$178</f>
        <v>Teams</v>
      </c>
      <c r="IL84" s="575"/>
      <c r="IM84" s="576"/>
      <c r="IN84" s="576"/>
      <c r="IO84" s="474" t="str">
        <f>Language!$E$183</f>
        <v>Finale</v>
      </c>
      <c r="IP84" s="474" t="str">
        <f>Language!$E$175</f>
        <v>G/U/V</v>
      </c>
      <c r="IQ84" s="474" t="str">
        <f>Language!$E$176</f>
        <v>TD</v>
      </c>
      <c r="IR84" s="474" t="str">
        <f>Language!$E$177</f>
        <v>exakt</v>
      </c>
      <c r="IS84" s="474" t="str">
        <f>Language!$E$188</f>
        <v>gr. Anz.</v>
      </c>
      <c r="IT84" s="475" t="str">
        <f>Language!$E$178</f>
        <v>Teams</v>
      </c>
      <c r="IY84" s="575"/>
      <c r="IZ84" s="576"/>
      <c r="JA84" s="576"/>
      <c r="JB84" s="474" t="str">
        <f>Language!$E$183</f>
        <v>Finale</v>
      </c>
      <c r="JC84" s="474" t="str">
        <f>Language!$E$175</f>
        <v>G/U/V</v>
      </c>
      <c r="JD84" s="474" t="str">
        <f>Language!$E$176</f>
        <v>TD</v>
      </c>
      <c r="JE84" s="474" t="str">
        <f>Language!$E$177</f>
        <v>exakt</v>
      </c>
      <c r="JF84" s="474" t="str">
        <f>Language!$E$188</f>
        <v>gr. Anz.</v>
      </c>
      <c r="JG84" s="475" t="str">
        <f>Language!$E$178</f>
        <v>Teams</v>
      </c>
      <c r="JL84" s="575"/>
      <c r="JM84" s="576"/>
      <c r="JN84" s="576"/>
      <c r="JO84" s="474" t="str">
        <f>Language!$E$183</f>
        <v>Finale</v>
      </c>
      <c r="JP84" s="474" t="str">
        <f>Language!$E$175</f>
        <v>G/U/V</v>
      </c>
      <c r="JQ84" s="474" t="str">
        <f>Language!$E$176</f>
        <v>TD</v>
      </c>
      <c r="JR84" s="474" t="str">
        <f>Language!$E$177</f>
        <v>exakt</v>
      </c>
      <c r="JS84" s="474" t="str">
        <f>Language!$E$188</f>
        <v>gr. Anz.</v>
      </c>
      <c r="JT84" s="475" t="str">
        <f>Language!$E$178</f>
        <v>Teams</v>
      </c>
      <c r="JY84" s="575"/>
      <c r="JZ84" s="576"/>
      <c r="KA84" s="576"/>
      <c r="KB84" s="474" t="str">
        <f>Language!$E$183</f>
        <v>Finale</v>
      </c>
      <c r="KC84" s="474" t="str">
        <f>Language!$E$175</f>
        <v>G/U/V</v>
      </c>
      <c r="KD84" s="474" t="str">
        <f>Language!$E$176</f>
        <v>TD</v>
      </c>
      <c r="KE84" s="474" t="str">
        <f>Language!$E$177</f>
        <v>exakt</v>
      </c>
      <c r="KF84" s="474" t="str">
        <f>Language!$E$188</f>
        <v>gr. Anz.</v>
      </c>
      <c r="KG84" s="475" t="str">
        <f>Language!$E$178</f>
        <v>Teams</v>
      </c>
      <c r="KL84" s="575"/>
      <c r="KM84" s="576"/>
      <c r="KN84" s="576"/>
      <c r="KO84" s="474" t="str">
        <f>Language!$E$183</f>
        <v>Finale</v>
      </c>
      <c r="KP84" s="474" t="str">
        <f>Language!$E$175</f>
        <v>G/U/V</v>
      </c>
      <c r="KQ84" s="474" t="str">
        <f>Language!$E$176</f>
        <v>TD</v>
      </c>
      <c r="KR84" s="474" t="str">
        <f>Language!$E$177</f>
        <v>exakt</v>
      </c>
      <c r="KS84" s="474" t="str">
        <f>Language!$E$188</f>
        <v>gr. Anz.</v>
      </c>
      <c r="KT84" s="475" t="str">
        <f>Language!$E$178</f>
        <v>Teams</v>
      </c>
      <c r="KY84" s="575"/>
      <c r="KZ84" s="576"/>
      <c r="LA84" s="576"/>
      <c r="LB84" s="474" t="str">
        <f>Language!$E$183</f>
        <v>Finale</v>
      </c>
      <c r="LC84" s="474" t="str">
        <f>Language!$E$175</f>
        <v>G/U/V</v>
      </c>
      <c r="LD84" s="474" t="str">
        <f>Language!$E$176</f>
        <v>TD</v>
      </c>
      <c r="LE84" s="474" t="str">
        <f>Language!$E$177</f>
        <v>exakt</v>
      </c>
      <c r="LF84" s="474" t="str">
        <f>Language!$E$188</f>
        <v>gr. Anz.</v>
      </c>
      <c r="LG84" s="475" t="str">
        <f>Language!$E$178</f>
        <v>Teams</v>
      </c>
      <c r="LL84" s="575"/>
      <c r="LM84" s="576"/>
      <c r="LN84" s="576"/>
      <c r="LO84" s="474" t="str">
        <f>Language!$E$183</f>
        <v>Finale</v>
      </c>
      <c r="LP84" s="474" t="str">
        <f>Language!$E$175</f>
        <v>G/U/V</v>
      </c>
      <c r="LQ84" s="474" t="str">
        <f>Language!$E$176</f>
        <v>TD</v>
      </c>
      <c r="LR84" s="474" t="str">
        <f>Language!$E$177</f>
        <v>exakt</v>
      </c>
      <c r="LS84" s="474" t="str">
        <f>Language!$E$188</f>
        <v>gr. Anz.</v>
      </c>
      <c r="LT84" s="475" t="str">
        <f>Language!$E$178</f>
        <v>Teams</v>
      </c>
      <c r="LY84" s="575"/>
      <c r="LZ84" s="576"/>
      <c r="MA84" s="576"/>
      <c r="MB84" s="474" t="str">
        <f>Language!$E$183</f>
        <v>Finale</v>
      </c>
      <c r="MC84" s="474" t="str">
        <f>Language!$E$175</f>
        <v>G/U/V</v>
      </c>
      <c r="MD84" s="474" t="str">
        <f>Language!$E$176</f>
        <v>TD</v>
      </c>
      <c r="ME84" s="474" t="str">
        <f>Language!$E$177</f>
        <v>exakt</v>
      </c>
      <c r="MF84" s="474" t="str">
        <f>Language!$E$188</f>
        <v>gr. Anz.</v>
      </c>
      <c r="MG84" s="475" t="str">
        <f>Language!$E$178</f>
        <v>Teams</v>
      </c>
    </row>
    <row r="85" spans="2:345" x14ac:dyDescent="0.25">
      <c r="L85" s="524"/>
      <c r="M85" s="525"/>
      <c r="N85" s="525"/>
      <c r="O85" s="453">
        <f ca="1">SUM(O81:O83)</f>
        <v>0</v>
      </c>
      <c r="P85" s="453">
        <f ca="1">SUM(P6:P60)</f>
        <v>0</v>
      </c>
      <c r="Q85" s="453">
        <f ca="1">SUM(Q6:Q60)</f>
        <v>0</v>
      </c>
      <c r="R85" s="453">
        <f ca="1">SUM(R6:R60)</f>
        <v>0</v>
      </c>
      <c r="S85" s="453">
        <f ca="1">SUM(S6:S60)</f>
        <v>0</v>
      </c>
      <c r="T85" s="476">
        <f>SUM(T62:T79)</f>
        <v>0</v>
      </c>
      <c r="Y85" s="524"/>
      <c r="Z85" s="525"/>
      <c r="AA85" s="525"/>
      <c r="AB85" s="453">
        <f ca="1">SUM(AB81:AB83)</f>
        <v>0</v>
      </c>
      <c r="AC85" s="453">
        <f ca="1">SUM(AC6:AC60)</f>
        <v>0</v>
      </c>
      <c r="AD85" s="453">
        <f ca="1">SUM(AD6:AD60)</f>
        <v>0</v>
      </c>
      <c r="AE85" s="453">
        <f ca="1">SUM(AE6:AE60)</f>
        <v>0</v>
      </c>
      <c r="AF85" s="453">
        <f ca="1">SUM(AF6:AF60)</f>
        <v>0</v>
      </c>
      <c r="AG85" s="476">
        <f>SUM(AG62:AG79)</f>
        <v>0</v>
      </c>
      <c r="AL85" s="524"/>
      <c r="AM85" s="525"/>
      <c r="AN85" s="525"/>
      <c r="AO85" s="453">
        <f ca="1">SUM(AO81:AO83)</f>
        <v>0</v>
      </c>
      <c r="AP85" s="453">
        <f ca="1">SUM(AP6:AP60)</f>
        <v>0</v>
      </c>
      <c r="AQ85" s="453">
        <f ca="1">SUM(AQ6:AQ60)</f>
        <v>0</v>
      </c>
      <c r="AR85" s="453">
        <f ca="1">SUM(AR6:AR60)</f>
        <v>0</v>
      </c>
      <c r="AS85" s="453">
        <f ca="1">SUM(AS6:AS60)</f>
        <v>0</v>
      </c>
      <c r="AT85" s="476">
        <f>SUM(AT62:AT79)</f>
        <v>0</v>
      </c>
      <c r="AY85" s="524"/>
      <c r="AZ85" s="525"/>
      <c r="BA85" s="525"/>
      <c r="BB85" s="453">
        <f ca="1">SUM(BB81:BB83)</f>
        <v>0</v>
      </c>
      <c r="BC85" s="453">
        <f ca="1">SUM(BC6:BC60)</f>
        <v>0</v>
      </c>
      <c r="BD85" s="453">
        <f ca="1">SUM(BD6:BD60)</f>
        <v>0</v>
      </c>
      <c r="BE85" s="453">
        <f ca="1">SUM(BE6:BE60)</f>
        <v>0</v>
      </c>
      <c r="BF85" s="453">
        <f ca="1">SUM(BF6:BF60)</f>
        <v>0</v>
      </c>
      <c r="BG85" s="476">
        <f>SUM(BG62:BG79)</f>
        <v>0</v>
      </c>
      <c r="BL85" s="524"/>
      <c r="BM85" s="525"/>
      <c r="BN85" s="525"/>
      <c r="BO85" s="453">
        <f ca="1">SUM(BO81:BO83)</f>
        <v>0</v>
      </c>
      <c r="BP85" s="453">
        <f ca="1">SUM(BP6:BP60)</f>
        <v>0</v>
      </c>
      <c r="BQ85" s="453">
        <f ca="1">SUM(BQ6:BQ60)</f>
        <v>0</v>
      </c>
      <c r="BR85" s="453">
        <f ca="1">SUM(BR6:BR60)</f>
        <v>0</v>
      </c>
      <c r="BS85" s="453">
        <f ca="1">SUM(BS6:BS60)</f>
        <v>0</v>
      </c>
      <c r="BT85" s="476">
        <f>SUM(BT62:BT79)</f>
        <v>0</v>
      </c>
      <c r="BY85" s="524"/>
      <c r="BZ85" s="525"/>
      <c r="CA85" s="525"/>
      <c r="CB85" s="453">
        <f ca="1">SUM(CB81:CB83)</f>
        <v>0</v>
      </c>
      <c r="CC85" s="453">
        <f ca="1">SUM(CC6:CC60)</f>
        <v>0</v>
      </c>
      <c r="CD85" s="453">
        <f ca="1">SUM(CD6:CD60)</f>
        <v>0</v>
      </c>
      <c r="CE85" s="453">
        <f ca="1">SUM(CE6:CE60)</f>
        <v>0</v>
      </c>
      <c r="CF85" s="453">
        <f ca="1">SUM(CF6:CF60)</f>
        <v>0</v>
      </c>
      <c r="CG85" s="476">
        <f>SUM(CG62:CG79)</f>
        <v>0</v>
      </c>
      <c r="CL85" s="524"/>
      <c r="CM85" s="525"/>
      <c r="CN85" s="525"/>
      <c r="CO85" s="453">
        <f ca="1">SUM(CO81:CO83)</f>
        <v>0</v>
      </c>
      <c r="CP85" s="453">
        <f ca="1">SUM(CP6:CP60)</f>
        <v>0</v>
      </c>
      <c r="CQ85" s="453">
        <f ca="1">SUM(CQ6:CQ60)</f>
        <v>0</v>
      </c>
      <c r="CR85" s="453">
        <f ca="1">SUM(CR6:CR60)</f>
        <v>0</v>
      </c>
      <c r="CS85" s="453">
        <f ca="1">SUM(CS6:CS60)</f>
        <v>0</v>
      </c>
      <c r="CT85" s="476">
        <f>SUM(CT62:CT79)</f>
        <v>0</v>
      </c>
      <c r="CY85" s="524"/>
      <c r="CZ85" s="525"/>
      <c r="DA85" s="525"/>
      <c r="DB85" s="453">
        <f ca="1">SUM(DB81:DB83)</f>
        <v>0</v>
      </c>
      <c r="DC85" s="453">
        <f ca="1">SUM(DC6:DC60)</f>
        <v>0</v>
      </c>
      <c r="DD85" s="453">
        <f ca="1">SUM(DD6:DD60)</f>
        <v>0</v>
      </c>
      <c r="DE85" s="453">
        <f ca="1">SUM(DE6:DE60)</f>
        <v>0</v>
      </c>
      <c r="DF85" s="453">
        <f ca="1">SUM(DF6:DF60)</f>
        <v>0</v>
      </c>
      <c r="DG85" s="476">
        <f>SUM(DG62:DG79)</f>
        <v>0</v>
      </c>
      <c r="DL85" s="524"/>
      <c r="DM85" s="525"/>
      <c r="DN85" s="525"/>
      <c r="DO85" s="453">
        <f ca="1">SUM(DO81:DO83)</f>
        <v>0</v>
      </c>
      <c r="DP85" s="453">
        <f ca="1">SUM(DP6:DP60)</f>
        <v>0</v>
      </c>
      <c r="DQ85" s="453">
        <f ca="1">SUM(DQ6:DQ60)</f>
        <v>0</v>
      </c>
      <c r="DR85" s="453">
        <f ca="1">SUM(DR6:DR60)</f>
        <v>0</v>
      </c>
      <c r="DS85" s="453">
        <f ca="1">SUM(DS6:DS60)</f>
        <v>0</v>
      </c>
      <c r="DT85" s="476">
        <f>SUM(DT62:DT79)</f>
        <v>0</v>
      </c>
      <c r="DY85" s="524"/>
      <c r="DZ85" s="525"/>
      <c r="EA85" s="525"/>
      <c r="EB85" s="453">
        <f ca="1">SUM(EB81:EB83)</f>
        <v>0</v>
      </c>
      <c r="EC85" s="453">
        <f ca="1">SUM(EC6:EC60)</f>
        <v>0</v>
      </c>
      <c r="ED85" s="453">
        <f ca="1">SUM(ED6:ED60)</f>
        <v>0</v>
      </c>
      <c r="EE85" s="453">
        <f ca="1">SUM(EE6:EE60)</f>
        <v>0</v>
      </c>
      <c r="EF85" s="453">
        <f ca="1">SUM(EF6:EF60)</f>
        <v>0</v>
      </c>
      <c r="EG85" s="476">
        <f>SUM(EG62:EG79)</f>
        <v>0</v>
      </c>
      <c r="EL85" s="524"/>
      <c r="EM85" s="525"/>
      <c r="EN85" s="525"/>
      <c r="EO85" s="453">
        <f ca="1">SUM(EO81:EO83)</f>
        <v>0</v>
      </c>
      <c r="EP85" s="453">
        <f ca="1">SUM(EP6:EP60)</f>
        <v>0</v>
      </c>
      <c r="EQ85" s="453">
        <f ca="1">SUM(EQ6:EQ60)</f>
        <v>0</v>
      </c>
      <c r="ER85" s="453">
        <f ca="1">SUM(ER6:ER60)</f>
        <v>0</v>
      </c>
      <c r="ES85" s="453">
        <f ca="1">SUM(ES6:ES60)</f>
        <v>0</v>
      </c>
      <c r="ET85" s="476">
        <f>SUM(ET62:ET79)</f>
        <v>0</v>
      </c>
      <c r="EY85" s="524"/>
      <c r="EZ85" s="525"/>
      <c r="FA85" s="525"/>
      <c r="FB85" s="453">
        <f ca="1">SUM(FB81:FB83)</f>
        <v>0</v>
      </c>
      <c r="FC85" s="453">
        <f ca="1">SUM(FC6:FC60)</f>
        <v>0</v>
      </c>
      <c r="FD85" s="453">
        <f ca="1">SUM(FD6:FD60)</f>
        <v>0</v>
      </c>
      <c r="FE85" s="453">
        <f ca="1">SUM(FE6:FE60)</f>
        <v>0</v>
      </c>
      <c r="FF85" s="453">
        <f ca="1">SUM(FF6:FF60)</f>
        <v>0</v>
      </c>
      <c r="FG85" s="476">
        <f>SUM(FG62:FG79)</f>
        <v>0</v>
      </c>
      <c r="FL85" s="524"/>
      <c r="FM85" s="525"/>
      <c r="FN85" s="525"/>
      <c r="FO85" s="453">
        <f ca="1">SUM(FO81:FO83)</f>
        <v>0</v>
      </c>
      <c r="FP85" s="453">
        <f ca="1">SUM(FP6:FP60)</f>
        <v>0</v>
      </c>
      <c r="FQ85" s="453">
        <f ca="1">SUM(FQ6:FQ60)</f>
        <v>0</v>
      </c>
      <c r="FR85" s="453">
        <f ca="1">SUM(FR6:FR60)</f>
        <v>0</v>
      </c>
      <c r="FS85" s="453">
        <f ca="1">SUM(FS6:FS60)</f>
        <v>0</v>
      </c>
      <c r="FT85" s="476">
        <f>SUM(FT62:FT79)</f>
        <v>0</v>
      </c>
      <c r="FY85" s="524"/>
      <c r="FZ85" s="525"/>
      <c r="GA85" s="525"/>
      <c r="GB85" s="453">
        <f ca="1">SUM(GB81:GB83)</f>
        <v>0</v>
      </c>
      <c r="GC85" s="453">
        <f ca="1">SUM(GC6:GC60)</f>
        <v>0</v>
      </c>
      <c r="GD85" s="453">
        <f ca="1">SUM(GD6:GD60)</f>
        <v>0</v>
      </c>
      <c r="GE85" s="453">
        <f ca="1">SUM(GE6:GE60)</f>
        <v>0</v>
      </c>
      <c r="GF85" s="453">
        <f ca="1">SUM(GF6:GF60)</f>
        <v>0</v>
      </c>
      <c r="GG85" s="476">
        <f>SUM(GG62:GG79)</f>
        <v>0</v>
      </c>
      <c r="GL85" s="524"/>
      <c r="GM85" s="525"/>
      <c r="GN85" s="525"/>
      <c r="GO85" s="453">
        <f ca="1">SUM(GO81:GO83)</f>
        <v>0</v>
      </c>
      <c r="GP85" s="453">
        <f ca="1">SUM(GP6:GP60)</f>
        <v>0</v>
      </c>
      <c r="GQ85" s="453">
        <f ca="1">SUM(GQ6:GQ60)</f>
        <v>0</v>
      </c>
      <c r="GR85" s="453">
        <f ca="1">SUM(GR6:GR60)</f>
        <v>0</v>
      </c>
      <c r="GS85" s="453">
        <f ca="1">SUM(GS6:GS60)</f>
        <v>0</v>
      </c>
      <c r="GT85" s="476">
        <f>SUM(GT62:GT79)</f>
        <v>0</v>
      </c>
      <c r="GY85" s="524"/>
      <c r="GZ85" s="525"/>
      <c r="HA85" s="525"/>
      <c r="HB85" s="453">
        <f ca="1">SUM(HB81:HB83)</f>
        <v>0</v>
      </c>
      <c r="HC85" s="453">
        <f ca="1">SUM(HC6:HC60)</f>
        <v>0</v>
      </c>
      <c r="HD85" s="453">
        <f ca="1">SUM(HD6:HD60)</f>
        <v>0</v>
      </c>
      <c r="HE85" s="453">
        <f ca="1">SUM(HE6:HE60)</f>
        <v>0</v>
      </c>
      <c r="HF85" s="453">
        <f ca="1">SUM(HF6:HF60)</f>
        <v>0</v>
      </c>
      <c r="HG85" s="476">
        <f>SUM(HG62:HG79)</f>
        <v>0</v>
      </c>
      <c r="HL85" s="524"/>
      <c r="HM85" s="525"/>
      <c r="HN85" s="525"/>
      <c r="HO85" s="453">
        <f ca="1">SUM(HO81:HO83)</f>
        <v>0</v>
      </c>
      <c r="HP85" s="453">
        <f ca="1">SUM(HP6:HP60)</f>
        <v>0</v>
      </c>
      <c r="HQ85" s="453">
        <f ca="1">SUM(HQ6:HQ60)</f>
        <v>0</v>
      </c>
      <c r="HR85" s="453">
        <f ca="1">SUM(HR6:HR60)</f>
        <v>0</v>
      </c>
      <c r="HS85" s="453">
        <f ca="1">SUM(HS6:HS60)</f>
        <v>0</v>
      </c>
      <c r="HT85" s="476">
        <f>SUM(HT62:HT79)</f>
        <v>0</v>
      </c>
      <c r="HY85" s="524"/>
      <c r="HZ85" s="525"/>
      <c r="IA85" s="525"/>
      <c r="IB85" s="453">
        <f ca="1">SUM(IB81:IB83)</f>
        <v>0</v>
      </c>
      <c r="IC85" s="453">
        <f ca="1">SUM(IC6:IC60)</f>
        <v>0</v>
      </c>
      <c r="ID85" s="453">
        <f ca="1">SUM(ID6:ID60)</f>
        <v>0</v>
      </c>
      <c r="IE85" s="453">
        <f ca="1">SUM(IE6:IE60)</f>
        <v>0</v>
      </c>
      <c r="IF85" s="453">
        <f ca="1">SUM(IF6:IF60)</f>
        <v>0</v>
      </c>
      <c r="IG85" s="476">
        <f>SUM(IG62:IG79)</f>
        <v>0</v>
      </c>
      <c r="IL85" s="524"/>
      <c r="IM85" s="525"/>
      <c r="IN85" s="525"/>
      <c r="IO85" s="453">
        <f ca="1">SUM(IO81:IO83)</f>
        <v>0</v>
      </c>
      <c r="IP85" s="453">
        <f ca="1">SUM(IP6:IP60)</f>
        <v>0</v>
      </c>
      <c r="IQ85" s="453">
        <f ca="1">SUM(IQ6:IQ60)</f>
        <v>0</v>
      </c>
      <c r="IR85" s="453">
        <f ca="1">SUM(IR6:IR60)</f>
        <v>0</v>
      </c>
      <c r="IS85" s="453">
        <f ca="1">SUM(IS6:IS60)</f>
        <v>0</v>
      </c>
      <c r="IT85" s="476">
        <f>SUM(IT62:IT79)</f>
        <v>0</v>
      </c>
      <c r="IY85" s="524"/>
      <c r="IZ85" s="525"/>
      <c r="JA85" s="525"/>
      <c r="JB85" s="453">
        <f ca="1">SUM(JB81:JB83)</f>
        <v>0</v>
      </c>
      <c r="JC85" s="453">
        <f ca="1">SUM(JC6:JC60)</f>
        <v>0</v>
      </c>
      <c r="JD85" s="453">
        <f ca="1">SUM(JD6:JD60)</f>
        <v>0</v>
      </c>
      <c r="JE85" s="453">
        <f ca="1">SUM(JE6:JE60)</f>
        <v>0</v>
      </c>
      <c r="JF85" s="453">
        <f ca="1">SUM(JF6:JF60)</f>
        <v>0</v>
      </c>
      <c r="JG85" s="476">
        <f>SUM(JG62:JG79)</f>
        <v>0</v>
      </c>
      <c r="JL85" s="524"/>
      <c r="JM85" s="525"/>
      <c r="JN85" s="525"/>
      <c r="JO85" s="453">
        <f ca="1">SUM(JO81:JO83)</f>
        <v>0</v>
      </c>
      <c r="JP85" s="453">
        <f ca="1">SUM(JP6:JP60)</f>
        <v>0</v>
      </c>
      <c r="JQ85" s="453">
        <f ca="1">SUM(JQ6:JQ60)</f>
        <v>0</v>
      </c>
      <c r="JR85" s="453">
        <f ca="1">SUM(JR6:JR60)</f>
        <v>0</v>
      </c>
      <c r="JS85" s="453">
        <f ca="1">SUM(JS6:JS60)</f>
        <v>0</v>
      </c>
      <c r="JT85" s="476">
        <f>SUM(JT62:JT79)</f>
        <v>0</v>
      </c>
      <c r="JY85" s="524"/>
      <c r="JZ85" s="525"/>
      <c r="KA85" s="525"/>
      <c r="KB85" s="453">
        <f ca="1">SUM(KB81:KB83)</f>
        <v>0</v>
      </c>
      <c r="KC85" s="453">
        <f ca="1">SUM(KC6:KC60)</f>
        <v>0</v>
      </c>
      <c r="KD85" s="453">
        <f ca="1">SUM(KD6:KD60)</f>
        <v>0</v>
      </c>
      <c r="KE85" s="453">
        <f ca="1">SUM(KE6:KE60)</f>
        <v>0</v>
      </c>
      <c r="KF85" s="453">
        <f ca="1">SUM(KF6:KF60)</f>
        <v>0</v>
      </c>
      <c r="KG85" s="476">
        <f>SUM(KG62:KG79)</f>
        <v>0</v>
      </c>
      <c r="KL85" s="524"/>
      <c r="KM85" s="525"/>
      <c r="KN85" s="525"/>
      <c r="KO85" s="453">
        <f ca="1">SUM(KO81:KO83)</f>
        <v>0</v>
      </c>
      <c r="KP85" s="453">
        <f ca="1">SUM(KP6:KP60)</f>
        <v>0</v>
      </c>
      <c r="KQ85" s="453">
        <f ca="1">SUM(KQ6:KQ60)</f>
        <v>0</v>
      </c>
      <c r="KR85" s="453">
        <f ca="1">SUM(KR6:KR60)</f>
        <v>0</v>
      </c>
      <c r="KS85" s="453">
        <f ca="1">SUM(KS6:KS60)</f>
        <v>0</v>
      </c>
      <c r="KT85" s="476">
        <f>SUM(KT62:KT79)</f>
        <v>0</v>
      </c>
      <c r="KY85" s="524"/>
      <c r="KZ85" s="525"/>
      <c r="LA85" s="525"/>
      <c r="LB85" s="453">
        <f ca="1">SUM(LB81:LB83)</f>
        <v>0</v>
      </c>
      <c r="LC85" s="453">
        <f ca="1">SUM(LC6:LC60)</f>
        <v>0</v>
      </c>
      <c r="LD85" s="453">
        <f ca="1">SUM(LD6:LD60)</f>
        <v>0</v>
      </c>
      <c r="LE85" s="453">
        <f ca="1">SUM(LE6:LE60)</f>
        <v>0</v>
      </c>
      <c r="LF85" s="453">
        <f ca="1">SUM(LF6:LF60)</f>
        <v>0</v>
      </c>
      <c r="LG85" s="476">
        <f>SUM(LG62:LG79)</f>
        <v>0</v>
      </c>
      <c r="LL85" s="524"/>
      <c r="LM85" s="525"/>
      <c r="LN85" s="525"/>
      <c r="LO85" s="453">
        <f ca="1">SUM(LO81:LO83)</f>
        <v>0</v>
      </c>
      <c r="LP85" s="453">
        <f ca="1">SUM(LP6:LP60)</f>
        <v>0</v>
      </c>
      <c r="LQ85" s="453">
        <f ca="1">SUM(LQ6:LQ60)</f>
        <v>0</v>
      </c>
      <c r="LR85" s="453">
        <f ca="1">SUM(LR6:LR60)</f>
        <v>0</v>
      </c>
      <c r="LS85" s="453">
        <f ca="1">SUM(LS6:LS60)</f>
        <v>0</v>
      </c>
      <c r="LT85" s="476">
        <f>SUM(LT62:LT79)</f>
        <v>0</v>
      </c>
      <c r="LY85" s="524"/>
      <c r="LZ85" s="525"/>
      <c r="MA85" s="525"/>
      <c r="MB85" s="453">
        <f ca="1">SUM(MB81:MB83)</f>
        <v>0</v>
      </c>
      <c r="MC85" s="453">
        <f ca="1">SUM(MC6:MC60)</f>
        <v>0</v>
      </c>
      <c r="MD85" s="453">
        <f ca="1">SUM(MD6:MD60)</f>
        <v>0</v>
      </c>
      <c r="ME85" s="453">
        <f ca="1">SUM(ME6:ME60)</f>
        <v>0</v>
      </c>
      <c r="MF85" s="453">
        <f ca="1">SUM(MF6:MF60)</f>
        <v>0</v>
      </c>
      <c r="MG85" s="476">
        <f>SUM(MG62:MG79)</f>
        <v>0</v>
      </c>
    </row>
    <row r="86" spans="2:345" ht="16.5" thickBot="1" x14ac:dyDescent="0.3">
      <c r="L86" s="676" t="str">
        <f>Language!$E$172</f>
        <v>Mit Faktor:</v>
      </c>
      <c r="M86" s="677"/>
      <c r="N86" s="678"/>
      <c r="O86" s="483">
        <f ca="1">O85*PrSettings!$F$9</f>
        <v>0</v>
      </c>
      <c r="P86" s="483">
        <f ca="1">P85*PrSettings!$F$4</f>
        <v>0</v>
      </c>
      <c r="Q86" s="483">
        <f ca="1">Q85*PrSettings!$F$5</f>
        <v>0</v>
      </c>
      <c r="R86" s="483">
        <f ca="1">R85*PrSettings!$F$6</f>
        <v>0</v>
      </c>
      <c r="S86" s="483">
        <f ca="1">S85*PrSettings!$F$7</f>
        <v>0</v>
      </c>
      <c r="T86" s="484">
        <f>T85*PrSettings!$F$8</f>
        <v>0</v>
      </c>
      <c r="Y86" s="676" t="str">
        <f>Language!$E$172</f>
        <v>Mit Faktor:</v>
      </c>
      <c r="Z86" s="677"/>
      <c r="AA86" s="678"/>
      <c r="AB86" s="483">
        <f ca="1">AB85*PrSettings!$F$9</f>
        <v>0</v>
      </c>
      <c r="AC86" s="483">
        <f ca="1">AC85*PrSettings!$F$4</f>
        <v>0</v>
      </c>
      <c r="AD86" s="483">
        <f ca="1">AD85*PrSettings!$F$5</f>
        <v>0</v>
      </c>
      <c r="AE86" s="483">
        <f ca="1">AE85*PrSettings!$F$6</f>
        <v>0</v>
      </c>
      <c r="AF86" s="483">
        <f ca="1">AF85*PrSettings!$F$7</f>
        <v>0</v>
      </c>
      <c r="AG86" s="484">
        <f>AG85*PrSettings!$F$8</f>
        <v>0</v>
      </c>
      <c r="AL86" s="676" t="str">
        <f>Language!$E$172</f>
        <v>Mit Faktor:</v>
      </c>
      <c r="AM86" s="677"/>
      <c r="AN86" s="678"/>
      <c r="AO86" s="483">
        <f ca="1">AO85*PrSettings!$F$9</f>
        <v>0</v>
      </c>
      <c r="AP86" s="483">
        <f ca="1">AP85*PrSettings!$F$4</f>
        <v>0</v>
      </c>
      <c r="AQ86" s="483">
        <f ca="1">AQ85*PrSettings!$F$5</f>
        <v>0</v>
      </c>
      <c r="AR86" s="483">
        <f ca="1">AR85*PrSettings!$F$6</f>
        <v>0</v>
      </c>
      <c r="AS86" s="483">
        <f ca="1">AS85*PrSettings!$F$7</f>
        <v>0</v>
      </c>
      <c r="AT86" s="484">
        <f>AT85*PrSettings!$F$8</f>
        <v>0</v>
      </c>
      <c r="AY86" s="676" t="str">
        <f>Language!$E$172</f>
        <v>Mit Faktor:</v>
      </c>
      <c r="AZ86" s="677"/>
      <c r="BA86" s="678"/>
      <c r="BB86" s="483">
        <f ca="1">BB85*PrSettings!$F$9</f>
        <v>0</v>
      </c>
      <c r="BC86" s="483">
        <f ca="1">BC85*PrSettings!$F$4</f>
        <v>0</v>
      </c>
      <c r="BD86" s="483">
        <f ca="1">BD85*PrSettings!$F$5</f>
        <v>0</v>
      </c>
      <c r="BE86" s="483">
        <f ca="1">BE85*PrSettings!$F$6</f>
        <v>0</v>
      </c>
      <c r="BF86" s="483">
        <f ca="1">BF85*PrSettings!$F$7</f>
        <v>0</v>
      </c>
      <c r="BG86" s="484">
        <f>BG85*PrSettings!$F$8</f>
        <v>0</v>
      </c>
      <c r="BL86" s="676" t="str">
        <f>Language!$E$172</f>
        <v>Mit Faktor:</v>
      </c>
      <c r="BM86" s="677"/>
      <c r="BN86" s="678"/>
      <c r="BO86" s="483">
        <f ca="1">BO85*PrSettings!$F$9</f>
        <v>0</v>
      </c>
      <c r="BP86" s="483">
        <f ca="1">BP85*PrSettings!$F$4</f>
        <v>0</v>
      </c>
      <c r="BQ86" s="483">
        <f ca="1">BQ85*PrSettings!$F$5</f>
        <v>0</v>
      </c>
      <c r="BR86" s="483">
        <f ca="1">BR85*PrSettings!$F$6</f>
        <v>0</v>
      </c>
      <c r="BS86" s="483">
        <f ca="1">BS85*PrSettings!$F$7</f>
        <v>0</v>
      </c>
      <c r="BT86" s="484">
        <f>BT85*PrSettings!$F$8</f>
        <v>0</v>
      </c>
      <c r="BY86" s="676" t="str">
        <f>Language!$E$172</f>
        <v>Mit Faktor:</v>
      </c>
      <c r="BZ86" s="677"/>
      <c r="CA86" s="678"/>
      <c r="CB86" s="483">
        <f ca="1">CB85*PrSettings!$F$9</f>
        <v>0</v>
      </c>
      <c r="CC86" s="483">
        <f ca="1">CC85*PrSettings!$F$4</f>
        <v>0</v>
      </c>
      <c r="CD86" s="483">
        <f ca="1">CD85*PrSettings!$F$5</f>
        <v>0</v>
      </c>
      <c r="CE86" s="483">
        <f ca="1">CE85*PrSettings!$F$6</f>
        <v>0</v>
      </c>
      <c r="CF86" s="483">
        <f ca="1">CF85*PrSettings!$F$7</f>
        <v>0</v>
      </c>
      <c r="CG86" s="484">
        <f>CG85*PrSettings!$F$8</f>
        <v>0</v>
      </c>
      <c r="CL86" s="676" t="str">
        <f>Language!$E$172</f>
        <v>Mit Faktor:</v>
      </c>
      <c r="CM86" s="677"/>
      <c r="CN86" s="678"/>
      <c r="CO86" s="483">
        <f ca="1">CO85*PrSettings!$F$9</f>
        <v>0</v>
      </c>
      <c r="CP86" s="483">
        <f ca="1">CP85*PrSettings!$F$4</f>
        <v>0</v>
      </c>
      <c r="CQ86" s="483">
        <f ca="1">CQ85*PrSettings!$F$5</f>
        <v>0</v>
      </c>
      <c r="CR86" s="483">
        <f ca="1">CR85*PrSettings!$F$6</f>
        <v>0</v>
      </c>
      <c r="CS86" s="483">
        <f ca="1">CS85*PrSettings!$F$7</f>
        <v>0</v>
      </c>
      <c r="CT86" s="484">
        <f>CT85*PrSettings!$F$8</f>
        <v>0</v>
      </c>
      <c r="CY86" s="676" t="str">
        <f>Language!$E$172</f>
        <v>Mit Faktor:</v>
      </c>
      <c r="CZ86" s="677"/>
      <c r="DA86" s="678"/>
      <c r="DB86" s="483">
        <f ca="1">DB85*PrSettings!$F$9</f>
        <v>0</v>
      </c>
      <c r="DC86" s="483">
        <f ca="1">DC85*PrSettings!$F$4</f>
        <v>0</v>
      </c>
      <c r="DD86" s="483">
        <f ca="1">DD85*PrSettings!$F$5</f>
        <v>0</v>
      </c>
      <c r="DE86" s="483">
        <f ca="1">DE85*PrSettings!$F$6</f>
        <v>0</v>
      </c>
      <c r="DF86" s="483">
        <f ca="1">DF85*PrSettings!$F$7</f>
        <v>0</v>
      </c>
      <c r="DG86" s="484">
        <f>DG85*PrSettings!$F$8</f>
        <v>0</v>
      </c>
      <c r="DL86" s="676" t="str">
        <f>Language!$E$172</f>
        <v>Mit Faktor:</v>
      </c>
      <c r="DM86" s="677"/>
      <c r="DN86" s="678"/>
      <c r="DO86" s="483">
        <f ca="1">DO85*PrSettings!$F$9</f>
        <v>0</v>
      </c>
      <c r="DP86" s="483">
        <f ca="1">DP85*PrSettings!$F$4</f>
        <v>0</v>
      </c>
      <c r="DQ86" s="483">
        <f ca="1">DQ85*PrSettings!$F$5</f>
        <v>0</v>
      </c>
      <c r="DR86" s="483">
        <f ca="1">DR85*PrSettings!$F$6</f>
        <v>0</v>
      </c>
      <c r="DS86" s="483">
        <f ca="1">DS85*PrSettings!$F$7</f>
        <v>0</v>
      </c>
      <c r="DT86" s="484">
        <f>DT85*PrSettings!$F$8</f>
        <v>0</v>
      </c>
      <c r="DY86" s="676" t="str">
        <f>Language!$E$172</f>
        <v>Mit Faktor:</v>
      </c>
      <c r="DZ86" s="677"/>
      <c r="EA86" s="678"/>
      <c r="EB86" s="483">
        <f ca="1">EB85*PrSettings!$F$9</f>
        <v>0</v>
      </c>
      <c r="EC86" s="483">
        <f ca="1">EC85*PrSettings!$F$4</f>
        <v>0</v>
      </c>
      <c r="ED86" s="483">
        <f ca="1">ED85*PrSettings!$F$5</f>
        <v>0</v>
      </c>
      <c r="EE86" s="483">
        <f ca="1">EE85*PrSettings!$F$6</f>
        <v>0</v>
      </c>
      <c r="EF86" s="483">
        <f ca="1">EF85*PrSettings!$F$7</f>
        <v>0</v>
      </c>
      <c r="EG86" s="484">
        <f>EG85*PrSettings!$F$8</f>
        <v>0</v>
      </c>
      <c r="EL86" s="676" t="str">
        <f>Language!$E$172</f>
        <v>Mit Faktor:</v>
      </c>
      <c r="EM86" s="677"/>
      <c r="EN86" s="678"/>
      <c r="EO86" s="483">
        <f ca="1">EO85*PrSettings!$F$9</f>
        <v>0</v>
      </c>
      <c r="EP86" s="483">
        <f ca="1">EP85*PrSettings!$F$4</f>
        <v>0</v>
      </c>
      <c r="EQ86" s="483">
        <f ca="1">EQ85*PrSettings!$F$5</f>
        <v>0</v>
      </c>
      <c r="ER86" s="483">
        <f ca="1">ER85*PrSettings!$F$6</f>
        <v>0</v>
      </c>
      <c r="ES86" s="483">
        <f ca="1">ES85*PrSettings!$F$7</f>
        <v>0</v>
      </c>
      <c r="ET86" s="484">
        <f>ET85*PrSettings!$F$8</f>
        <v>0</v>
      </c>
      <c r="EY86" s="676" t="str">
        <f>Language!$E$172</f>
        <v>Mit Faktor:</v>
      </c>
      <c r="EZ86" s="677"/>
      <c r="FA86" s="678"/>
      <c r="FB86" s="483">
        <f ca="1">FB85*PrSettings!$F$9</f>
        <v>0</v>
      </c>
      <c r="FC86" s="483">
        <f ca="1">FC85*PrSettings!$F$4</f>
        <v>0</v>
      </c>
      <c r="FD86" s="483">
        <f ca="1">FD85*PrSettings!$F$5</f>
        <v>0</v>
      </c>
      <c r="FE86" s="483">
        <f ca="1">FE85*PrSettings!$F$6</f>
        <v>0</v>
      </c>
      <c r="FF86" s="483">
        <f ca="1">FF85*PrSettings!$F$7</f>
        <v>0</v>
      </c>
      <c r="FG86" s="484">
        <f>FG85*PrSettings!$F$8</f>
        <v>0</v>
      </c>
      <c r="FL86" s="676" t="str">
        <f>Language!$E$172</f>
        <v>Mit Faktor:</v>
      </c>
      <c r="FM86" s="677"/>
      <c r="FN86" s="678"/>
      <c r="FO86" s="483">
        <f ca="1">FO85*PrSettings!$F$9</f>
        <v>0</v>
      </c>
      <c r="FP86" s="483">
        <f ca="1">FP85*PrSettings!$F$4</f>
        <v>0</v>
      </c>
      <c r="FQ86" s="483">
        <f ca="1">FQ85*PrSettings!$F$5</f>
        <v>0</v>
      </c>
      <c r="FR86" s="483">
        <f ca="1">FR85*PrSettings!$F$6</f>
        <v>0</v>
      </c>
      <c r="FS86" s="483">
        <f ca="1">FS85*PrSettings!$F$7</f>
        <v>0</v>
      </c>
      <c r="FT86" s="484">
        <f>FT85*PrSettings!$F$8</f>
        <v>0</v>
      </c>
      <c r="FY86" s="676" t="str">
        <f>Language!$E$172</f>
        <v>Mit Faktor:</v>
      </c>
      <c r="FZ86" s="677"/>
      <c r="GA86" s="678"/>
      <c r="GB86" s="483">
        <f ca="1">GB85*PrSettings!$F$9</f>
        <v>0</v>
      </c>
      <c r="GC86" s="483">
        <f ca="1">GC85*PrSettings!$F$4</f>
        <v>0</v>
      </c>
      <c r="GD86" s="483">
        <f ca="1">GD85*PrSettings!$F$5</f>
        <v>0</v>
      </c>
      <c r="GE86" s="483">
        <f ca="1">GE85*PrSettings!$F$6</f>
        <v>0</v>
      </c>
      <c r="GF86" s="483">
        <f ca="1">GF85*PrSettings!$F$7</f>
        <v>0</v>
      </c>
      <c r="GG86" s="484">
        <f>GG85*PrSettings!$F$8</f>
        <v>0</v>
      </c>
      <c r="GL86" s="676" t="str">
        <f>Language!$E$172</f>
        <v>Mit Faktor:</v>
      </c>
      <c r="GM86" s="677"/>
      <c r="GN86" s="678"/>
      <c r="GO86" s="483">
        <f ca="1">GO85*PrSettings!$F$9</f>
        <v>0</v>
      </c>
      <c r="GP86" s="483">
        <f ca="1">GP85*PrSettings!$F$4</f>
        <v>0</v>
      </c>
      <c r="GQ86" s="483">
        <f ca="1">GQ85*PrSettings!$F$5</f>
        <v>0</v>
      </c>
      <c r="GR86" s="483">
        <f ca="1">GR85*PrSettings!$F$6</f>
        <v>0</v>
      </c>
      <c r="GS86" s="483">
        <f ca="1">GS85*PrSettings!$F$7</f>
        <v>0</v>
      </c>
      <c r="GT86" s="484">
        <f>GT85*PrSettings!$F$8</f>
        <v>0</v>
      </c>
      <c r="GY86" s="676" t="str">
        <f>Language!$E$172</f>
        <v>Mit Faktor:</v>
      </c>
      <c r="GZ86" s="677"/>
      <c r="HA86" s="678"/>
      <c r="HB86" s="483">
        <f ca="1">HB85*PrSettings!$F$9</f>
        <v>0</v>
      </c>
      <c r="HC86" s="483">
        <f ca="1">HC85*PrSettings!$F$4</f>
        <v>0</v>
      </c>
      <c r="HD86" s="483">
        <f ca="1">HD85*PrSettings!$F$5</f>
        <v>0</v>
      </c>
      <c r="HE86" s="483">
        <f ca="1">HE85*PrSettings!$F$6</f>
        <v>0</v>
      </c>
      <c r="HF86" s="483">
        <f ca="1">HF85*PrSettings!$F$7</f>
        <v>0</v>
      </c>
      <c r="HG86" s="484">
        <f>HG85*PrSettings!$F$8</f>
        <v>0</v>
      </c>
      <c r="HL86" s="676" t="str">
        <f>Language!$E$172</f>
        <v>Mit Faktor:</v>
      </c>
      <c r="HM86" s="677"/>
      <c r="HN86" s="678"/>
      <c r="HO86" s="483">
        <f ca="1">HO85*PrSettings!$F$9</f>
        <v>0</v>
      </c>
      <c r="HP86" s="483">
        <f ca="1">HP85*PrSettings!$F$4</f>
        <v>0</v>
      </c>
      <c r="HQ86" s="483">
        <f ca="1">HQ85*PrSettings!$F$5</f>
        <v>0</v>
      </c>
      <c r="HR86" s="483">
        <f ca="1">HR85*PrSettings!$F$6</f>
        <v>0</v>
      </c>
      <c r="HS86" s="483">
        <f ca="1">HS85*PrSettings!$F$7</f>
        <v>0</v>
      </c>
      <c r="HT86" s="484">
        <f>HT85*PrSettings!$F$8</f>
        <v>0</v>
      </c>
      <c r="HY86" s="676" t="str">
        <f>Language!$E$172</f>
        <v>Mit Faktor:</v>
      </c>
      <c r="HZ86" s="677"/>
      <c r="IA86" s="678"/>
      <c r="IB86" s="483">
        <f ca="1">IB85*PrSettings!$F$9</f>
        <v>0</v>
      </c>
      <c r="IC86" s="483">
        <f ca="1">IC85*PrSettings!$F$4</f>
        <v>0</v>
      </c>
      <c r="ID86" s="483">
        <f ca="1">ID85*PrSettings!$F$5</f>
        <v>0</v>
      </c>
      <c r="IE86" s="483">
        <f ca="1">IE85*PrSettings!$F$6</f>
        <v>0</v>
      </c>
      <c r="IF86" s="483">
        <f ca="1">IF85*PrSettings!$F$7</f>
        <v>0</v>
      </c>
      <c r="IG86" s="484">
        <f>IG85*PrSettings!$F$8</f>
        <v>0</v>
      </c>
      <c r="IL86" s="676" t="str">
        <f>Language!$E$172</f>
        <v>Mit Faktor:</v>
      </c>
      <c r="IM86" s="677"/>
      <c r="IN86" s="678"/>
      <c r="IO86" s="483">
        <f ca="1">IO85*PrSettings!$F$9</f>
        <v>0</v>
      </c>
      <c r="IP86" s="483">
        <f ca="1">IP85*PrSettings!$F$4</f>
        <v>0</v>
      </c>
      <c r="IQ86" s="483">
        <f ca="1">IQ85*PrSettings!$F$5</f>
        <v>0</v>
      </c>
      <c r="IR86" s="483">
        <f ca="1">IR85*PrSettings!$F$6</f>
        <v>0</v>
      </c>
      <c r="IS86" s="483">
        <f ca="1">IS85*PrSettings!$F$7</f>
        <v>0</v>
      </c>
      <c r="IT86" s="484">
        <f>IT85*PrSettings!$F$8</f>
        <v>0</v>
      </c>
      <c r="IY86" s="676" t="str">
        <f>Language!$E$172</f>
        <v>Mit Faktor:</v>
      </c>
      <c r="IZ86" s="677"/>
      <c r="JA86" s="678"/>
      <c r="JB86" s="483">
        <f ca="1">JB85*PrSettings!$F$9</f>
        <v>0</v>
      </c>
      <c r="JC86" s="483">
        <f ca="1">JC85*PrSettings!$F$4</f>
        <v>0</v>
      </c>
      <c r="JD86" s="483">
        <f ca="1">JD85*PrSettings!$F$5</f>
        <v>0</v>
      </c>
      <c r="JE86" s="483">
        <f ca="1">JE85*PrSettings!$F$6</f>
        <v>0</v>
      </c>
      <c r="JF86" s="483">
        <f ca="1">JF85*PrSettings!$F$7</f>
        <v>0</v>
      </c>
      <c r="JG86" s="484">
        <f>JG85*PrSettings!$F$8</f>
        <v>0</v>
      </c>
      <c r="JL86" s="676" t="str">
        <f>Language!$E$172</f>
        <v>Mit Faktor:</v>
      </c>
      <c r="JM86" s="677"/>
      <c r="JN86" s="678"/>
      <c r="JO86" s="483">
        <f ca="1">JO85*PrSettings!$F$9</f>
        <v>0</v>
      </c>
      <c r="JP86" s="483">
        <f ca="1">JP85*PrSettings!$F$4</f>
        <v>0</v>
      </c>
      <c r="JQ86" s="483">
        <f ca="1">JQ85*PrSettings!$F$5</f>
        <v>0</v>
      </c>
      <c r="JR86" s="483">
        <f ca="1">JR85*PrSettings!$F$6</f>
        <v>0</v>
      </c>
      <c r="JS86" s="483">
        <f ca="1">JS85*PrSettings!$F$7</f>
        <v>0</v>
      </c>
      <c r="JT86" s="484">
        <f>JT85*PrSettings!$F$8</f>
        <v>0</v>
      </c>
      <c r="JY86" s="676" t="str">
        <f>Language!$E$172</f>
        <v>Mit Faktor:</v>
      </c>
      <c r="JZ86" s="677"/>
      <c r="KA86" s="678"/>
      <c r="KB86" s="483">
        <f ca="1">KB85*PrSettings!$F$9</f>
        <v>0</v>
      </c>
      <c r="KC86" s="483">
        <f ca="1">KC85*PrSettings!$F$4</f>
        <v>0</v>
      </c>
      <c r="KD86" s="483">
        <f ca="1">KD85*PrSettings!$F$5</f>
        <v>0</v>
      </c>
      <c r="KE86" s="483">
        <f ca="1">KE85*PrSettings!$F$6</f>
        <v>0</v>
      </c>
      <c r="KF86" s="483">
        <f ca="1">KF85*PrSettings!$F$7</f>
        <v>0</v>
      </c>
      <c r="KG86" s="484">
        <f>KG85*PrSettings!$F$8</f>
        <v>0</v>
      </c>
      <c r="KL86" s="676" t="str">
        <f>Language!$E$172</f>
        <v>Mit Faktor:</v>
      </c>
      <c r="KM86" s="677"/>
      <c r="KN86" s="678"/>
      <c r="KO86" s="483">
        <f ca="1">KO85*PrSettings!$F$9</f>
        <v>0</v>
      </c>
      <c r="KP86" s="483">
        <f ca="1">KP85*PrSettings!$F$4</f>
        <v>0</v>
      </c>
      <c r="KQ86" s="483">
        <f ca="1">KQ85*PrSettings!$F$5</f>
        <v>0</v>
      </c>
      <c r="KR86" s="483">
        <f ca="1">KR85*PrSettings!$F$6</f>
        <v>0</v>
      </c>
      <c r="KS86" s="483">
        <f ca="1">KS85*PrSettings!$F$7</f>
        <v>0</v>
      </c>
      <c r="KT86" s="484">
        <f>KT85*PrSettings!$F$8</f>
        <v>0</v>
      </c>
      <c r="KY86" s="676" t="str">
        <f>Language!$E$172</f>
        <v>Mit Faktor:</v>
      </c>
      <c r="KZ86" s="677"/>
      <c r="LA86" s="678"/>
      <c r="LB86" s="483">
        <f ca="1">LB85*PrSettings!$F$9</f>
        <v>0</v>
      </c>
      <c r="LC86" s="483">
        <f ca="1">LC85*PrSettings!$F$4</f>
        <v>0</v>
      </c>
      <c r="LD86" s="483">
        <f ca="1">LD85*PrSettings!$F$5</f>
        <v>0</v>
      </c>
      <c r="LE86" s="483">
        <f ca="1">LE85*PrSettings!$F$6</f>
        <v>0</v>
      </c>
      <c r="LF86" s="483">
        <f ca="1">LF85*PrSettings!$F$7</f>
        <v>0</v>
      </c>
      <c r="LG86" s="484">
        <f>LG85*PrSettings!$F$8</f>
        <v>0</v>
      </c>
      <c r="LL86" s="676" t="str">
        <f>Language!$E$172</f>
        <v>Mit Faktor:</v>
      </c>
      <c r="LM86" s="677"/>
      <c r="LN86" s="678"/>
      <c r="LO86" s="483">
        <f ca="1">LO85*PrSettings!$F$9</f>
        <v>0</v>
      </c>
      <c r="LP86" s="483">
        <f ca="1">LP85*PrSettings!$F$4</f>
        <v>0</v>
      </c>
      <c r="LQ86" s="483">
        <f ca="1">LQ85*PrSettings!$F$5</f>
        <v>0</v>
      </c>
      <c r="LR86" s="483">
        <f ca="1">LR85*PrSettings!$F$6</f>
        <v>0</v>
      </c>
      <c r="LS86" s="483">
        <f ca="1">LS85*PrSettings!$F$7</f>
        <v>0</v>
      </c>
      <c r="LT86" s="484">
        <f>LT85*PrSettings!$F$8</f>
        <v>0</v>
      </c>
      <c r="LY86" s="676" t="str">
        <f>Language!$E$172</f>
        <v>Mit Faktor:</v>
      </c>
      <c r="LZ86" s="677"/>
      <c r="MA86" s="678"/>
      <c r="MB86" s="483">
        <f ca="1">MB85*PrSettings!$F$9</f>
        <v>0</v>
      </c>
      <c r="MC86" s="483">
        <f ca="1">MC85*PrSettings!$F$4</f>
        <v>0</v>
      </c>
      <c r="MD86" s="483">
        <f ca="1">MD85*PrSettings!$F$5</f>
        <v>0</v>
      </c>
      <c r="ME86" s="483">
        <f ca="1">ME85*PrSettings!$F$6</f>
        <v>0</v>
      </c>
      <c r="MF86" s="483">
        <f ca="1">MF85*PrSettings!$F$7</f>
        <v>0</v>
      </c>
      <c r="MG86" s="484">
        <f>MG85*PrSettings!$F$8</f>
        <v>0</v>
      </c>
    </row>
    <row r="87" spans="2:345" ht="22.5" customHeight="1" thickTop="1" thickBot="1" x14ac:dyDescent="0.3">
      <c r="L87" s="669" t="str">
        <f>Language!$E$173</f>
        <v>Summe:</v>
      </c>
      <c r="M87" s="670"/>
      <c r="N87" s="671"/>
      <c r="O87" s="672">
        <f ca="1">SUM(O86:T86)</f>
        <v>0</v>
      </c>
      <c r="P87" s="673"/>
      <c r="Q87" s="673"/>
      <c r="R87" s="673"/>
      <c r="S87" s="673"/>
      <c r="T87" s="674"/>
      <c r="Y87" s="669" t="str">
        <f>Language!$E$173</f>
        <v>Summe:</v>
      </c>
      <c r="Z87" s="670"/>
      <c r="AA87" s="671"/>
      <c r="AB87" s="672">
        <f ca="1">SUM(AB86:AG86)</f>
        <v>0</v>
      </c>
      <c r="AC87" s="673"/>
      <c r="AD87" s="673"/>
      <c r="AE87" s="673"/>
      <c r="AF87" s="673"/>
      <c r="AG87" s="674"/>
      <c r="AL87" s="669" t="str">
        <f>Language!$E$173</f>
        <v>Summe:</v>
      </c>
      <c r="AM87" s="670"/>
      <c r="AN87" s="671"/>
      <c r="AO87" s="672">
        <f ca="1">SUM(AO86:AT86)</f>
        <v>0</v>
      </c>
      <c r="AP87" s="673"/>
      <c r="AQ87" s="673"/>
      <c r="AR87" s="673"/>
      <c r="AS87" s="673"/>
      <c r="AT87" s="674"/>
      <c r="AY87" s="669" t="str">
        <f>Language!$E$173</f>
        <v>Summe:</v>
      </c>
      <c r="AZ87" s="670"/>
      <c r="BA87" s="671"/>
      <c r="BB87" s="672">
        <f ca="1">SUM(BB86:BG86)</f>
        <v>0</v>
      </c>
      <c r="BC87" s="673"/>
      <c r="BD87" s="673"/>
      <c r="BE87" s="673"/>
      <c r="BF87" s="673"/>
      <c r="BG87" s="674"/>
      <c r="BL87" s="669" t="str">
        <f>Language!$E$173</f>
        <v>Summe:</v>
      </c>
      <c r="BM87" s="670"/>
      <c r="BN87" s="671"/>
      <c r="BO87" s="672">
        <f ca="1">SUM(BO86:BT86)</f>
        <v>0</v>
      </c>
      <c r="BP87" s="673"/>
      <c r="BQ87" s="673"/>
      <c r="BR87" s="673"/>
      <c r="BS87" s="673"/>
      <c r="BT87" s="674"/>
      <c r="BY87" s="669" t="str">
        <f>Language!$E$173</f>
        <v>Summe:</v>
      </c>
      <c r="BZ87" s="670"/>
      <c r="CA87" s="671"/>
      <c r="CB87" s="672">
        <f ca="1">SUM(CB86:CG86)</f>
        <v>0</v>
      </c>
      <c r="CC87" s="673"/>
      <c r="CD87" s="673"/>
      <c r="CE87" s="673"/>
      <c r="CF87" s="673"/>
      <c r="CG87" s="674"/>
      <c r="CL87" s="669" t="str">
        <f>Language!$E$173</f>
        <v>Summe:</v>
      </c>
      <c r="CM87" s="670"/>
      <c r="CN87" s="671"/>
      <c r="CO87" s="672">
        <f ca="1">SUM(CO86:CT86)</f>
        <v>0</v>
      </c>
      <c r="CP87" s="673"/>
      <c r="CQ87" s="673"/>
      <c r="CR87" s="673"/>
      <c r="CS87" s="673"/>
      <c r="CT87" s="674"/>
      <c r="CY87" s="669" t="str">
        <f>Language!$E$173</f>
        <v>Summe:</v>
      </c>
      <c r="CZ87" s="670"/>
      <c r="DA87" s="671"/>
      <c r="DB87" s="672">
        <f ca="1">SUM(DB86:DG86)</f>
        <v>0</v>
      </c>
      <c r="DC87" s="673"/>
      <c r="DD87" s="673"/>
      <c r="DE87" s="673"/>
      <c r="DF87" s="673"/>
      <c r="DG87" s="674"/>
      <c r="DL87" s="669" t="str">
        <f>Language!$E$173</f>
        <v>Summe:</v>
      </c>
      <c r="DM87" s="670"/>
      <c r="DN87" s="671"/>
      <c r="DO87" s="672">
        <f ca="1">SUM(DO86:DT86)</f>
        <v>0</v>
      </c>
      <c r="DP87" s="673"/>
      <c r="DQ87" s="673"/>
      <c r="DR87" s="673"/>
      <c r="DS87" s="673"/>
      <c r="DT87" s="674"/>
      <c r="DY87" s="669" t="str">
        <f>Language!$E$173</f>
        <v>Summe:</v>
      </c>
      <c r="DZ87" s="670"/>
      <c r="EA87" s="671"/>
      <c r="EB87" s="672">
        <f ca="1">SUM(EB86:EG86)</f>
        <v>0</v>
      </c>
      <c r="EC87" s="673"/>
      <c r="ED87" s="673"/>
      <c r="EE87" s="673"/>
      <c r="EF87" s="673"/>
      <c r="EG87" s="674"/>
      <c r="EL87" s="669" t="str">
        <f>Language!$E$173</f>
        <v>Summe:</v>
      </c>
      <c r="EM87" s="670"/>
      <c r="EN87" s="671"/>
      <c r="EO87" s="672">
        <f ca="1">SUM(EO86:ET86)</f>
        <v>0</v>
      </c>
      <c r="EP87" s="673"/>
      <c r="EQ87" s="673"/>
      <c r="ER87" s="673"/>
      <c r="ES87" s="673"/>
      <c r="ET87" s="674"/>
      <c r="EY87" s="669" t="str">
        <f>Language!$E$173</f>
        <v>Summe:</v>
      </c>
      <c r="EZ87" s="670"/>
      <c r="FA87" s="671"/>
      <c r="FB87" s="672">
        <f ca="1">SUM(FB86:FG86)</f>
        <v>0</v>
      </c>
      <c r="FC87" s="673"/>
      <c r="FD87" s="673"/>
      <c r="FE87" s="673"/>
      <c r="FF87" s="673"/>
      <c r="FG87" s="674"/>
      <c r="FL87" s="669" t="str">
        <f>Language!$E$173</f>
        <v>Summe:</v>
      </c>
      <c r="FM87" s="670"/>
      <c r="FN87" s="671"/>
      <c r="FO87" s="672">
        <f ca="1">SUM(FO86:FT86)</f>
        <v>0</v>
      </c>
      <c r="FP87" s="673"/>
      <c r="FQ87" s="673"/>
      <c r="FR87" s="673"/>
      <c r="FS87" s="673"/>
      <c r="FT87" s="674"/>
      <c r="FY87" s="669" t="str">
        <f>Language!$E$173</f>
        <v>Summe:</v>
      </c>
      <c r="FZ87" s="670"/>
      <c r="GA87" s="671"/>
      <c r="GB87" s="672">
        <f ca="1">SUM(GB86:GG86)</f>
        <v>0</v>
      </c>
      <c r="GC87" s="673"/>
      <c r="GD87" s="673"/>
      <c r="GE87" s="673"/>
      <c r="GF87" s="673"/>
      <c r="GG87" s="674"/>
      <c r="GL87" s="669" t="str">
        <f>Language!$E$173</f>
        <v>Summe:</v>
      </c>
      <c r="GM87" s="670"/>
      <c r="GN87" s="671"/>
      <c r="GO87" s="672">
        <f ca="1">SUM(GO86:GT86)</f>
        <v>0</v>
      </c>
      <c r="GP87" s="673"/>
      <c r="GQ87" s="673"/>
      <c r="GR87" s="673"/>
      <c r="GS87" s="673"/>
      <c r="GT87" s="674"/>
      <c r="GY87" s="669" t="str">
        <f>Language!$E$173</f>
        <v>Summe:</v>
      </c>
      <c r="GZ87" s="670"/>
      <c r="HA87" s="671"/>
      <c r="HB87" s="672">
        <f ca="1">SUM(HB86:HG86)</f>
        <v>0</v>
      </c>
      <c r="HC87" s="673"/>
      <c r="HD87" s="673"/>
      <c r="HE87" s="673"/>
      <c r="HF87" s="673"/>
      <c r="HG87" s="674"/>
      <c r="HL87" s="669" t="str">
        <f>Language!$E$173</f>
        <v>Summe:</v>
      </c>
      <c r="HM87" s="670"/>
      <c r="HN87" s="671"/>
      <c r="HO87" s="672">
        <f ca="1">SUM(HO86:HT86)</f>
        <v>0</v>
      </c>
      <c r="HP87" s="673"/>
      <c r="HQ87" s="673"/>
      <c r="HR87" s="673"/>
      <c r="HS87" s="673"/>
      <c r="HT87" s="674"/>
      <c r="HY87" s="669" t="str">
        <f>Language!$E$173</f>
        <v>Summe:</v>
      </c>
      <c r="HZ87" s="670"/>
      <c r="IA87" s="671"/>
      <c r="IB87" s="672">
        <f ca="1">SUM(IB86:IG86)</f>
        <v>0</v>
      </c>
      <c r="IC87" s="673"/>
      <c r="ID87" s="673"/>
      <c r="IE87" s="673"/>
      <c r="IF87" s="673"/>
      <c r="IG87" s="674"/>
      <c r="IL87" s="669" t="str">
        <f>Language!$E$173</f>
        <v>Summe:</v>
      </c>
      <c r="IM87" s="670"/>
      <c r="IN87" s="671"/>
      <c r="IO87" s="672">
        <f ca="1">SUM(IO86:IT86)</f>
        <v>0</v>
      </c>
      <c r="IP87" s="673"/>
      <c r="IQ87" s="673"/>
      <c r="IR87" s="673"/>
      <c r="IS87" s="673"/>
      <c r="IT87" s="674"/>
      <c r="IY87" s="669" t="str">
        <f>Language!$E$173</f>
        <v>Summe:</v>
      </c>
      <c r="IZ87" s="670"/>
      <c r="JA87" s="671"/>
      <c r="JB87" s="672">
        <f ca="1">SUM(JB86:JG86)</f>
        <v>0</v>
      </c>
      <c r="JC87" s="673"/>
      <c r="JD87" s="673"/>
      <c r="JE87" s="673"/>
      <c r="JF87" s="673"/>
      <c r="JG87" s="674"/>
      <c r="JL87" s="669" t="str">
        <f>Language!$E$173</f>
        <v>Summe:</v>
      </c>
      <c r="JM87" s="670"/>
      <c r="JN87" s="671"/>
      <c r="JO87" s="672">
        <f ca="1">SUM(JO86:JT86)</f>
        <v>0</v>
      </c>
      <c r="JP87" s="673"/>
      <c r="JQ87" s="673"/>
      <c r="JR87" s="673"/>
      <c r="JS87" s="673"/>
      <c r="JT87" s="674"/>
      <c r="JY87" s="669" t="str">
        <f>Language!$E$173</f>
        <v>Summe:</v>
      </c>
      <c r="JZ87" s="670"/>
      <c r="KA87" s="671"/>
      <c r="KB87" s="672">
        <f ca="1">SUM(KB86:KG86)</f>
        <v>0</v>
      </c>
      <c r="KC87" s="673"/>
      <c r="KD87" s="673"/>
      <c r="KE87" s="673"/>
      <c r="KF87" s="673"/>
      <c r="KG87" s="674"/>
      <c r="KL87" s="669" t="str">
        <f>Language!$E$173</f>
        <v>Summe:</v>
      </c>
      <c r="KM87" s="670"/>
      <c r="KN87" s="671"/>
      <c r="KO87" s="672">
        <f ca="1">SUM(KO86:KT86)</f>
        <v>0</v>
      </c>
      <c r="KP87" s="673"/>
      <c r="KQ87" s="673"/>
      <c r="KR87" s="673"/>
      <c r="KS87" s="673"/>
      <c r="KT87" s="674"/>
      <c r="KY87" s="669" t="str">
        <f>Language!$E$173</f>
        <v>Summe:</v>
      </c>
      <c r="KZ87" s="670"/>
      <c r="LA87" s="671"/>
      <c r="LB87" s="672">
        <f ca="1">SUM(LB86:LG86)</f>
        <v>0</v>
      </c>
      <c r="LC87" s="673"/>
      <c r="LD87" s="673"/>
      <c r="LE87" s="673"/>
      <c r="LF87" s="673"/>
      <c r="LG87" s="674"/>
      <c r="LL87" s="669" t="str">
        <f>Language!$E$173</f>
        <v>Summe:</v>
      </c>
      <c r="LM87" s="670"/>
      <c r="LN87" s="671"/>
      <c r="LO87" s="672">
        <f ca="1">SUM(LO86:LT86)</f>
        <v>0</v>
      </c>
      <c r="LP87" s="673"/>
      <c r="LQ87" s="673"/>
      <c r="LR87" s="673"/>
      <c r="LS87" s="673"/>
      <c r="LT87" s="674"/>
      <c r="LY87" s="669" t="str">
        <f>Language!$E$173</f>
        <v>Summe:</v>
      </c>
      <c r="LZ87" s="670"/>
      <c r="MA87" s="671"/>
      <c r="MB87" s="672">
        <f ca="1">SUM(MB86:MG86)</f>
        <v>0</v>
      </c>
      <c r="MC87" s="673"/>
      <c r="MD87" s="673"/>
      <c r="ME87" s="673"/>
      <c r="MF87" s="673"/>
      <c r="MG87" s="674"/>
    </row>
    <row r="88" spans="2:345" ht="30.75" customHeight="1" thickTop="1" x14ac:dyDescent="0.25"/>
    <row r="89" spans="2:345" ht="16.5" thickBot="1" x14ac:dyDescent="0.3">
      <c r="B89" s="683" t="str">
        <f>Language!$E$185</f>
        <v>Hinweis</v>
      </c>
      <c r="C89" s="683"/>
      <c r="D89" s="683"/>
      <c r="E89" s="683"/>
      <c r="F89" s="683"/>
      <c r="G89" s="683"/>
      <c r="H89" s="683"/>
      <c r="I89" s="559"/>
      <c r="J89" s="559"/>
      <c r="K89" s="559"/>
      <c r="L89" s="559"/>
      <c r="M89" s="4"/>
      <c r="N89" s="4"/>
      <c r="O89" s="4"/>
      <c r="P89" s="4"/>
      <c r="Q89" s="4"/>
      <c r="R89" s="4"/>
      <c r="S89" s="4"/>
      <c r="V89" s="559"/>
      <c r="W89" s="559"/>
      <c r="X89" s="559"/>
      <c r="Y89" s="559"/>
      <c r="Z89" s="4"/>
      <c r="AA89" s="4"/>
      <c r="AB89" s="4"/>
      <c r="AC89" s="4"/>
      <c r="AD89" s="4"/>
      <c r="AE89" s="4"/>
      <c r="AF89" s="4"/>
      <c r="AI89" s="559"/>
      <c r="AJ89" s="559"/>
      <c r="AK89" s="559"/>
      <c r="AL89" s="559"/>
      <c r="AM89" s="4"/>
      <c r="AN89" s="4"/>
      <c r="AO89" s="4"/>
      <c r="AP89" s="4"/>
      <c r="AQ89" s="4"/>
      <c r="AR89" s="4"/>
      <c r="AS89" s="4"/>
      <c r="AV89" s="559"/>
      <c r="AW89" s="559"/>
      <c r="AX89" s="559"/>
      <c r="AY89" s="559"/>
      <c r="AZ89" s="4"/>
      <c r="BA89" s="4"/>
      <c r="BB89" s="4"/>
      <c r="BC89" s="4"/>
      <c r="BD89" s="4"/>
      <c r="BE89" s="4"/>
      <c r="BF89" s="4"/>
      <c r="BI89" s="559"/>
      <c r="BJ89" s="559"/>
      <c r="BK89" s="559"/>
      <c r="BL89" s="559"/>
      <c r="BM89" s="4"/>
      <c r="BN89" s="4"/>
      <c r="BO89" s="4"/>
      <c r="BP89" s="4"/>
      <c r="BQ89" s="4"/>
      <c r="BR89" s="4"/>
      <c r="BS89" s="4"/>
      <c r="BV89" s="559"/>
      <c r="BW89" s="559"/>
      <c r="BX89" s="559"/>
      <c r="BY89" s="559"/>
      <c r="BZ89" s="4"/>
      <c r="CA89" s="4"/>
      <c r="CB89" s="4"/>
      <c r="CC89" s="4"/>
      <c r="CD89" s="4"/>
      <c r="CE89" s="4"/>
      <c r="CF89" s="4"/>
      <c r="CI89" s="559"/>
      <c r="CJ89" s="559"/>
      <c r="CK89" s="559"/>
      <c r="CL89" s="559"/>
      <c r="CM89" s="4"/>
      <c r="CN89" s="4"/>
      <c r="CO89" s="4"/>
      <c r="CP89" s="4"/>
      <c r="CQ89" s="4"/>
      <c r="CR89" s="4"/>
      <c r="CS89" s="4"/>
      <c r="CV89" s="559"/>
      <c r="CW89" s="559"/>
      <c r="CX89" s="559"/>
      <c r="CY89" s="559"/>
      <c r="CZ89" s="4"/>
      <c r="DA89" s="4"/>
      <c r="DB89" s="4"/>
      <c r="DC89" s="4"/>
      <c r="DD89" s="4"/>
      <c r="DE89" s="4"/>
      <c r="DF89" s="4"/>
      <c r="DI89" s="559"/>
      <c r="DJ89" s="559"/>
      <c r="DK89" s="559"/>
      <c r="DL89" s="559"/>
      <c r="DM89" s="4"/>
      <c r="DN89" s="4"/>
      <c r="DO89" s="4"/>
      <c r="DP89" s="4"/>
      <c r="DQ89" s="4"/>
      <c r="DR89" s="4"/>
      <c r="DS89" s="4"/>
      <c r="DV89" s="559"/>
      <c r="DW89" s="559"/>
      <c r="DX89" s="559"/>
      <c r="DY89" s="559"/>
      <c r="DZ89" s="4"/>
      <c r="EA89" s="4"/>
      <c r="EB89" s="4"/>
      <c r="EC89" s="4"/>
      <c r="ED89" s="4"/>
      <c r="EE89" s="4"/>
      <c r="EF89" s="4"/>
      <c r="EI89" s="559"/>
      <c r="EJ89" s="559"/>
      <c r="EK89" s="559"/>
      <c r="EL89" s="559"/>
      <c r="EM89" s="4"/>
      <c r="EN89" s="4"/>
      <c r="EO89" s="4"/>
      <c r="EP89" s="4"/>
      <c r="EQ89" s="4"/>
      <c r="ER89" s="4"/>
      <c r="ES89" s="4"/>
      <c r="EV89" s="559"/>
      <c r="EW89" s="559"/>
      <c r="EX89" s="559"/>
      <c r="EY89" s="559"/>
      <c r="EZ89" s="4"/>
      <c r="FA89" s="4"/>
      <c r="FB89" s="4"/>
      <c r="FC89" s="4"/>
      <c r="FD89" s="4"/>
      <c r="FE89" s="4"/>
      <c r="FF89" s="4"/>
      <c r="FI89" s="559"/>
      <c r="FJ89" s="559"/>
      <c r="FK89" s="559"/>
      <c r="FL89" s="559"/>
      <c r="FM89" s="4"/>
      <c r="FN89" s="4"/>
      <c r="FO89" s="4"/>
      <c r="FP89" s="4"/>
      <c r="FQ89" s="4"/>
      <c r="FR89" s="4"/>
      <c r="FS89" s="4"/>
      <c r="FV89" s="559"/>
      <c r="FW89" s="559"/>
      <c r="FX89" s="559"/>
      <c r="FY89" s="559"/>
      <c r="FZ89" s="4"/>
      <c r="GA89" s="4"/>
      <c r="GB89" s="4"/>
      <c r="GC89" s="4"/>
      <c r="GD89" s="4"/>
      <c r="GE89" s="4"/>
      <c r="GF89" s="4"/>
      <c r="GI89" s="559"/>
      <c r="GJ89" s="559"/>
      <c r="GK89" s="559"/>
      <c r="GL89" s="559"/>
      <c r="GM89" s="4"/>
      <c r="GN89" s="4"/>
      <c r="GO89" s="4"/>
      <c r="GP89" s="4"/>
      <c r="GQ89" s="4"/>
      <c r="GR89" s="4"/>
      <c r="GS89" s="4"/>
      <c r="GV89" s="559"/>
      <c r="GW89" s="559"/>
      <c r="GX89" s="559"/>
      <c r="GY89" s="559"/>
      <c r="GZ89" s="4"/>
      <c r="HA89" s="4"/>
      <c r="HB89" s="4"/>
      <c r="HC89" s="4"/>
      <c r="HD89" s="4"/>
      <c r="HE89" s="4"/>
      <c r="HF89" s="4"/>
      <c r="HI89" s="559"/>
      <c r="HJ89" s="559"/>
      <c r="HK89" s="559"/>
      <c r="HL89" s="559"/>
      <c r="HM89" s="4"/>
      <c r="HN89" s="4"/>
      <c r="HO89" s="4"/>
      <c r="HP89" s="4"/>
      <c r="HQ89" s="4"/>
      <c r="HR89" s="4"/>
      <c r="HS89" s="4"/>
      <c r="HV89" s="559"/>
      <c r="HW89" s="559"/>
      <c r="HX89" s="559"/>
      <c r="HY89" s="559"/>
      <c r="HZ89" s="4"/>
      <c r="IA89" s="4"/>
      <c r="IB89" s="4"/>
      <c r="IC89" s="4"/>
      <c r="ID89" s="4"/>
      <c r="IE89" s="4"/>
      <c r="IF89" s="4"/>
      <c r="II89" s="559"/>
      <c r="IJ89" s="559"/>
      <c r="IK89" s="559"/>
      <c r="IL89" s="559"/>
      <c r="IM89" s="4"/>
      <c r="IN89" s="4"/>
      <c r="IO89" s="4"/>
      <c r="IP89" s="4"/>
      <c r="IQ89" s="4"/>
      <c r="IR89" s="4"/>
      <c r="IS89" s="4"/>
      <c r="IV89" s="559"/>
      <c r="IW89" s="559"/>
      <c r="IX89" s="559"/>
      <c r="IY89" s="559"/>
      <c r="IZ89" s="4"/>
      <c r="JA89" s="4"/>
      <c r="JB89" s="4"/>
      <c r="JC89" s="4"/>
      <c r="JD89" s="4"/>
      <c r="JE89" s="4"/>
      <c r="JF89" s="4"/>
      <c r="JI89" s="559"/>
      <c r="JJ89" s="559"/>
      <c r="JK89" s="559"/>
      <c r="JL89" s="559"/>
      <c r="JM89" s="4"/>
      <c r="JN89" s="4"/>
      <c r="JO89" s="4"/>
      <c r="JP89" s="4"/>
      <c r="JQ89" s="4"/>
      <c r="JR89" s="4"/>
      <c r="JS89" s="4"/>
      <c r="JV89" s="559"/>
      <c r="JW89" s="559"/>
      <c r="JX89" s="559"/>
      <c r="JY89" s="559"/>
      <c r="JZ89" s="4"/>
      <c r="KA89" s="4"/>
      <c r="KB89" s="4"/>
      <c r="KC89" s="4"/>
      <c r="KD89" s="4"/>
      <c r="KE89" s="4"/>
      <c r="KF89" s="4"/>
      <c r="KI89" s="559"/>
      <c r="KJ89" s="559"/>
      <c r="KK89" s="559"/>
      <c r="KL89" s="559"/>
      <c r="KM89" s="4"/>
      <c r="KN89" s="4"/>
      <c r="KO89" s="4"/>
      <c r="KP89" s="4"/>
      <c r="KQ89" s="4"/>
      <c r="KR89" s="4"/>
      <c r="KS89" s="4"/>
      <c r="KV89" s="559"/>
      <c r="KW89" s="559"/>
      <c r="KX89" s="559"/>
      <c r="KY89" s="559"/>
      <c r="KZ89" s="4"/>
      <c r="LA89" s="4"/>
      <c r="LB89" s="4"/>
      <c r="LC89" s="4"/>
      <c r="LD89" s="4"/>
      <c r="LE89" s="4"/>
      <c r="LF89" s="4"/>
      <c r="LI89" s="559"/>
      <c r="LJ89" s="559"/>
      <c r="LK89" s="559"/>
      <c r="LL89" s="559"/>
      <c r="LM89" s="4"/>
      <c r="LN89" s="4"/>
      <c r="LO89" s="4"/>
      <c r="LP89" s="4"/>
      <c r="LQ89" s="4"/>
      <c r="LR89" s="4"/>
      <c r="LS89" s="4"/>
      <c r="LV89" s="559"/>
      <c r="LW89" s="559"/>
      <c r="LX89" s="559"/>
      <c r="LY89" s="559"/>
      <c r="LZ89" s="4"/>
      <c r="MA89" s="4"/>
      <c r="MB89" s="4"/>
      <c r="MC89" s="4"/>
      <c r="MD89" s="4"/>
      <c r="ME89" s="4"/>
      <c r="MF89" s="4"/>
    </row>
    <row r="90" spans="2:345" ht="16.5" customHeight="1" thickTop="1" x14ac:dyDescent="0.25">
      <c r="B90" s="684" t="str">
        <f>Language!$E$194</f>
        <v>Um zum Beispiel zehn weitere Personen hinzuzufügen, selektiere die Spalten HI bis MG und kopiere sie nach rechts. Fertig. (Blattschutz entfernen!)</v>
      </c>
      <c r="C90" s="685"/>
      <c r="D90" s="685"/>
      <c r="E90" s="685"/>
      <c r="F90" s="685"/>
      <c r="G90" s="685"/>
      <c r="H90" s="686"/>
      <c r="I90" s="558"/>
      <c r="J90" s="450"/>
      <c r="K90" s="450"/>
      <c r="L90" s="450"/>
      <c r="M90" s="4"/>
      <c r="N90" s="4"/>
      <c r="O90" s="4"/>
      <c r="P90" s="4"/>
      <c r="Q90" s="4"/>
      <c r="R90" s="4"/>
      <c r="S90" s="4"/>
      <c r="V90" s="450"/>
      <c r="W90" s="450"/>
      <c r="X90" s="450"/>
      <c r="Y90" s="450"/>
      <c r="Z90" s="4"/>
      <c r="AA90" s="4"/>
      <c r="AB90" s="4"/>
      <c r="AC90" s="4"/>
      <c r="AD90" s="4"/>
      <c r="AE90" s="4"/>
      <c r="AF90" s="4"/>
      <c r="AI90" s="450"/>
      <c r="AJ90" s="450"/>
      <c r="AK90" s="450"/>
      <c r="AL90" s="450"/>
      <c r="AM90" s="4"/>
      <c r="AN90" s="4"/>
      <c r="AO90" s="4"/>
      <c r="AP90" s="4"/>
      <c r="AQ90" s="4"/>
      <c r="AR90" s="4"/>
      <c r="AS90" s="4"/>
      <c r="AV90" s="450"/>
      <c r="AW90" s="450"/>
      <c r="AX90" s="450"/>
      <c r="AY90" s="450"/>
      <c r="AZ90" s="4"/>
      <c r="BA90" s="4"/>
      <c r="BB90" s="4"/>
      <c r="BC90" s="4"/>
      <c r="BD90" s="4"/>
      <c r="BE90" s="4"/>
      <c r="BF90" s="4"/>
      <c r="BI90" s="450"/>
      <c r="BJ90" s="450"/>
      <c r="BK90" s="450"/>
      <c r="BL90" s="450"/>
      <c r="BM90" s="4"/>
      <c r="BN90" s="4"/>
      <c r="BO90" s="4"/>
      <c r="BP90" s="4"/>
      <c r="BQ90" s="4"/>
      <c r="BR90" s="4"/>
      <c r="BS90" s="4"/>
      <c r="BV90" s="450"/>
      <c r="BW90" s="450"/>
      <c r="BX90" s="450"/>
      <c r="BY90" s="450"/>
      <c r="BZ90" s="4"/>
      <c r="CA90" s="4"/>
      <c r="CB90" s="4"/>
      <c r="CC90" s="4"/>
      <c r="CD90" s="4"/>
      <c r="CE90" s="4"/>
      <c r="CF90" s="4"/>
      <c r="CI90" s="450"/>
      <c r="CJ90" s="450"/>
      <c r="CK90" s="450"/>
      <c r="CL90" s="450"/>
      <c r="CM90" s="4"/>
      <c r="CN90" s="4"/>
      <c r="CO90" s="4"/>
      <c r="CP90" s="4"/>
      <c r="CQ90" s="4"/>
      <c r="CR90" s="4"/>
      <c r="CS90" s="4"/>
      <c r="CV90" s="450"/>
      <c r="CW90" s="450"/>
      <c r="CX90" s="450"/>
      <c r="CY90" s="450"/>
      <c r="CZ90" s="4"/>
      <c r="DA90" s="4"/>
      <c r="DB90" s="4"/>
      <c r="DC90" s="4"/>
      <c r="DD90" s="4"/>
      <c r="DE90" s="4"/>
      <c r="DF90" s="4"/>
      <c r="DI90" s="450"/>
      <c r="DJ90" s="450"/>
      <c r="DK90" s="450"/>
      <c r="DL90" s="450"/>
      <c r="DM90" s="4"/>
      <c r="DN90" s="4"/>
      <c r="DO90" s="4"/>
      <c r="DP90" s="4"/>
      <c r="DQ90" s="4"/>
      <c r="DR90" s="4"/>
      <c r="DS90" s="4"/>
      <c r="DV90" s="450"/>
      <c r="DW90" s="450"/>
      <c r="DX90" s="450"/>
      <c r="DY90" s="450"/>
      <c r="DZ90" s="4"/>
      <c r="EA90" s="4"/>
      <c r="EB90" s="4"/>
      <c r="EC90" s="4"/>
      <c r="ED90" s="4"/>
      <c r="EE90" s="4"/>
      <c r="EF90" s="4"/>
      <c r="EI90" s="450"/>
      <c r="EJ90" s="450"/>
      <c r="EK90" s="450"/>
      <c r="EL90" s="450"/>
      <c r="EM90" s="4"/>
      <c r="EN90" s="4"/>
      <c r="EO90" s="4"/>
      <c r="EP90" s="4"/>
      <c r="EQ90" s="4"/>
      <c r="ER90" s="4"/>
      <c r="ES90" s="4"/>
      <c r="EV90" s="450"/>
      <c r="EW90" s="450"/>
      <c r="EX90" s="450"/>
      <c r="EY90" s="450"/>
      <c r="EZ90" s="4"/>
      <c r="FA90" s="4"/>
      <c r="FB90" s="4"/>
      <c r="FC90" s="4"/>
      <c r="FD90" s="4"/>
      <c r="FE90" s="4"/>
      <c r="FF90" s="4"/>
      <c r="FI90" s="450"/>
      <c r="FJ90" s="450"/>
      <c r="FK90" s="450"/>
      <c r="FL90" s="450"/>
      <c r="FM90" s="4"/>
      <c r="FN90" s="4"/>
      <c r="FO90" s="4"/>
      <c r="FP90" s="4"/>
      <c r="FQ90" s="4"/>
      <c r="FR90" s="4"/>
      <c r="FS90" s="4"/>
      <c r="FV90" s="450"/>
      <c r="FW90" s="450"/>
      <c r="FX90" s="450"/>
      <c r="FY90" s="450"/>
      <c r="FZ90" s="4"/>
      <c r="GA90" s="4"/>
      <c r="GB90" s="4"/>
      <c r="GC90" s="4"/>
      <c r="GD90" s="4"/>
      <c r="GE90" s="4"/>
      <c r="GF90" s="4"/>
      <c r="GI90" s="450"/>
      <c r="GJ90" s="450"/>
      <c r="GK90" s="450"/>
      <c r="GL90" s="450"/>
      <c r="GM90" s="4"/>
      <c r="GN90" s="4"/>
      <c r="GO90" s="4"/>
      <c r="GP90" s="4"/>
      <c r="GQ90" s="4"/>
      <c r="GR90" s="4"/>
      <c r="GS90" s="4"/>
      <c r="GV90" s="450"/>
      <c r="GW90" s="450"/>
      <c r="GX90" s="450"/>
      <c r="GY90" s="450"/>
      <c r="GZ90" s="4"/>
      <c r="HA90" s="4"/>
      <c r="HB90" s="4"/>
      <c r="HC90" s="4"/>
      <c r="HD90" s="4"/>
      <c r="HE90" s="4"/>
      <c r="HF90" s="4"/>
      <c r="HI90" s="450"/>
      <c r="HJ90" s="450"/>
      <c r="HK90" s="450"/>
      <c r="HL90" s="450"/>
      <c r="HM90" s="4"/>
      <c r="HN90" s="4"/>
      <c r="HO90" s="4"/>
      <c r="HP90" s="4"/>
      <c r="HQ90" s="4"/>
      <c r="HR90" s="4"/>
      <c r="HS90" s="4"/>
      <c r="HV90" s="450"/>
      <c r="HW90" s="450"/>
      <c r="HX90" s="450"/>
      <c r="HY90" s="450"/>
      <c r="HZ90" s="4"/>
      <c r="IA90" s="4"/>
      <c r="IB90" s="4"/>
      <c r="IC90" s="4"/>
      <c r="ID90" s="4"/>
      <c r="IE90" s="4"/>
      <c r="IF90" s="4"/>
      <c r="II90" s="450"/>
      <c r="IJ90" s="450"/>
      <c r="IK90" s="450"/>
      <c r="IL90" s="450"/>
      <c r="IM90" s="4"/>
      <c r="IN90" s="4"/>
      <c r="IO90" s="4"/>
      <c r="IP90" s="4"/>
      <c r="IQ90" s="4"/>
      <c r="IR90" s="4"/>
      <c r="IS90" s="4"/>
      <c r="IV90" s="450"/>
      <c r="IW90" s="450"/>
      <c r="IX90" s="450"/>
      <c r="IY90" s="450"/>
      <c r="IZ90" s="4"/>
      <c r="JA90" s="4"/>
      <c r="JB90" s="4"/>
      <c r="JC90" s="4"/>
      <c r="JD90" s="4"/>
      <c r="JE90" s="4"/>
      <c r="JF90" s="4"/>
      <c r="JI90" s="450"/>
      <c r="JJ90" s="450"/>
      <c r="JK90" s="450"/>
      <c r="JL90" s="450"/>
      <c r="JM90" s="4"/>
      <c r="JN90" s="4"/>
      <c r="JO90" s="4"/>
      <c r="JP90" s="4"/>
      <c r="JQ90" s="4"/>
      <c r="JR90" s="4"/>
      <c r="JS90" s="4"/>
      <c r="JV90" s="450"/>
      <c r="JW90" s="450"/>
      <c r="JX90" s="450"/>
      <c r="JY90" s="450"/>
      <c r="JZ90" s="4"/>
      <c r="KA90" s="4"/>
      <c r="KB90" s="4"/>
      <c r="KC90" s="4"/>
      <c r="KD90" s="4"/>
      <c r="KE90" s="4"/>
      <c r="KF90" s="4"/>
      <c r="KI90" s="450"/>
      <c r="KJ90" s="450"/>
      <c r="KK90" s="450"/>
      <c r="KL90" s="450"/>
      <c r="KM90" s="4"/>
      <c r="KN90" s="4"/>
      <c r="KO90" s="4"/>
      <c r="KP90" s="4"/>
      <c r="KQ90" s="4"/>
      <c r="KR90" s="4"/>
      <c r="KS90" s="4"/>
      <c r="KV90" s="450"/>
      <c r="KW90" s="450"/>
      <c r="KX90" s="450"/>
      <c r="KY90" s="450"/>
      <c r="KZ90" s="4"/>
      <c r="LA90" s="4"/>
      <c r="LB90" s="4"/>
      <c r="LC90" s="4"/>
      <c r="LD90" s="4"/>
      <c r="LE90" s="4"/>
      <c r="LF90" s="4"/>
      <c r="LI90" s="450"/>
      <c r="LJ90" s="450"/>
      <c r="LK90" s="450"/>
      <c r="LL90" s="450"/>
      <c r="LM90" s="4"/>
      <c r="LN90" s="4"/>
      <c r="LO90" s="4"/>
      <c r="LP90" s="4"/>
      <c r="LQ90" s="4"/>
      <c r="LR90" s="4"/>
      <c r="LS90" s="4"/>
      <c r="LV90" s="450"/>
      <c r="LW90" s="450"/>
      <c r="LX90" s="450"/>
      <c r="LY90" s="450"/>
      <c r="LZ90" s="4"/>
      <c r="MA90" s="4"/>
      <c r="MB90" s="4"/>
      <c r="MC90" s="4"/>
      <c r="MD90" s="4"/>
      <c r="ME90" s="4"/>
      <c r="MF90" s="4"/>
    </row>
    <row r="91" spans="2:345" x14ac:dyDescent="0.25">
      <c r="B91" s="687"/>
      <c r="C91" s="688"/>
      <c r="D91" s="688"/>
      <c r="E91" s="688"/>
      <c r="F91" s="688"/>
      <c r="G91" s="688"/>
      <c r="H91" s="689"/>
      <c r="I91" s="558"/>
      <c r="J91" s="450"/>
      <c r="K91" s="450"/>
      <c r="L91" s="450"/>
      <c r="M91" s="4"/>
      <c r="N91" s="4"/>
      <c r="O91" s="4"/>
      <c r="P91" s="4"/>
      <c r="Q91" s="4"/>
      <c r="R91" s="4"/>
      <c r="S91" s="4"/>
      <c r="V91" s="450"/>
      <c r="W91" s="450"/>
      <c r="X91" s="450"/>
      <c r="Y91" s="450"/>
      <c r="Z91" s="4"/>
      <c r="AA91" s="4"/>
      <c r="AB91" s="4"/>
      <c r="AC91" s="4"/>
      <c r="AD91" s="4"/>
      <c r="AE91" s="4"/>
      <c r="AF91" s="4"/>
      <c r="AI91" s="450"/>
      <c r="AJ91" s="450"/>
      <c r="AK91" s="450"/>
      <c r="AL91" s="450"/>
      <c r="AM91" s="4"/>
      <c r="AN91" s="4"/>
      <c r="AO91" s="4"/>
      <c r="AP91" s="4"/>
      <c r="AQ91" s="4"/>
      <c r="AR91" s="4"/>
      <c r="AS91" s="4"/>
      <c r="AV91" s="450"/>
      <c r="AW91" s="450"/>
      <c r="AX91" s="450"/>
      <c r="AY91" s="450"/>
      <c r="AZ91" s="4"/>
      <c r="BA91" s="4"/>
      <c r="BB91" s="4"/>
      <c r="BC91" s="4"/>
      <c r="BD91" s="4"/>
      <c r="BE91" s="4"/>
      <c r="BF91" s="4"/>
      <c r="BI91" s="450"/>
      <c r="BJ91" s="450"/>
      <c r="BK91" s="450"/>
      <c r="BL91" s="450"/>
      <c r="BM91" s="4"/>
      <c r="BN91" s="4"/>
      <c r="BO91" s="4"/>
      <c r="BP91" s="4"/>
      <c r="BQ91" s="4"/>
      <c r="BR91" s="4"/>
      <c r="BS91" s="4"/>
      <c r="BV91" s="450"/>
      <c r="BW91" s="450"/>
      <c r="BX91" s="450"/>
      <c r="BY91" s="450"/>
      <c r="BZ91" s="4"/>
      <c r="CA91" s="4"/>
      <c r="CB91" s="4"/>
      <c r="CC91" s="4"/>
      <c r="CD91" s="4"/>
      <c r="CE91" s="4"/>
      <c r="CF91" s="4"/>
      <c r="CI91" s="450"/>
      <c r="CJ91" s="450"/>
      <c r="CK91" s="450"/>
      <c r="CL91" s="450"/>
      <c r="CM91" s="4"/>
      <c r="CN91" s="4"/>
      <c r="CO91" s="4"/>
      <c r="CP91" s="4"/>
      <c r="CQ91" s="4"/>
      <c r="CR91" s="4"/>
      <c r="CS91" s="4"/>
      <c r="CV91" s="450"/>
      <c r="CW91" s="450"/>
      <c r="CX91" s="450"/>
      <c r="CY91" s="450"/>
      <c r="CZ91" s="4"/>
      <c r="DA91" s="4"/>
      <c r="DB91" s="4"/>
      <c r="DC91" s="4"/>
      <c r="DD91" s="4"/>
      <c r="DE91" s="4"/>
      <c r="DF91" s="4"/>
      <c r="DI91" s="450"/>
      <c r="DJ91" s="450"/>
      <c r="DK91" s="450"/>
      <c r="DL91" s="450"/>
      <c r="DM91" s="4"/>
      <c r="DN91" s="4"/>
      <c r="DO91" s="4"/>
      <c r="DP91" s="4"/>
      <c r="DQ91" s="4"/>
      <c r="DR91" s="4"/>
      <c r="DS91" s="4"/>
      <c r="DV91" s="450"/>
      <c r="DW91" s="450"/>
      <c r="DX91" s="450"/>
      <c r="DY91" s="450"/>
      <c r="DZ91" s="4"/>
      <c r="EA91" s="4"/>
      <c r="EB91" s="4"/>
      <c r="EC91" s="4"/>
      <c r="ED91" s="4"/>
      <c r="EE91" s="4"/>
      <c r="EF91" s="4"/>
      <c r="EI91" s="450"/>
      <c r="EJ91" s="450"/>
      <c r="EK91" s="450"/>
      <c r="EL91" s="450"/>
      <c r="EM91" s="4"/>
      <c r="EN91" s="4"/>
      <c r="EO91" s="4"/>
      <c r="EP91" s="4"/>
      <c r="EQ91" s="4"/>
      <c r="ER91" s="4"/>
      <c r="ES91" s="4"/>
      <c r="EV91" s="450"/>
      <c r="EW91" s="450"/>
      <c r="EX91" s="450"/>
      <c r="EY91" s="450"/>
      <c r="EZ91" s="4"/>
      <c r="FA91" s="4"/>
      <c r="FB91" s="4"/>
      <c r="FC91" s="4"/>
      <c r="FD91" s="4"/>
      <c r="FE91" s="4"/>
      <c r="FF91" s="4"/>
      <c r="FI91" s="450"/>
      <c r="FJ91" s="450"/>
      <c r="FK91" s="450"/>
      <c r="FL91" s="450"/>
      <c r="FM91" s="4"/>
      <c r="FN91" s="4"/>
      <c r="FO91" s="4"/>
      <c r="FP91" s="4"/>
      <c r="FQ91" s="4"/>
      <c r="FR91" s="4"/>
      <c r="FS91" s="4"/>
      <c r="FV91" s="450"/>
      <c r="FW91" s="450"/>
      <c r="FX91" s="450"/>
      <c r="FY91" s="450"/>
      <c r="FZ91" s="4"/>
      <c r="GA91" s="4"/>
      <c r="GB91" s="4"/>
      <c r="GC91" s="4"/>
      <c r="GD91" s="4"/>
      <c r="GE91" s="4"/>
      <c r="GF91" s="4"/>
      <c r="GI91" s="450"/>
      <c r="GJ91" s="450"/>
      <c r="GK91" s="450"/>
      <c r="GL91" s="450"/>
      <c r="GM91" s="4"/>
      <c r="GN91" s="4"/>
      <c r="GO91" s="4"/>
      <c r="GP91" s="4"/>
      <c r="GQ91" s="4"/>
      <c r="GR91" s="4"/>
      <c r="GS91" s="4"/>
      <c r="GV91" s="450"/>
      <c r="GW91" s="450"/>
      <c r="GX91" s="450"/>
      <c r="GY91" s="450"/>
      <c r="GZ91" s="4"/>
      <c r="HA91" s="4"/>
      <c r="HB91" s="4"/>
      <c r="HC91" s="4"/>
      <c r="HD91" s="4"/>
      <c r="HE91" s="4"/>
      <c r="HF91" s="4"/>
      <c r="HI91" s="450"/>
      <c r="HJ91" s="450"/>
      <c r="HK91" s="450"/>
      <c r="HL91" s="450"/>
      <c r="HM91" s="4"/>
      <c r="HN91" s="4"/>
      <c r="HO91" s="4"/>
      <c r="HP91" s="4"/>
      <c r="HQ91" s="4"/>
      <c r="HR91" s="4"/>
      <c r="HS91" s="4"/>
      <c r="HV91" s="450"/>
      <c r="HW91" s="450"/>
      <c r="HX91" s="450"/>
      <c r="HY91" s="450"/>
      <c r="HZ91" s="4"/>
      <c r="IA91" s="4"/>
      <c r="IB91" s="4"/>
      <c r="IC91" s="4"/>
      <c r="ID91" s="4"/>
      <c r="IE91" s="4"/>
      <c r="IF91" s="4"/>
      <c r="II91" s="450"/>
      <c r="IJ91" s="450"/>
      <c r="IK91" s="450"/>
      <c r="IL91" s="450"/>
      <c r="IM91" s="4"/>
      <c r="IN91" s="4"/>
      <c r="IO91" s="4"/>
      <c r="IP91" s="4"/>
      <c r="IQ91" s="4"/>
      <c r="IR91" s="4"/>
      <c r="IS91" s="4"/>
      <c r="IV91" s="450"/>
      <c r="IW91" s="450"/>
      <c r="IX91" s="450"/>
      <c r="IY91" s="450"/>
      <c r="IZ91" s="4"/>
      <c r="JA91" s="4"/>
      <c r="JB91" s="4"/>
      <c r="JC91" s="4"/>
      <c r="JD91" s="4"/>
      <c r="JE91" s="4"/>
      <c r="JF91" s="4"/>
      <c r="JI91" s="450"/>
      <c r="JJ91" s="450"/>
      <c r="JK91" s="450"/>
      <c r="JL91" s="450"/>
      <c r="JM91" s="4"/>
      <c r="JN91" s="4"/>
      <c r="JO91" s="4"/>
      <c r="JP91" s="4"/>
      <c r="JQ91" s="4"/>
      <c r="JR91" s="4"/>
      <c r="JS91" s="4"/>
      <c r="JV91" s="450"/>
      <c r="JW91" s="450"/>
      <c r="JX91" s="450"/>
      <c r="JY91" s="450"/>
      <c r="JZ91" s="4"/>
      <c r="KA91" s="4"/>
      <c r="KB91" s="4"/>
      <c r="KC91" s="4"/>
      <c r="KD91" s="4"/>
      <c r="KE91" s="4"/>
      <c r="KF91" s="4"/>
      <c r="KI91" s="450"/>
      <c r="KJ91" s="450"/>
      <c r="KK91" s="450"/>
      <c r="KL91" s="450"/>
      <c r="KM91" s="4"/>
      <c r="KN91" s="4"/>
      <c r="KO91" s="4"/>
      <c r="KP91" s="4"/>
      <c r="KQ91" s="4"/>
      <c r="KR91" s="4"/>
      <c r="KS91" s="4"/>
      <c r="KV91" s="450"/>
      <c r="KW91" s="450"/>
      <c r="KX91" s="450"/>
      <c r="KY91" s="450"/>
      <c r="KZ91" s="4"/>
      <c r="LA91" s="4"/>
      <c r="LB91" s="4"/>
      <c r="LC91" s="4"/>
      <c r="LD91" s="4"/>
      <c r="LE91" s="4"/>
      <c r="LF91" s="4"/>
      <c r="LI91" s="450"/>
      <c r="LJ91" s="450"/>
      <c r="LK91" s="450"/>
      <c r="LL91" s="450"/>
      <c r="LM91" s="4"/>
      <c r="LN91" s="4"/>
      <c r="LO91" s="4"/>
      <c r="LP91" s="4"/>
      <c r="LQ91" s="4"/>
      <c r="LR91" s="4"/>
      <c r="LS91" s="4"/>
      <c r="LV91" s="450"/>
      <c r="LW91" s="450"/>
      <c r="LX91" s="450"/>
      <c r="LY91" s="450"/>
      <c r="LZ91" s="4"/>
      <c r="MA91" s="4"/>
      <c r="MB91" s="4"/>
      <c r="MC91" s="4"/>
      <c r="MD91" s="4"/>
      <c r="ME91" s="4"/>
      <c r="MF91" s="4"/>
    </row>
    <row r="92" spans="2:345" x14ac:dyDescent="0.25">
      <c r="B92" s="687"/>
      <c r="C92" s="688"/>
      <c r="D92" s="688"/>
      <c r="E92" s="688"/>
      <c r="F92" s="688"/>
      <c r="G92" s="688"/>
      <c r="H92" s="689"/>
      <c r="I92" s="558"/>
      <c r="J92" s="450"/>
      <c r="K92" s="450"/>
      <c r="L92" s="450"/>
      <c r="M92" s="4"/>
      <c r="N92" s="4"/>
      <c r="O92" s="4"/>
      <c r="P92" s="4"/>
      <c r="Q92" s="4"/>
      <c r="R92" s="4"/>
      <c r="S92" s="4"/>
      <c r="V92" s="450"/>
      <c r="W92" s="450"/>
      <c r="X92" s="450"/>
      <c r="Y92" s="450"/>
      <c r="Z92" s="4"/>
      <c r="AA92" s="4"/>
      <c r="AB92" s="4"/>
      <c r="AC92" s="4"/>
      <c r="AD92" s="4"/>
      <c r="AE92" s="4"/>
      <c r="AF92" s="4"/>
      <c r="AI92" s="450"/>
      <c r="AJ92" s="450"/>
      <c r="AK92" s="450"/>
      <c r="AL92" s="450"/>
      <c r="AM92" s="4"/>
      <c r="AN92" s="4"/>
      <c r="AO92" s="4"/>
      <c r="AP92" s="4"/>
      <c r="AQ92" s="4"/>
      <c r="AR92" s="4"/>
      <c r="AS92" s="4"/>
      <c r="AV92" s="450"/>
      <c r="AW92" s="450"/>
      <c r="AX92" s="450"/>
      <c r="AY92" s="450"/>
      <c r="AZ92" s="4"/>
      <c r="BA92" s="4"/>
      <c r="BB92" s="4"/>
      <c r="BC92" s="4"/>
      <c r="BD92" s="4"/>
      <c r="BE92" s="4"/>
      <c r="BF92" s="4"/>
      <c r="BI92" s="450"/>
      <c r="BJ92" s="450"/>
      <c r="BK92" s="450"/>
      <c r="BL92" s="450"/>
      <c r="BM92" s="4"/>
      <c r="BN92" s="4"/>
      <c r="BO92" s="4"/>
      <c r="BP92" s="4"/>
      <c r="BQ92" s="4"/>
      <c r="BR92" s="4"/>
      <c r="BS92" s="4"/>
      <c r="BV92" s="450"/>
      <c r="BW92" s="450"/>
      <c r="BX92" s="450"/>
      <c r="BY92" s="450"/>
      <c r="BZ92" s="4"/>
      <c r="CA92" s="4"/>
      <c r="CB92" s="4"/>
      <c r="CC92" s="4"/>
      <c r="CD92" s="4"/>
      <c r="CE92" s="4"/>
      <c r="CF92" s="4"/>
      <c r="CI92" s="450"/>
      <c r="CJ92" s="450"/>
      <c r="CK92" s="450"/>
      <c r="CL92" s="450"/>
      <c r="CM92" s="4"/>
      <c r="CN92" s="4"/>
      <c r="CO92" s="4"/>
      <c r="CP92" s="4"/>
      <c r="CQ92" s="4"/>
      <c r="CR92" s="4"/>
      <c r="CS92" s="4"/>
      <c r="CV92" s="450"/>
      <c r="CW92" s="450"/>
      <c r="CX92" s="450"/>
      <c r="CY92" s="450"/>
      <c r="CZ92" s="4"/>
      <c r="DA92" s="4"/>
      <c r="DB92" s="4"/>
      <c r="DC92" s="4"/>
      <c r="DD92" s="4"/>
      <c r="DE92" s="4"/>
      <c r="DF92" s="4"/>
      <c r="DI92" s="450"/>
      <c r="DJ92" s="450"/>
      <c r="DK92" s="450"/>
      <c r="DL92" s="450"/>
      <c r="DM92" s="4"/>
      <c r="DN92" s="4"/>
      <c r="DO92" s="4"/>
      <c r="DP92" s="4"/>
      <c r="DQ92" s="4"/>
      <c r="DR92" s="4"/>
      <c r="DS92" s="4"/>
      <c r="DV92" s="450"/>
      <c r="DW92" s="450"/>
      <c r="DX92" s="450"/>
      <c r="DY92" s="450"/>
      <c r="DZ92" s="4"/>
      <c r="EA92" s="4"/>
      <c r="EB92" s="4"/>
      <c r="EC92" s="4"/>
      <c r="ED92" s="4"/>
      <c r="EE92" s="4"/>
      <c r="EF92" s="4"/>
      <c r="EI92" s="450"/>
      <c r="EJ92" s="450"/>
      <c r="EK92" s="450"/>
      <c r="EL92" s="450"/>
      <c r="EM92" s="4"/>
      <c r="EN92" s="4"/>
      <c r="EO92" s="4"/>
      <c r="EP92" s="4"/>
      <c r="EQ92" s="4"/>
      <c r="ER92" s="4"/>
      <c r="ES92" s="4"/>
      <c r="EV92" s="450"/>
      <c r="EW92" s="450"/>
      <c r="EX92" s="450"/>
      <c r="EY92" s="450"/>
      <c r="EZ92" s="4"/>
      <c r="FA92" s="4"/>
      <c r="FB92" s="4"/>
      <c r="FC92" s="4"/>
      <c r="FD92" s="4"/>
      <c r="FE92" s="4"/>
      <c r="FF92" s="4"/>
      <c r="FI92" s="450"/>
      <c r="FJ92" s="450"/>
      <c r="FK92" s="450"/>
      <c r="FL92" s="450"/>
      <c r="FM92" s="4"/>
      <c r="FN92" s="4"/>
      <c r="FO92" s="4"/>
      <c r="FP92" s="4"/>
      <c r="FQ92" s="4"/>
      <c r="FR92" s="4"/>
      <c r="FS92" s="4"/>
      <c r="FV92" s="450"/>
      <c r="FW92" s="450"/>
      <c r="FX92" s="450"/>
      <c r="FY92" s="450"/>
      <c r="FZ92" s="4"/>
      <c r="GA92" s="4"/>
      <c r="GB92" s="4"/>
      <c r="GC92" s="4"/>
      <c r="GD92" s="4"/>
      <c r="GE92" s="4"/>
      <c r="GF92" s="4"/>
      <c r="GI92" s="450"/>
      <c r="GJ92" s="450"/>
      <c r="GK92" s="450"/>
      <c r="GL92" s="450"/>
      <c r="GM92" s="4"/>
      <c r="GN92" s="4"/>
      <c r="GO92" s="4"/>
      <c r="GP92" s="4"/>
      <c r="GQ92" s="4"/>
      <c r="GR92" s="4"/>
      <c r="GS92" s="4"/>
      <c r="GV92" s="450"/>
      <c r="GW92" s="450"/>
      <c r="GX92" s="450"/>
      <c r="GY92" s="450"/>
      <c r="GZ92" s="4"/>
      <c r="HA92" s="4"/>
      <c r="HB92" s="4"/>
      <c r="HC92" s="4"/>
      <c r="HD92" s="4"/>
      <c r="HE92" s="4"/>
      <c r="HF92" s="4"/>
      <c r="HI92" s="450"/>
      <c r="HJ92" s="450"/>
      <c r="HK92" s="450"/>
      <c r="HL92" s="450"/>
      <c r="HM92" s="4"/>
      <c r="HN92" s="4"/>
      <c r="HO92" s="4"/>
      <c r="HP92" s="4"/>
      <c r="HQ92" s="4"/>
      <c r="HR92" s="4"/>
      <c r="HS92" s="4"/>
      <c r="HV92" s="450"/>
      <c r="HW92" s="450"/>
      <c r="HX92" s="450"/>
      <c r="HY92" s="450"/>
      <c r="HZ92" s="4"/>
      <c r="IA92" s="4"/>
      <c r="IB92" s="4"/>
      <c r="IC92" s="4"/>
      <c r="ID92" s="4"/>
      <c r="IE92" s="4"/>
      <c r="IF92" s="4"/>
      <c r="II92" s="450"/>
      <c r="IJ92" s="450"/>
      <c r="IK92" s="450"/>
      <c r="IL92" s="450"/>
      <c r="IM92" s="4"/>
      <c r="IN92" s="4"/>
      <c r="IO92" s="4"/>
      <c r="IP92" s="4"/>
      <c r="IQ92" s="4"/>
      <c r="IR92" s="4"/>
      <c r="IS92" s="4"/>
      <c r="IV92" s="450"/>
      <c r="IW92" s="450"/>
      <c r="IX92" s="450"/>
      <c r="IY92" s="450"/>
      <c r="IZ92" s="4"/>
      <c r="JA92" s="4"/>
      <c r="JB92" s="4"/>
      <c r="JC92" s="4"/>
      <c r="JD92" s="4"/>
      <c r="JE92" s="4"/>
      <c r="JF92" s="4"/>
      <c r="JI92" s="450"/>
      <c r="JJ92" s="450"/>
      <c r="JK92" s="450"/>
      <c r="JL92" s="450"/>
      <c r="JM92" s="4"/>
      <c r="JN92" s="4"/>
      <c r="JO92" s="4"/>
      <c r="JP92" s="4"/>
      <c r="JQ92" s="4"/>
      <c r="JR92" s="4"/>
      <c r="JS92" s="4"/>
      <c r="JV92" s="450"/>
      <c r="JW92" s="450"/>
      <c r="JX92" s="450"/>
      <c r="JY92" s="450"/>
      <c r="JZ92" s="4"/>
      <c r="KA92" s="4"/>
      <c r="KB92" s="4"/>
      <c r="KC92" s="4"/>
      <c r="KD92" s="4"/>
      <c r="KE92" s="4"/>
      <c r="KF92" s="4"/>
      <c r="KI92" s="450"/>
      <c r="KJ92" s="450"/>
      <c r="KK92" s="450"/>
      <c r="KL92" s="450"/>
      <c r="KM92" s="4"/>
      <c r="KN92" s="4"/>
      <c r="KO92" s="4"/>
      <c r="KP92" s="4"/>
      <c r="KQ92" s="4"/>
      <c r="KR92" s="4"/>
      <c r="KS92" s="4"/>
      <c r="KV92" s="450"/>
      <c r="KW92" s="450"/>
      <c r="KX92" s="450"/>
      <c r="KY92" s="450"/>
      <c r="KZ92" s="4"/>
      <c r="LA92" s="4"/>
      <c r="LB92" s="4"/>
      <c r="LC92" s="4"/>
      <c r="LD92" s="4"/>
      <c r="LE92" s="4"/>
      <c r="LF92" s="4"/>
      <c r="LI92" s="450"/>
      <c r="LJ92" s="450"/>
      <c r="LK92" s="450"/>
      <c r="LL92" s="450"/>
      <c r="LM92" s="4"/>
      <c r="LN92" s="4"/>
      <c r="LO92" s="4"/>
      <c r="LP92" s="4"/>
      <c r="LQ92" s="4"/>
      <c r="LR92" s="4"/>
      <c r="LS92" s="4"/>
      <c r="LV92" s="450"/>
      <c r="LW92" s="450"/>
      <c r="LX92" s="450"/>
      <c r="LY92" s="450"/>
      <c r="LZ92" s="4"/>
      <c r="MA92" s="4"/>
      <c r="MB92" s="4"/>
      <c r="MC92" s="4"/>
      <c r="MD92" s="4"/>
      <c r="ME92" s="4"/>
      <c r="MF92" s="4"/>
    </row>
    <row r="93" spans="2:345" ht="15.75" customHeight="1" x14ac:dyDescent="0.25">
      <c r="B93" s="687" t="str">
        <f>Language!$E$195</f>
        <v>Um die Teams in der KO-Runde vorherzusagen, gib in den gelben Feldern die Nummern der Teams ein.</v>
      </c>
      <c r="C93" s="688"/>
      <c r="D93" s="688"/>
      <c r="E93" s="688"/>
      <c r="F93" s="688"/>
      <c r="G93" s="688"/>
      <c r="H93" s="689"/>
      <c r="I93" s="558"/>
      <c r="J93" s="450"/>
      <c r="K93" s="450"/>
      <c r="L93" s="450"/>
      <c r="M93" s="4"/>
      <c r="N93" s="4"/>
      <c r="O93" s="4"/>
      <c r="P93" s="4"/>
      <c r="Q93" s="4"/>
      <c r="R93" s="4"/>
      <c r="S93" s="4"/>
      <c r="V93" s="450"/>
      <c r="W93" s="450"/>
      <c r="X93" s="450"/>
      <c r="Y93" s="450"/>
      <c r="Z93" s="4"/>
      <c r="AA93" s="4"/>
      <c r="AB93" s="4"/>
      <c r="AC93" s="4"/>
      <c r="AD93" s="4"/>
      <c r="AE93" s="4"/>
      <c r="AF93" s="4"/>
      <c r="AI93" s="450"/>
      <c r="AJ93" s="450"/>
      <c r="AK93" s="450"/>
      <c r="AL93" s="450"/>
      <c r="AM93" s="4"/>
      <c r="AN93" s="4"/>
      <c r="AO93" s="4"/>
      <c r="AP93" s="4"/>
      <c r="AQ93" s="4"/>
      <c r="AR93" s="4"/>
      <c r="AS93" s="4"/>
      <c r="AV93" s="450"/>
      <c r="AW93" s="450"/>
      <c r="AX93" s="450"/>
      <c r="AY93" s="450"/>
      <c r="AZ93" s="4"/>
      <c r="BA93" s="4"/>
      <c r="BB93" s="4"/>
      <c r="BC93" s="4"/>
      <c r="BD93" s="4"/>
      <c r="BE93" s="4"/>
      <c r="BF93" s="4"/>
      <c r="BI93" s="450"/>
      <c r="BJ93" s="450"/>
      <c r="BK93" s="450"/>
      <c r="BL93" s="450"/>
      <c r="BM93" s="4"/>
      <c r="BN93" s="4"/>
      <c r="BO93" s="4"/>
      <c r="BP93" s="4"/>
      <c r="BQ93" s="4"/>
      <c r="BR93" s="4"/>
      <c r="BS93" s="4"/>
      <c r="BV93" s="450"/>
      <c r="BW93" s="450"/>
      <c r="BX93" s="450"/>
      <c r="BY93" s="450"/>
      <c r="BZ93" s="4"/>
      <c r="CA93" s="4"/>
      <c r="CB93" s="4"/>
      <c r="CC93" s="4"/>
      <c r="CD93" s="4"/>
      <c r="CE93" s="4"/>
      <c r="CF93" s="4"/>
      <c r="CI93" s="450"/>
      <c r="CJ93" s="450"/>
      <c r="CK93" s="450"/>
      <c r="CL93" s="450"/>
      <c r="CM93" s="4"/>
      <c r="CN93" s="4"/>
      <c r="CO93" s="4"/>
      <c r="CP93" s="4"/>
      <c r="CQ93" s="4"/>
      <c r="CR93" s="4"/>
      <c r="CS93" s="4"/>
      <c r="CV93" s="450"/>
      <c r="CW93" s="450"/>
      <c r="CX93" s="450"/>
      <c r="CY93" s="450"/>
      <c r="CZ93" s="4"/>
      <c r="DA93" s="4"/>
      <c r="DB93" s="4"/>
      <c r="DC93" s="4"/>
      <c r="DD93" s="4"/>
      <c r="DE93" s="4"/>
      <c r="DF93" s="4"/>
      <c r="DI93" s="450"/>
      <c r="DJ93" s="450"/>
      <c r="DK93" s="450"/>
      <c r="DL93" s="450"/>
      <c r="DM93" s="4"/>
      <c r="DN93" s="4"/>
      <c r="DO93" s="4"/>
      <c r="DP93" s="4"/>
      <c r="DQ93" s="4"/>
      <c r="DR93" s="4"/>
      <c r="DS93" s="4"/>
      <c r="DV93" s="450"/>
      <c r="DW93" s="450"/>
      <c r="DX93" s="450"/>
      <c r="DY93" s="450"/>
      <c r="DZ93" s="4"/>
      <c r="EA93" s="4"/>
      <c r="EB93" s="4"/>
      <c r="EC93" s="4"/>
      <c r="ED93" s="4"/>
      <c r="EE93" s="4"/>
      <c r="EF93" s="4"/>
      <c r="EI93" s="450"/>
      <c r="EJ93" s="450"/>
      <c r="EK93" s="450"/>
      <c r="EL93" s="450"/>
      <c r="EM93" s="4"/>
      <c r="EN93" s="4"/>
      <c r="EO93" s="4"/>
      <c r="EP93" s="4"/>
      <c r="EQ93" s="4"/>
      <c r="ER93" s="4"/>
      <c r="ES93" s="4"/>
      <c r="EV93" s="450"/>
      <c r="EW93" s="450"/>
      <c r="EX93" s="450"/>
      <c r="EY93" s="450"/>
      <c r="EZ93" s="4"/>
      <c r="FA93" s="4"/>
      <c r="FB93" s="4"/>
      <c r="FC93" s="4"/>
      <c r="FD93" s="4"/>
      <c r="FE93" s="4"/>
      <c r="FF93" s="4"/>
      <c r="FI93" s="450"/>
      <c r="FJ93" s="450"/>
      <c r="FK93" s="450"/>
      <c r="FL93" s="450"/>
      <c r="FM93" s="4"/>
      <c r="FN93" s="4"/>
      <c r="FO93" s="4"/>
      <c r="FP93" s="4"/>
      <c r="FQ93" s="4"/>
      <c r="FR93" s="4"/>
      <c r="FS93" s="4"/>
      <c r="FV93" s="450"/>
      <c r="FW93" s="450"/>
      <c r="FX93" s="450"/>
      <c r="FY93" s="450"/>
      <c r="FZ93" s="4"/>
      <c r="GA93" s="4"/>
      <c r="GB93" s="4"/>
      <c r="GC93" s="4"/>
      <c r="GD93" s="4"/>
      <c r="GE93" s="4"/>
      <c r="GF93" s="4"/>
      <c r="GI93" s="450"/>
      <c r="GJ93" s="450"/>
      <c r="GK93" s="450"/>
      <c r="GL93" s="450"/>
      <c r="GM93" s="4"/>
      <c r="GN93" s="4"/>
      <c r="GO93" s="4"/>
      <c r="GP93" s="4"/>
      <c r="GQ93" s="4"/>
      <c r="GR93" s="4"/>
      <c r="GS93" s="4"/>
      <c r="GV93" s="450"/>
      <c r="GW93" s="450"/>
      <c r="GX93" s="450"/>
      <c r="GY93" s="450"/>
      <c r="GZ93" s="4"/>
      <c r="HA93" s="4"/>
      <c r="HB93" s="4"/>
      <c r="HC93" s="4"/>
      <c r="HD93" s="4"/>
      <c r="HE93" s="4"/>
      <c r="HF93" s="4"/>
      <c r="HI93" s="450"/>
      <c r="HJ93" s="450"/>
      <c r="HK93" s="450"/>
      <c r="HL93" s="450"/>
      <c r="HM93" s="4"/>
      <c r="HN93" s="4"/>
      <c r="HO93" s="4"/>
      <c r="HP93" s="4"/>
      <c r="HQ93" s="4"/>
      <c r="HR93" s="4"/>
      <c r="HS93" s="4"/>
      <c r="HV93" s="450"/>
      <c r="HW93" s="450"/>
      <c r="HX93" s="450"/>
      <c r="HY93" s="450"/>
      <c r="HZ93" s="4"/>
      <c r="IA93" s="4"/>
      <c r="IB93" s="4"/>
      <c r="IC93" s="4"/>
      <c r="ID93" s="4"/>
      <c r="IE93" s="4"/>
      <c r="IF93" s="4"/>
      <c r="II93" s="450"/>
      <c r="IJ93" s="450"/>
      <c r="IK93" s="450"/>
      <c r="IL93" s="450"/>
      <c r="IM93" s="4"/>
      <c r="IN93" s="4"/>
      <c r="IO93" s="4"/>
      <c r="IP93" s="4"/>
      <c r="IQ93" s="4"/>
      <c r="IR93" s="4"/>
      <c r="IS93" s="4"/>
      <c r="IV93" s="450"/>
      <c r="IW93" s="450"/>
      <c r="IX93" s="450"/>
      <c r="IY93" s="450"/>
      <c r="IZ93" s="4"/>
      <c r="JA93" s="4"/>
      <c r="JB93" s="4"/>
      <c r="JC93" s="4"/>
      <c r="JD93" s="4"/>
      <c r="JE93" s="4"/>
      <c r="JF93" s="4"/>
      <c r="JI93" s="450"/>
      <c r="JJ93" s="450"/>
      <c r="JK93" s="450"/>
      <c r="JL93" s="450"/>
      <c r="JM93" s="4"/>
      <c r="JN93" s="4"/>
      <c r="JO93" s="4"/>
      <c r="JP93" s="4"/>
      <c r="JQ93" s="4"/>
      <c r="JR93" s="4"/>
      <c r="JS93" s="4"/>
      <c r="JV93" s="450"/>
      <c r="JW93" s="450"/>
      <c r="JX93" s="450"/>
      <c r="JY93" s="450"/>
      <c r="JZ93" s="4"/>
      <c r="KA93" s="4"/>
      <c r="KB93" s="4"/>
      <c r="KC93" s="4"/>
      <c r="KD93" s="4"/>
      <c r="KE93" s="4"/>
      <c r="KF93" s="4"/>
      <c r="KI93" s="450"/>
      <c r="KJ93" s="450"/>
      <c r="KK93" s="450"/>
      <c r="KL93" s="450"/>
      <c r="KM93" s="4"/>
      <c r="KN93" s="4"/>
      <c r="KO93" s="4"/>
      <c r="KP93" s="4"/>
      <c r="KQ93" s="4"/>
      <c r="KR93" s="4"/>
      <c r="KS93" s="4"/>
      <c r="KV93" s="450"/>
      <c r="KW93" s="450"/>
      <c r="KX93" s="450"/>
      <c r="KY93" s="450"/>
      <c r="KZ93" s="4"/>
      <c r="LA93" s="4"/>
      <c r="LB93" s="4"/>
      <c r="LC93" s="4"/>
      <c r="LD93" s="4"/>
      <c r="LE93" s="4"/>
      <c r="LF93" s="4"/>
      <c r="LI93" s="450"/>
      <c r="LJ93" s="450"/>
      <c r="LK93" s="450"/>
      <c r="LL93" s="450"/>
      <c r="LM93" s="4"/>
      <c r="LN93" s="4"/>
      <c r="LO93" s="4"/>
      <c r="LP93" s="4"/>
      <c r="LQ93" s="4"/>
      <c r="LR93" s="4"/>
      <c r="LS93" s="4"/>
      <c r="LV93" s="450"/>
      <c r="LW93" s="450"/>
      <c r="LX93" s="450"/>
      <c r="LY93" s="450"/>
      <c r="LZ93" s="4"/>
      <c r="MA93" s="4"/>
      <c r="MB93" s="4"/>
      <c r="MC93" s="4"/>
      <c r="MD93" s="4"/>
      <c r="ME93" s="4"/>
      <c r="MF93" s="4"/>
    </row>
    <row r="94" spans="2:345" x14ac:dyDescent="0.25">
      <c r="B94" s="687"/>
      <c r="C94" s="688"/>
      <c r="D94" s="688"/>
      <c r="E94" s="688"/>
      <c r="F94" s="688"/>
      <c r="G94" s="688"/>
      <c r="H94" s="689"/>
      <c r="I94" s="558"/>
      <c r="J94" s="450"/>
      <c r="K94" s="450"/>
      <c r="L94" s="450"/>
      <c r="M94" s="4"/>
      <c r="N94" s="4"/>
      <c r="O94" s="4"/>
      <c r="P94" s="4"/>
      <c r="Q94" s="4"/>
      <c r="R94" s="4"/>
      <c r="S94" s="4"/>
      <c r="V94" s="450"/>
      <c r="W94" s="450"/>
      <c r="X94" s="450"/>
      <c r="Y94" s="450"/>
      <c r="Z94" s="4"/>
      <c r="AA94" s="4"/>
      <c r="AB94" s="4"/>
      <c r="AC94" s="4"/>
      <c r="AD94" s="4"/>
      <c r="AE94" s="4"/>
      <c r="AF94" s="4"/>
      <c r="AI94" s="450"/>
      <c r="AJ94" s="450"/>
      <c r="AK94" s="450"/>
      <c r="AL94" s="450"/>
      <c r="AM94" s="4"/>
      <c r="AN94" s="4"/>
      <c r="AO94" s="4"/>
      <c r="AP94" s="4"/>
      <c r="AQ94" s="4"/>
      <c r="AR94" s="4"/>
      <c r="AS94" s="4"/>
      <c r="AV94" s="450"/>
      <c r="AW94" s="450"/>
      <c r="AX94" s="450"/>
      <c r="AY94" s="450"/>
      <c r="AZ94" s="4"/>
      <c r="BA94" s="4"/>
      <c r="BB94" s="4"/>
      <c r="BC94" s="4"/>
      <c r="BD94" s="4"/>
      <c r="BE94" s="4"/>
      <c r="BF94" s="4"/>
      <c r="BI94" s="450"/>
      <c r="BJ94" s="450"/>
      <c r="BK94" s="450"/>
      <c r="BL94" s="450"/>
      <c r="BM94" s="4"/>
      <c r="BN94" s="4"/>
      <c r="BO94" s="4"/>
      <c r="BP94" s="4"/>
      <c r="BQ94" s="4"/>
      <c r="BR94" s="4"/>
      <c r="BS94" s="4"/>
      <c r="BV94" s="450"/>
      <c r="BW94" s="450"/>
      <c r="BX94" s="450"/>
      <c r="BY94" s="450"/>
      <c r="BZ94" s="4"/>
      <c r="CA94" s="4"/>
      <c r="CB94" s="4"/>
      <c r="CC94" s="4"/>
      <c r="CD94" s="4"/>
      <c r="CE94" s="4"/>
      <c r="CF94" s="4"/>
      <c r="CI94" s="450"/>
      <c r="CJ94" s="450"/>
      <c r="CK94" s="450"/>
      <c r="CL94" s="450"/>
      <c r="CM94" s="4"/>
      <c r="CN94" s="4"/>
      <c r="CO94" s="4"/>
      <c r="CP94" s="4"/>
      <c r="CQ94" s="4"/>
      <c r="CR94" s="4"/>
      <c r="CS94" s="4"/>
      <c r="CV94" s="450"/>
      <c r="CW94" s="450"/>
      <c r="CX94" s="450"/>
      <c r="CY94" s="450"/>
      <c r="CZ94" s="4"/>
      <c r="DA94" s="4"/>
      <c r="DB94" s="4"/>
      <c r="DC94" s="4"/>
      <c r="DD94" s="4"/>
      <c r="DE94" s="4"/>
      <c r="DF94" s="4"/>
      <c r="DI94" s="450"/>
      <c r="DJ94" s="450"/>
      <c r="DK94" s="450"/>
      <c r="DL94" s="450"/>
      <c r="DM94" s="4"/>
      <c r="DN94" s="4"/>
      <c r="DO94" s="4"/>
      <c r="DP94" s="4"/>
      <c r="DQ94" s="4"/>
      <c r="DR94" s="4"/>
      <c r="DS94" s="4"/>
      <c r="DV94" s="450"/>
      <c r="DW94" s="450"/>
      <c r="DX94" s="450"/>
      <c r="DY94" s="450"/>
      <c r="DZ94" s="4"/>
      <c r="EA94" s="4"/>
      <c r="EB94" s="4"/>
      <c r="EC94" s="4"/>
      <c r="ED94" s="4"/>
      <c r="EE94" s="4"/>
      <c r="EF94" s="4"/>
      <c r="EI94" s="450"/>
      <c r="EJ94" s="450"/>
      <c r="EK94" s="450"/>
      <c r="EL94" s="450"/>
      <c r="EM94" s="4"/>
      <c r="EN94" s="4"/>
      <c r="EO94" s="4"/>
      <c r="EP94" s="4"/>
      <c r="EQ94" s="4"/>
      <c r="ER94" s="4"/>
      <c r="ES94" s="4"/>
      <c r="EV94" s="450"/>
      <c r="EW94" s="450"/>
      <c r="EX94" s="450"/>
      <c r="EY94" s="450"/>
      <c r="EZ94" s="4"/>
      <c r="FA94" s="4"/>
      <c r="FB94" s="4"/>
      <c r="FC94" s="4"/>
      <c r="FD94" s="4"/>
      <c r="FE94" s="4"/>
      <c r="FF94" s="4"/>
      <c r="FI94" s="450"/>
      <c r="FJ94" s="450"/>
      <c r="FK94" s="450"/>
      <c r="FL94" s="450"/>
      <c r="FM94" s="4"/>
      <c r="FN94" s="4"/>
      <c r="FO94" s="4"/>
      <c r="FP94" s="4"/>
      <c r="FQ94" s="4"/>
      <c r="FR94" s="4"/>
      <c r="FS94" s="4"/>
      <c r="FV94" s="450"/>
      <c r="FW94" s="450"/>
      <c r="FX94" s="450"/>
      <c r="FY94" s="450"/>
      <c r="FZ94" s="4"/>
      <c r="GA94" s="4"/>
      <c r="GB94" s="4"/>
      <c r="GC94" s="4"/>
      <c r="GD94" s="4"/>
      <c r="GE94" s="4"/>
      <c r="GF94" s="4"/>
      <c r="GI94" s="450"/>
      <c r="GJ94" s="450"/>
      <c r="GK94" s="450"/>
      <c r="GL94" s="450"/>
      <c r="GM94" s="4"/>
      <c r="GN94" s="4"/>
      <c r="GO94" s="4"/>
      <c r="GP94" s="4"/>
      <c r="GQ94" s="4"/>
      <c r="GR94" s="4"/>
      <c r="GS94" s="4"/>
      <c r="GV94" s="450"/>
      <c r="GW94" s="450"/>
      <c r="GX94" s="450"/>
      <c r="GY94" s="450"/>
      <c r="GZ94" s="4"/>
      <c r="HA94" s="4"/>
      <c r="HB94" s="4"/>
      <c r="HC94" s="4"/>
      <c r="HD94" s="4"/>
      <c r="HE94" s="4"/>
      <c r="HF94" s="4"/>
      <c r="HI94" s="450"/>
      <c r="HJ94" s="450"/>
      <c r="HK94" s="450"/>
      <c r="HL94" s="450"/>
      <c r="HM94" s="4"/>
      <c r="HN94" s="4"/>
      <c r="HO94" s="4"/>
      <c r="HP94" s="4"/>
      <c r="HQ94" s="4"/>
      <c r="HR94" s="4"/>
      <c r="HS94" s="4"/>
      <c r="HV94" s="450"/>
      <c r="HW94" s="450"/>
      <c r="HX94" s="450"/>
      <c r="HY94" s="450"/>
      <c r="HZ94" s="4"/>
      <c r="IA94" s="4"/>
      <c r="IB94" s="4"/>
      <c r="IC94" s="4"/>
      <c r="ID94" s="4"/>
      <c r="IE94" s="4"/>
      <c r="IF94" s="4"/>
      <c r="II94" s="450"/>
      <c r="IJ94" s="450"/>
      <c r="IK94" s="450"/>
      <c r="IL94" s="450"/>
      <c r="IM94" s="4"/>
      <c r="IN94" s="4"/>
      <c r="IO94" s="4"/>
      <c r="IP94" s="4"/>
      <c r="IQ94" s="4"/>
      <c r="IR94" s="4"/>
      <c r="IS94" s="4"/>
      <c r="IV94" s="450"/>
      <c r="IW94" s="450"/>
      <c r="IX94" s="450"/>
      <c r="IY94" s="450"/>
      <c r="IZ94" s="4"/>
      <c r="JA94" s="4"/>
      <c r="JB94" s="4"/>
      <c r="JC94" s="4"/>
      <c r="JD94" s="4"/>
      <c r="JE94" s="4"/>
      <c r="JF94" s="4"/>
      <c r="JI94" s="450"/>
      <c r="JJ94" s="450"/>
      <c r="JK94" s="450"/>
      <c r="JL94" s="450"/>
      <c r="JM94" s="4"/>
      <c r="JN94" s="4"/>
      <c r="JO94" s="4"/>
      <c r="JP94" s="4"/>
      <c r="JQ94" s="4"/>
      <c r="JR94" s="4"/>
      <c r="JS94" s="4"/>
      <c r="JV94" s="450"/>
      <c r="JW94" s="450"/>
      <c r="JX94" s="450"/>
      <c r="JY94" s="450"/>
      <c r="JZ94" s="4"/>
      <c r="KA94" s="4"/>
      <c r="KB94" s="4"/>
      <c r="KC94" s="4"/>
      <c r="KD94" s="4"/>
      <c r="KE94" s="4"/>
      <c r="KF94" s="4"/>
      <c r="KI94" s="450"/>
      <c r="KJ94" s="450"/>
      <c r="KK94" s="450"/>
      <c r="KL94" s="450"/>
      <c r="KM94" s="4"/>
      <c r="KN94" s="4"/>
      <c r="KO94" s="4"/>
      <c r="KP94" s="4"/>
      <c r="KQ94" s="4"/>
      <c r="KR94" s="4"/>
      <c r="KS94" s="4"/>
      <c r="KV94" s="450"/>
      <c r="KW94" s="450"/>
      <c r="KX94" s="450"/>
      <c r="KY94" s="450"/>
      <c r="KZ94" s="4"/>
      <c r="LA94" s="4"/>
      <c r="LB94" s="4"/>
      <c r="LC94" s="4"/>
      <c r="LD94" s="4"/>
      <c r="LE94" s="4"/>
      <c r="LF94" s="4"/>
      <c r="LI94" s="450"/>
      <c r="LJ94" s="450"/>
      <c r="LK94" s="450"/>
      <c r="LL94" s="450"/>
      <c r="LM94" s="4"/>
      <c r="LN94" s="4"/>
      <c r="LO94" s="4"/>
      <c r="LP94" s="4"/>
      <c r="LQ94" s="4"/>
      <c r="LR94" s="4"/>
      <c r="LS94" s="4"/>
      <c r="LV94" s="450"/>
      <c r="LW94" s="450"/>
      <c r="LX94" s="450"/>
      <c r="LY94" s="450"/>
      <c r="LZ94" s="4"/>
      <c r="MA94" s="4"/>
      <c r="MB94" s="4"/>
      <c r="MC94" s="4"/>
      <c r="MD94" s="4"/>
      <c r="ME94" s="4"/>
      <c r="MF94" s="4"/>
    </row>
    <row r="95" spans="2:345" x14ac:dyDescent="0.25">
      <c r="B95" s="687"/>
      <c r="C95" s="688"/>
      <c r="D95" s="688"/>
      <c r="E95" s="688"/>
      <c r="F95" s="688"/>
      <c r="G95" s="688"/>
      <c r="H95" s="689"/>
      <c r="I95" s="558"/>
      <c r="J95" s="450"/>
      <c r="K95" s="450"/>
      <c r="L95" s="450"/>
      <c r="M95" s="4"/>
      <c r="N95" s="4"/>
      <c r="O95" s="4"/>
      <c r="P95" s="4"/>
      <c r="Q95" s="4"/>
      <c r="R95" s="4"/>
      <c r="S95" s="4"/>
      <c r="V95" s="450"/>
      <c r="W95" s="450"/>
      <c r="X95" s="450"/>
      <c r="Y95" s="450"/>
      <c r="Z95" s="4"/>
      <c r="AA95" s="4"/>
      <c r="AB95" s="4"/>
      <c r="AC95" s="4"/>
      <c r="AD95" s="4"/>
      <c r="AE95" s="4"/>
      <c r="AF95" s="4"/>
      <c r="AI95" s="450"/>
      <c r="AJ95" s="450"/>
      <c r="AK95" s="450"/>
      <c r="AL95" s="450"/>
      <c r="AM95" s="4"/>
      <c r="AN95" s="4"/>
      <c r="AO95" s="4"/>
      <c r="AP95" s="4"/>
      <c r="AQ95" s="4"/>
      <c r="AR95" s="4"/>
      <c r="AS95" s="4"/>
      <c r="AV95" s="450"/>
      <c r="AW95" s="450"/>
      <c r="AX95" s="450"/>
      <c r="AY95" s="450"/>
      <c r="AZ95" s="4"/>
      <c r="BA95" s="4"/>
      <c r="BB95" s="4"/>
      <c r="BC95" s="4"/>
      <c r="BD95" s="4"/>
      <c r="BE95" s="4"/>
      <c r="BF95" s="4"/>
      <c r="BI95" s="450"/>
      <c r="BJ95" s="450"/>
      <c r="BK95" s="450"/>
      <c r="BL95" s="450"/>
      <c r="BM95" s="4"/>
      <c r="BN95" s="4"/>
      <c r="BO95" s="4"/>
      <c r="BP95" s="4"/>
      <c r="BQ95" s="4"/>
      <c r="BR95" s="4"/>
      <c r="BS95" s="4"/>
      <c r="BV95" s="450"/>
      <c r="BW95" s="450"/>
      <c r="BX95" s="450"/>
      <c r="BY95" s="450"/>
      <c r="BZ95" s="4"/>
      <c r="CA95" s="4"/>
      <c r="CB95" s="4"/>
      <c r="CC95" s="4"/>
      <c r="CD95" s="4"/>
      <c r="CE95" s="4"/>
      <c r="CF95" s="4"/>
      <c r="CI95" s="450"/>
      <c r="CJ95" s="450"/>
      <c r="CK95" s="450"/>
      <c r="CL95" s="450"/>
      <c r="CM95" s="4"/>
      <c r="CN95" s="4"/>
      <c r="CO95" s="4"/>
      <c r="CP95" s="4"/>
      <c r="CQ95" s="4"/>
      <c r="CR95" s="4"/>
      <c r="CS95" s="4"/>
      <c r="CV95" s="450"/>
      <c r="CW95" s="450"/>
      <c r="CX95" s="450"/>
      <c r="CY95" s="450"/>
      <c r="CZ95" s="4"/>
      <c r="DA95" s="4"/>
      <c r="DB95" s="4"/>
      <c r="DC95" s="4"/>
      <c r="DD95" s="4"/>
      <c r="DE95" s="4"/>
      <c r="DF95" s="4"/>
      <c r="DI95" s="450"/>
      <c r="DJ95" s="450"/>
      <c r="DK95" s="450"/>
      <c r="DL95" s="450"/>
      <c r="DM95" s="4"/>
      <c r="DN95" s="4"/>
      <c r="DO95" s="4"/>
      <c r="DP95" s="4"/>
      <c r="DQ95" s="4"/>
      <c r="DR95" s="4"/>
      <c r="DS95" s="4"/>
      <c r="DV95" s="450"/>
      <c r="DW95" s="450"/>
      <c r="DX95" s="450"/>
      <c r="DY95" s="450"/>
      <c r="DZ95" s="4"/>
      <c r="EA95" s="4"/>
      <c r="EB95" s="4"/>
      <c r="EC95" s="4"/>
      <c r="ED95" s="4"/>
      <c r="EE95" s="4"/>
      <c r="EF95" s="4"/>
      <c r="EI95" s="450"/>
      <c r="EJ95" s="450"/>
      <c r="EK95" s="450"/>
      <c r="EL95" s="450"/>
      <c r="EM95" s="4"/>
      <c r="EN95" s="4"/>
      <c r="EO95" s="4"/>
      <c r="EP95" s="4"/>
      <c r="EQ95" s="4"/>
      <c r="ER95" s="4"/>
      <c r="ES95" s="4"/>
      <c r="EV95" s="450"/>
      <c r="EW95" s="450"/>
      <c r="EX95" s="450"/>
      <c r="EY95" s="450"/>
      <c r="EZ95" s="4"/>
      <c r="FA95" s="4"/>
      <c r="FB95" s="4"/>
      <c r="FC95" s="4"/>
      <c r="FD95" s="4"/>
      <c r="FE95" s="4"/>
      <c r="FF95" s="4"/>
      <c r="FI95" s="450"/>
      <c r="FJ95" s="450"/>
      <c r="FK95" s="450"/>
      <c r="FL95" s="450"/>
      <c r="FM95" s="4"/>
      <c r="FN95" s="4"/>
      <c r="FO95" s="4"/>
      <c r="FP95" s="4"/>
      <c r="FQ95" s="4"/>
      <c r="FR95" s="4"/>
      <c r="FS95" s="4"/>
      <c r="FV95" s="450"/>
      <c r="FW95" s="450"/>
      <c r="FX95" s="450"/>
      <c r="FY95" s="450"/>
      <c r="FZ95" s="4"/>
      <c r="GA95" s="4"/>
      <c r="GB95" s="4"/>
      <c r="GC95" s="4"/>
      <c r="GD95" s="4"/>
      <c r="GE95" s="4"/>
      <c r="GF95" s="4"/>
      <c r="GI95" s="450"/>
      <c r="GJ95" s="450"/>
      <c r="GK95" s="450"/>
      <c r="GL95" s="450"/>
      <c r="GM95" s="4"/>
      <c r="GN95" s="4"/>
      <c r="GO95" s="4"/>
      <c r="GP95" s="4"/>
      <c r="GQ95" s="4"/>
      <c r="GR95" s="4"/>
      <c r="GS95" s="4"/>
      <c r="GV95" s="450"/>
      <c r="GW95" s="450"/>
      <c r="GX95" s="450"/>
      <c r="GY95" s="450"/>
      <c r="GZ95" s="4"/>
      <c r="HA95" s="4"/>
      <c r="HB95" s="4"/>
      <c r="HC95" s="4"/>
      <c r="HD95" s="4"/>
      <c r="HE95" s="4"/>
      <c r="HF95" s="4"/>
      <c r="HI95" s="450"/>
      <c r="HJ95" s="450"/>
      <c r="HK95" s="450"/>
      <c r="HL95" s="450"/>
      <c r="HM95" s="4"/>
      <c r="HN95" s="4"/>
      <c r="HO95" s="4"/>
      <c r="HP95" s="4"/>
      <c r="HQ95" s="4"/>
      <c r="HR95" s="4"/>
      <c r="HS95" s="4"/>
      <c r="HV95" s="450"/>
      <c r="HW95" s="450"/>
      <c r="HX95" s="450"/>
      <c r="HY95" s="450"/>
      <c r="HZ95" s="4"/>
      <c r="IA95" s="4"/>
      <c r="IB95" s="4"/>
      <c r="IC95" s="4"/>
      <c r="ID95" s="4"/>
      <c r="IE95" s="4"/>
      <c r="IF95" s="4"/>
      <c r="II95" s="450"/>
      <c r="IJ95" s="450"/>
      <c r="IK95" s="450"/>
      <c r="IL95" s="450"/>
      <c r="IM95" s="4"/>
      <c r="IN95" s="4"/>
      <c r="IO95" s="4"/>
      <c r="IP95" s="4"/>
      <c r="IQ95" s="4"/>
      <c r="IR95" s="4"/>
      <c r="IS95" s="4"/>
      <c r="IV95" s="450"/>
      <c r="IW95" s="450"/>
      <c r="IX95" s="450"/>
      <c r="IY95" s="450"/>
      <c r="IZ95" s="4"/>
      <c r="JA95" s="4"/>
      <c r="JB95" s="4"/>
      <c r="JC95" s="4"/>
      <c r="JD95" s="4"/>
      <c r="JE95" s="4"/>
      <c r="JF95" s="4"/>
      <c r="JI95" s="450"/>
      <c r="JJ95" s="450"/>
      <c r="JK95" s="450"/>
      <c r="JL95" s="450"/>
      <c r="JM95" s="4"/>
      <c r="JN95" s="4"/>
      <c r="JO95" s="4"/>
      <c r="JP95" s="4"/>
      <c r="JQ95" s="4"/>
      <c r="JR95" s="4"/>
      <c r="JS95" s="4"/>
      <c r="JV95" s="450"/>
      <c r="JW95" s="450"/>
      <c r="JX95" s="450"/>
      <c r="JY95" s="450"/>
      <c r="JZ95" s="4"/>
      <c r="KA95" s="4"/>
      <c r="KB95" s="4"/>
      <c r="KC95" s="4"/>
      <c r="KD95" s="4"/>
      <c r="KE95" s="4"/>
      <c r="KF95" s="4"/>
      <c r="KI95" s="450"/>
      <c r="KJ95" s="450"/>
      <c r="KK95" s="450"/>
      <c r="KL95" s="450"/>
      <c r="KM95" s="4"/>
      <c r="KN95" s="4"/>
      <c r="KO95" s="4"/>
      <c r="KP95" s="4"/>
      <c r="KQ95" s="4"/>
      <c r="KR95" s="4"/>
      <c r="KS95" s="4"/>
      <c r="KV95" s="450"/>
      <c r="KW95" s="450"/>
      <c r="KX95" s="450"/>
      <c r="KY95" s="450"/>
      <c r="KZ95" s="4"/>
      <c r="LA95" s="4"/>
      <c r="LB95" s="4"/>
      <c r="LC95" s="4"/>
      <c r="LD95" s="4"/>
      <c r="LE95" s="4"/>
      <c r="LF95" s="4"/>
      <c r="LI95" s="450"/>
      <c r="LJ95" s="450"/>
      <c r="LK95" s="450"/>
      <c r="LL95" s="450"/>
      <c r="LM95" s="4"/>
      <c r="LN95" s="4"/>
      <c r="LO95" s="4"/>
      <c r="LP95" s="4"/>
      <c r="LQ95" s="4"/>
      <c r="LR95" s="4"/>
      <c r="LS95" s="4"/>
      <c r="LV95" s="450"/>
      <c r="LW95" s="450"/>
      <c r="LX95" s="450"/>
      <c r="LY95" s="450"/>
      <c r="LZ95" s="4"/>
      <c r="MA95" s="4"/>
      <c r="MB95" s="4"/>
      <c r="MC95" s="4"/>
      <c r="MD95" s="4"/>
      <c r="ME95" s="4"/>
      <c r="MF95" s="4"/>
    </row>
    <row r="96" spans="2:345" x14ac:dyDescent="0.25">
      <c r="B96" s="687" t="str">
        <f>Language!$E$196</f>
        <v>Auf dem Tabellenblatt 'PrSettings' können die Faktoren für die einzelnen Kategorien und weitere Voreinstellungen gewählt werden.</v>
      </c>
      <c r="C96" s="688"/>
      <c r="D96" s="688"/>
      <c r="E96" s="688"/>
      <c r="F96" s="688"/>
      <c r="G96" s="688"/>
      <c r="H96" s="689"/>
    </row>
    <row r="97" spans="2:344" x14ac:dyDescent="0.25">
      <c r="B97" s="687"/>
      <c r="C97" s="688"/>
      <c r="D97" s="688"/>
      <c r="E97" s="688"/>
      <c r="F97" s="688"/>
      <c r="G97" s="688"/>
      <c r="H97" s="689"/>
    </row>
    <row r="98" spans="2:344" ht="16.5" thickBot="1" x14ac:dyDescent="0.3">
      <c r="B98" s="690"/>
      <c r="C98" s="691"/>
      <c r="D98" s="691"/>
      <c r="E98" s="691"/>
      <c r="F98" s="691"/>
      <c r="G98" s="691"/>
      <c r="H98" s="692"/>
    </row>
    <row r="99" spans="2:344" ht="16.5" thickTop="1" x14ac:dyDescent="0.25">
      <c r="I99" s="4"/>
      <c r="J99" s="4"/>
      <c r="K99" s="4"/>
      <c r="L99" s="4"/>
      <c r="M99" s="4"/>
      <c r="N99" s="4"/>
      <c r="O99" s="4"/>
      <c r="P99" s="4"/>
      <c r="Q99" s="4"/>
      <c r="R99" s="4"/>
      <c r="S99" s="4"/>
      <c r="V99" s="4"/>
      <c r="W99" s="4"/>
      <c r="X99" s="4"/>
      <c r="Y99" s="4"/>
      <c r="Z99" s="4"/>
      <c r="AA99" s="4"/>
      <c r="AB99" s="4"/>
      <c r="AC99" s="4"/>
      <c r="AD99" s="4"/>
      <c r="AE99" s="4"/>
      <c r="AF99" s="4"/>
      <c r="AI99" s="4"/>
      <c r="AJ99" s="4"/>
      <c r="AK99" s="4"/>
      <c r="AL99" s="4"/>
      <c r="AM99" s="4"/>
      <c r="AN99" s="4"/>
      <c r="AO99" s="4"/>
      <c r="AP99" s="4"/>
      <c r="AQ99" s="4"/>
      <c r="AR99" s="4"/>
      <c r="AS99" s="4"/>
      <c r="AV99" s="4"/>
      <c r="AW99" s="4"/>
      <c r="AX99" s="4"/>
      <c r="AY99" s="4"/>
      <c r="AZ99" s="4"/>
      <c r="BA99" s="4"/>
      <c r="BB99" s="4"/>
      <c r="BC99" s="4"/>
      <c r="BD99" s="4"/>
      <c r="BE99" s="4"/>
      <c r="BF99" s="4"/>
      <c r="BI99" s="4"/>
      <c r="BJ99" s="4"/>
      <c r="BK99" s="4"/>
      <c r="BL99" s="4"/>
      <c r="BM99" s="4"/>
      <c r="BN99" s="4"/>
      <c r="BO99" s="4"/>
      <c r="BP99" s="4"/>
      <c r="BQ99" s="4"/>
      <c r="BR99" s="4"/>
      <c r="BS99" s="4"/>
      <c r="BV99" s="4"/>
      <c r="BW99" s="4"/>
      <c r="BX99" s="4"/>
      <c r="BY99" s="4"/>
      <c r="BZ99" s="4"/>
      <c r="CA99" s="4"/>
      <c r="CB99" s="4"/>
      <c r="CC99" s="4"/>
      <c r="CD99" s="4"/>
      <c r="CE99" s="4"/>
      <c r="CF99" s="4"/>
      <c r="CI99" s="4"/>
      <c r="CJ99" s="4"/>
      <c r="CK99" s="4"/>
      <c r="CL99" s="4"/>
      <c r="CM99" s="4"/>
      <c r="CN99" s="4"/>
      <c r="CO99" s="4"/>
      <c r="CP99" s="4"/>
      <c r="CQ99" s="4"/>
      <c r="CR99" s="4"/>
      <c r="CS99" s="4"/>
      <c r="CV99" s="4"/>
      <c r="CW99" s="4"/>
      <c r="CX99" s="4"/>
      <c r="CY99" s="4"/>
      <c r="CZ99" s="4"/>
      <c r="DA99" s="4"/>
      <c r="DB99" s="4"/>
      <c r="DC99" s="4"/>
      <c r="DD99" s="4"/>
      <c r="DE99" s="4"/>
      <c r="DF99" s="4"/>
      <c r="DI99" s="4"/>
      <c r="DJ99" s="4"/>
      <c r="DK99" s="4"/>
      <c r="DL99" s="4"/>
      <c r="DM99" s="4"/>
      <c r="DN99" s="4"/>
      <c r="DO99" s="4"/>
      <c r="DP99" s="4"/>
      <c r="DQ99" s="4"/>
      <c r="DR99" s="4"/>
      <c r="DS99" s="4"/>
      <c r="DV99" s="4"/>
      <c r="DW99" s="4"/>
      <c r="DX99" s="4"/>
      <c r="DY99" s="4"/>
      <c r="DZ99" s="4"/>
      <c r="EA99" s="4"/>
      <c r="EB99" s="4"/>
      <c r="EC99" s="4"/>
      <c r="ED99" s="4"/>
      <c r="EE99" s="4"/>
      <c r="EF99" s="4"/>
      <c r="EI99" s="4"/>
      <c r="EJ99" s="4"/>
      <c r="EK99" s="4"/>
      <c r="EL99" s="4"/>
      <c r="EM99" s="4"/>
      <c r="EN99" s="4"/>
      <c r="EO99" s="4"/>
      <c r="EP99" s="4"/>
      <c r="EQ99" s="4"/>
      <c r="ER99" s="4"/>
      <c r="ES99" s="4"/>
      <c r="EV99" s="4"/>
      <c r="EW99" s="4"/>
      <c r="EX99" s="4"/>
      <c r="EY99" s="4"/>
      <c r="EZ99" s="4"/>
      <c r="FA99" s="4"/>
      <c r="FB99" s="4"/>
      <c r="FC99" s="4"/>
      <c r="FD99" s="4"/>
      <c r="FE99" s="4"/>
      <c r="FF99" s="4"/>
      <c r="FI99" s="4"/>
      <c r="FJ99" s="4"/>
      <c r="FK99" s="4"/>
      <c r="FL99" s="4"/>
      <c r="FM99" s="4"/>
      <c r="FN99" s="4"/>
      <c r="FO99" s="4"/>
      <c r="FP99" s="4"/>
      <c r="FQ99" s="4"/>
      <c r="FR99" s="4"/>
      <c r="FS99" s="4"/>
      <c r="FV99" s="4"/>
      <c r="FW99" s="4"/>
      <c r="FX99" s="4"/>
      <c r="FY99" s="4"/>
      <c r="FZ99" s="4"/>
      <c r="GA99" s="4"/>
      <c r="GB99" s="4"/>
      <c r="GC99" s="4"/>
      <c r="GD99" s="4"/>
      <c r="GE99" s="4"/>
      <c r="GF99" s="4"/>
      <c r="GI99" s="4"/>
      <c r="GJ99" s="4"/>
      <c r="GK99" s="4"/>
      <c r="GL99" s="4"/>
      <c r="GM99" s="4"/>
      <c r="GN99" s="4"/>
      <c r="GO99" s="4"/>
      <c r="GP99" s="4"/>
      <c r="GQ99" s="4"/>
      <c r="GR99" s="4"/>
      <c r="GS99" s="4"/>
      <c r="GV99" s="4"/>
      <c r="GW99" s="4"/>
      <c r="GX99" s="4"/>
      <c r="GY99" s="4"/>
      <c r="GZ99" s="4"/>
      <c r="HA99" s="4"/>
      <c r="HB99" s="4"/>
      <c r="HC99" s="4"/>
      <c r="HD99" s="4"/>
      <c r="HE99" s="4"/>
      <c r="HF99" s="4"/>
      <c r="HI99" s="4"/>
      <c r="HJ99" s="4"/>
      <c r="HK99" s="4"/>
      <c r="HL99" s="4"/>
      <c r="HM99" s="4"/>
      <c r="HN99" s="4"/>
      <c r="HO99" s="4"/>
      <c r="HP99" s="4"/>
      <c r="HQ99" s="4"/>
      <c r="HR99" s="4"/>
      <c r="HS99" s="4"/>
      <c r="HV99" s="4"/>
      <c r="HW99" s="4"/>
      <c r="HX99" s="4"/>
      <c r="HY99" s="4"/>
      <c r="HZ99" s="4"/>
      <c r="IA99" s="4"/>
      <c r="IB99" s="4"/>
      <c r="IC99" s="4"/>
      <c r="ID99" s="4"/>
      <c r="IE99" s="4"/>
      <c r="IF99" s="4"/>
      <c r="II99" s="4"/>
      <c r="IJ99" s="4"/>
      <c r="IK99" s="4"/>
      <c r="IL99" s="4"/>
      <c r="IM99" s="4"/>
      <c r="IN99" s="4"/>
      <c r="IO99" s="4"/>
      <c r="IP99" s="4"/>
      <c r="IQ99" s="4"/>
      <c r="IR99" s="4"/>
      <c r="IS99" s="4"/>
      <c r="IV99" s="4"/>
      <c r="IW99" s="4"/>
      <c r="IX99" s="4"/>
      <c r="IY99" s="4"/>
      <c r="IZ99" s="4"/>
      <c r="JA99" s="4"/>
      <c r="JB99" s="4"/>
      <c r="JC99" s="4"/>
      <c r="JD99" s="4"/>
      <c r="JE99" s="4"/>
      <c r="JF99" s="4"/>
      <c r="JI99" s="4"/>
      <c r="JJ99" s="4"/>
      <c r="JK99" s="4"/>
      <c r="JL99" s="4"/>
      <c r="JM99" s="4"/>
      <c r="JN99" s="4"/>
      <c r="JO99" s="4"/>
      <c r="JP99" s="4"/>
      <c r="JQ99" s="4"/>
      <c r="JR99" s="4"/>
      <c r="JS99" s="4"/>
      <c r="JV99" s="4"/>
      <c r="JW99" s="4"/>
      <c r="JX99" s="4"/>
      <c r="JY99" s="4"/>
      <c r="JZ99" s="4"/>
      <c r="KA99" s="4"/>
      <c r="KB99" s="4"/>
      <c r="KC99" s="4"/>
      <c r="KD99" s="4"/>
      <c r="KE99" s="4"/>
      <c r="KF99" s="4"/>
      <c r="KI99" s="4"/>
      <c r="KJ99" s="4"/>
      <c r="KK99" s="4"/>
      <c r="KL99" s="4"/>
      <c r="KM99" s="4"/>
      <c r="KN99" s="4"/>
      <c r="KO99" s="4"/>
      <c r="KP99" s="4"/>
      <c r="KQ99" s="4"/>
      <c r="KR99" s="4"/>
      <c r="KS99" s="4"/>
      <c r="KV99" s="4"/>
      <c r="KW99" s="4"/>
      <c r="KX99" s="4"/>
      <c r="KY99" s="4"/>
      <c r="KZ99" s="4"/>
      <c r="LA99" s="4"/>
      <c r="LB99" s="4"/>
      <c r="LC99" s="4"/>
      <c r="LD99" s="4"/>
      <c r="LE99" s="4"/>
      <c r="LF99" s="4"/>
      <c r="LI99" s="4"/>
      <c r="LJ99" s="4"/>
      <c r="LK99" s="4"/>
      <c r="LL99" s="4"/>
      <c r="LM99" s="4"/>
      <c r="LN99" s="4"/>
      <c r="LO99" s="4"/>
      <c r="LP99" s="4"/>
      <c r="LQ99" s="4"/>
      <c r="LR99" s="4"/>
      <c r="LS99" s="4"/>
      <c r="LV99" s="4"/>
      <c r="LW99" s="4"/>
      <c r="LX99" s="4"/>
      <c r="LY99" s="4"/>
      <c r="LZ99" s="4"/>
      <c r="MA99" s="4"/>
      <c r="MB99" s="4"/>
      <c r="MC99" s="4"/>
      <c r="MD99" s="4"/>
      <c r="ME99" s="4"/>
      <c r="MF99" s="4"/>
    </row>
    <row r="100" spans="2:344" x14ac:dyDescent="0.25"/>
  </sheetData>
  <sheetProtection sheet="1" selectLockedCells="1"/>
  <mergeCells count="163">
    <mergeCell ref="B1:G1"/>
    <mergeCell ref="V2:AG2"/>
    <mergeCell ref="M4:N4"/>
    <mergeCell ref="B3:G3"/>
    <mergeCell ref="V3:AG3"/>
    <mergeCell ref="Z4:AA4"/>
    <mergeCell ref="F4:G4"/>
    <mergeCell ref="AB87:AG87"/>
    <mergeCell ref="AL86:AN86"/>
    <mergeCell ref="AL87:AN87"/>
    <mergeCell ref="I2:T2"/>
    <mergeCell ref="I3:T3"/>
    <mergeCell ref="O87:T87"/>
    <mergeCell ref="L86:N86"/>
    <mergeCell ref="L87:N87"/>
    <mergeCell ref="B93:H95"/>
    <mergeCell ref="B96:H98"/>
    <mergeCell ref="AI2:AT2"/>
    <mergeCell ref="AI3:AT3"/>
    <mergeCell ref="AM4:AN4"/>
    <mergeCell ref="AV2:BG2"/>
    <mergeCell ref="AV3:BG3"/>
    <mergeCell ref="AZ4:BA4"/>
    <mergeCell ref="AY86:BA86"/>
    <mergeCell ref="AY87:BA87"/>
    <mergeCell ref="BB87:BG87"/>
    <mergeCell ref="Y86:AA86"/>
    <mergeCell ref="Y87:AA87"/>
    <mergeCell ref="AO87:AT87"/>
    <mergeCell ref="BV2:CG2"/>
    <mergeCell ref="CI2:CT2"/>
    <mergeCell ref="CV2:DG2"/>
    <mergeCell ref="BV3:CG3"/>
    <mergeCell ref="CI3:CT3"/>
    <mergeCell ref="CV3:DG3"/>
    <mergeCell ref="BI2:BT2"/>
    <mergeCell ref="B89:H89"/>
    <mergeCell ref="B90:H92"/>
    <mergeCell ref="BI3:BT3"/>
    <mergeCell ref="BM4:BN4"/>
    <mergeCell ref="BL86:BN86"/>
    <mergeCell ref="BL87:BN87"/>
    <mergeCell ref="BO87:BT87"/>
    <mergeCell ref="BY87:CA87"/>
    <mergeCell ref="CB87:CG87"/>
    <mergeCell ref="CL87:CN87"/>
    <mergeCell ref="CO87:CT87"/>
    <mergeCell ref="CY87:DA87"/>
    <mergeCell ref="BZ4:CA4"/>
    <mergeCell ref="CM4:CN4"/>
    <mergeCell ref="CZ4:DA4"/>
    <mergeCell ref="BY86:CA86"/>
    <mergeCell ref="CL86:CN86"/>
    <mergeCell ref="CY86:DA86"/>
    <mergeCell ref="DB87:DG87"/>
    <mergeCell ref="DI2:DT2"/>
    <mergeCell ref="DV2:EG2"/>
    <mergeCell ref="EI2:ET2"/>
    <mergeCell ref="EV2:FG2"/>
    <mergeCell ref="DM4:DN4"/>
    <mergeCell ref="DZ4:EA4"/>
    <mergeCell ref="EM4:EN4"/>
    <mergeCell ref="EZ4:FA4"/>
    <mergeCell ref="DL87:DN87"/>
    <mergeCell ref="DO87:DT87"/>
    <mergeCell ref="DY87:EA87"/>
    <mergeCell ref="EB87:EG87"/>
    <mergeCell ref="EL87:EN87"/>
    <mergeCell ref="EO87:ET87"/>
    <mergeCell ref="EY87:FA87"/>
    <mergeCell ref="DL86:DN86"/>
    <mergeCell ref="DY86:EA86"/>
    <mergeCell ref="EL86:EN86"/>
    <mergeCell ref="EY86:FA86"/>
    <mergeCell ref="HB87:HG87"/>
    <mergeCell ref="HL87:HN87"/>
    <mergeCell ref="FL86:FN86"/>
    <mergeCell ref="FY86:GA86"/>
    <mergeCell ref="FI2:FT2"/>
    <mergeCell ref="FV2:GG2"/>
    <mergeCell ref="DI3:DT3"/>
    <mergeCell ref="DV3:EG3"/>
    <mergeCell ref="EI3:ET3"/>
    <mergeCell ref="EV3:FG3"/>
    <mergeCell ref="FI3:FT3"/>
    <mergeCell ref="FV3:GG3"/>
    <mergeCell ref="FB87:FG87"/>
    <mergeCell ref="FL87:FN87"/>
    <mergeCell ref="FO87:FT87"/>
    <mergeCell ref="FY87:GA87"/>
    <mergeCell ref="GB87:GG87"/>
    <mergeCell ref="FM4:FN4"/>
    <mergeCell ref="FZ4:GA4"/>
    <mergeCell ref="GM4:GN4"/>
    <mergeCell ref="GZ4:HA4"/>
    <mergeCell ref="GL87:GN87"/>
    <mergeCell ref="GO87:GT87"/>
    <mergeCell ref="GY87:HA87"/>
    <mergeCell ref="LI2:LT2"/>
    <mergeCell ref="LV2:MG2"/>
    <mergeCell ref="GI3:GT3"/>
    <mergeCell ref="GV3:HG3"/>
    <mergeCell ref="HI3:HT3"/>
    <mergeCell ref="HV3:IG3"/>
    <mergeCell ref="II3:IT3"/>
    <mergeCell ref="IV3:JG3"/>
    <mergeCell ref="JI3:JT3"/>
    <mergeCell ref="JV3:KG3"/>
    <mergeCell ref="KI3:KT3"/>
    <mergeCell ref="KV3:LG3"/>
    <mergeCell ref="LI3:LT3"/>
    <mergeCell ref="LV3:MG3"/>
    <mergeCell ref="IV2:JG2"/>
    <mergeCell ref="JI2:JT2"/>
    <mergeCell ref="JV2:KG2"/>
    <mergeCell ref="KI2:KT2"/>
    <mergeCell ref="KV2:LG2"/>
    <mergeCell ref="GI2:GT2"/>
    <mergeCell ref="GV2:HG2"/>
    <mergeCell ref="HI2:HT2"/>
    <mergeCell ref="HV2:IG2"/>
    <mergeCell ref="II2:IT2"/>
    <mergeCell ref="LM4:LN4"/>
    <mergeCell ref="LZ4:MA4"/>
    <mergeCell ref="GL86:GN86"/>
    <mergeCell ref="GY86:HA86"/>
    <mergeCell ref="HL86:HN86"/>
    <mergeCell ref="HY86:IA86"/>
    <mergeCell ref="IL86:IN86"/>
    <mergeCell ref="IY86:JA86"/>
    <mergeCell ref="JL86:JN86"/>
    <mergeCell ref="JY86:KA86"/>
    <mergeCell ref="KL86:KN86"/>
    <mergeCell ref="KY86:LA86"/>
    <mergeCell ref="LL86:LN86"/>
    <mergeCell ref="LY86:MA86"/>
    <mergeCell ref="IZ4:JA4"/>
    <mergeCell ref="JM4:JN4"/>
    <mergeCell ref="JZ4:KA4"/>
    <mergeCell ref="KM4:KN4"/>
    <mergeCell ref="KZ4:LA4"/>
    <mergeCell ref="HM4:HN4"/>
    <mergeCell ref="HZ4:IA4"/>
    <mergeCell ref="IM4:IN4"/>
    <mergeCell ref="IY87:JA87"/>
    <mergeCell ref="JB87:JG87"/>
    <mergeCell ref="JL87:JN87"/>
    <mergeCell ref="JO87:JT87"/>
    <mergeCell ref="JY87:KA87"/>
    <mergeCell ref="HO87:HT87"/>
    <mergeCell ref="HY87:IA87"/>
    <mergeCell ref="IB87:IG87"/>
    <mergeCell ref="IL87:IN87"/>
    <mergeCell ref="IO87:IT87"/>
    <mergeCell ref="LL87:LN87"/>
    <mergeCell ref="LO87:LT87"/>
    <mergeCell ref="LY87:MA87"/>
    <mergeCell ref="MB87:MG87"/>
    <mergeCell ref="KB87:KG87"/>
    <mergeCell ref="KL87:KN87"/>
    <mergeCell ref="KO87:KT87"/>
    <mergeCell ref="KY87:LA87"/>
    <mergeCell ref="LB87:LG87"/>
  </mergeCells>
  <conditionalFormatting sqref="J62:J69 J71:J74 J76:J77">
    <cfRule type="expression" dxfId="757" priority="1233">
      <formula>Q62&gt;1</formula>
    </cfRule>
  </conditionalFormatting>
  <conditionalFormatting sqref="L71:L74 L76:L77 L62:L69">
    <cfRule type="expression" dxfId="756" priority="1304">
      <formula>R62&gt;1</formula>
    </cfRule>
  </conditionalFormatting>
  <conditionalFormatting sqref="J79">
    <cfRule type="expression" dxfId="755" priority="544">
      <formula>Q79&gt;1</formula>
    </cfRule>
  </conditionalFormatting>
  <conditionalFormatting sqref="J81">
    <cfRule type="expression" dxfId="754" priority="543">
      <formula>Q81&gt;1</formula>
    </cfRule>
  </conditionalFormatting>
  <conditionalFormatting sqref="L79">
    <cfRule type="expression" dxfId="753" priority="542">
      <formula>R79&gt;1</formula>
    </cfRule>
  </conditionalFormatting>
  <conditionalFormatting sqref="J83">
    <cfRule type="expression" dxfId="752" priority="344">
      <formula>Q83&gt;1</formula>
    </cfRule>
  </conditionalFormatting>
  <conditionalFormatting sqref="W62:W69 W71:W74 W76:W77">
    <cfRule type="expression" dxfId="751" priority="341">
      <formula>AD62&gt;1</formula>
    </cfRule>
  </conditionalFormatting>
  <conditionalFormatting sqref="Y71:Y74 Y76:Y77 Y62:Y69">
    <cfRule type="expression" dxfId="750" priority="343">
      <formula>AE62&gt;1</formula>
    </cfRule>
  </conditionalFormatting>
  <conditionalFormatting sqref="W79">
    <cfRule type="expression" dxfId="749" priority="340">
      <formula>AD79&gt;1</formula>
    </cfRule>
  </conditionalFormatting>
  <conditionalFormatting sqref="W81">
    <cfRule type="expression" dxfId="748" priority="339">
      <formula>AD81&gt;1</formula>
    </cfRule>
  </conditionalFormatting>
  <conditionalFormatting sqref="Y79">
    <cfRule type="expression" dxfId="747" priority="338">
      <formula>AE79&gt;1</formula>
    </cfRule>
  </conditionalFormatting>
  <conditionalFormatting sqref="W83">
    <cfRule type="expression" dxfId="746" priority="337">
      <formula>AD83&gt;1</formula>
    </cfRule>
  </conditionalFormatting>
  <conditionalFormatting sqref="AJ62:AJ69 AJ71:AJ74 AJ76:AJ77">
    <cfRule type="expression" dxfId="745" priority="166">
      <formula>AQ62&gt;1</formula>
    </cfRule>
  </conditionalFormatting>
  <conditionalFormatting sqref="AL71:AL74 AL76:AL77 AL62:AL69">
    <cfRule type="expression" dxfId="744" priority="168">
      <formula>AR62&gt;1</formula>
    </cfRule>
  </conditionalFormatting>
  <conditionalFormatting sqref="AJ79">
    <cfRule type="expression" dxfId="743" priority="165">
      <formula>AQ79&gt;1</formula>
    </cfRule>
  </conditionalFormatting>
  <conditionalFormatting sqref="AJ81">
    <cfRule type="expression" dxfId="742" priority="164">
      <formula>AQ81&gt;1</formula>
    </cfRule>
  </conditionalFormatting>
  <conditionalFormatting sqref="AL79">
    <cfRule type="expression" dxfId="741" priority="163">
      <formula>AR79&gt;1</formula>
    </cfRule>
  </conditionalFormatting>
  <conditionalFormatting sqref="AJ83">
    <cfRule type="expression" dxfId="740" priority="162">
      <formula>AQ83&gt;1</formula>
    </cfRule>
  </conditionalFormatting>
  <conditionalFormatting sqref="AW62:AW69 AW71:AW74 AW76:AW77">
    <cfRule type="expression" dxfId="739" priority="159">
      <formula>BD62&gt;1</formula>
    </cfRule>
  </conditionalFormatting>
  <conditionalFormatting sqref="AY71:AY74 AY76:AY77 AY62:AY69">
    <cfRule type="expression" dxfId="738" priority="161">
      <formula>BE62&gt;1</formula>
    </cfRule>
  </conditionalFormatting>
  <conditionalFormatting sqref="AW79">
    <cfRule type="expression" dxfId="737" priority="158">
      <formula>BD79&gt;1</formula>
    </cfRule>
  </conditionalFormatting>
  <conditionalFormatting sqref="AW81">
    <cfRule type="expression" dxfId="736" priority="157">
      <formula>BD81&gt;1</formula>
    </cfRule>
  </conditionalFormatting>
  <conditionalFormatting sqref="AY79">
    <cfRule type="expression" dxfId="735" priority="156">
      <formula>BE79&gt;1</formula>
    </cfRule>
  </conditionalFormatting>
  <conditionalFormatting sqref="AW83">
    <cfRule type="expression" dxfId="734" priority="155">
      <formula>BD83&gt;1</formula>
    </cfRule>
  </conditionalFormatting>
  <conditionalFormatting sqref="BJ62:BJ69 BJ71:BJ74 BJ76:BJ77">
    <cfRule type="expression" dxfId="733" priority="152">
      <formula>BQ62&gt;1</formula>
    </cfRule>
  </conditionalFormatting>
  <conditionalFormatting sqref="BL71:BL74 BL76:BL77 BL62:BL69">
    <cfRule type="expression" dxfId="732" priority="154">
      <formula>BR62&gt;1</formula>
    </cfRule>
  </conditionalFormatting>
  <conditionalFormatting sqref="BJ79">
    <cfRule type="expression" dxfId="731" priority="151">
      <formula>BQ79&gt;1</formula>
    </cfRule>
  </conditionalFormatting>
  <conditionalFormatting sqref="BJ81">
    <cfRule type="expression" dxfId="730" priority="150">
      <formula>BQ81&gt;1</formula>
    </cfRule>
  </conditionalFormatting>
  <conditionalFormatting sqref="BL79">
    <cfRule type="expression" dxfId="729" priority="149">
      <formula>BR79&gt;1</formula>
    </cfRule>
  </conditionalFormatting>
  <conditionalFormatting sqref="BJ83">
    <cfRule type="expression" dxfId="728" priority="148">
      <formula>BQ83&gt;1</formula>
    </cfRule>
  </conditionalFormatting>
  <conditionalFormatting sqref="BW62:BW69 BW71:BW74 BW76:BW77">
    <cfRule type="expression" dxfId="727" priority="145">
      <formula>CD62&gt;1</formula>
    </cfRule>
  </conditionalFormatting>
  <conditionalFormatting sqref="BY71:BY74 BY76:BY77 BY62:BY69">
    <cfRule type="expression" dxfId="726" priority="147">
      <formula>CE62&gt;1</formula>
    </cfRule>
  </conditionalFormatting>
  <conditionalFormatting sqref="BW79">
    <cfRule type="expression" dxfId="725" priority="144">
      <formula>CD79&gt;1</formula>
    </cfRule>
  </conditionalFormatting>
  <conditionalFormatting sqref="BW81">
    <cfRule type="expression" dxfId="724" priority="143">
      <formula>CD81&gt;1</formula>
    </cfRule>
  </conditionalFormatting>
  <conditionalFormatting sqref="BY79">
    <cfRule type="expression" dxfId="723" priority="142">
      <formula>CE79&gt;1</formula>
    </cfRule>
  </conditionalFormatting>
  <conditionalFormatting sqref="BW83">
    <cfRule type="expression" dxfId="722" priority="141">
      <formula>CD83&gt;1</formula>
    </cfRule>
  </conditionalFormatting>
  <conditionalFormatting sqref="CJ62:CJ69 CJ71:CJ74 CJ76:CJ77">
    <cfRule type="expression" dxfId="721" priority="138">
      <formula>CQ62&gt;1</formula>
    </cfRule>
  </conditionalFormatting>
  <conditionalFormatting sqref="CL71:CL74 CL76:CL77 CL62:CL69">
    <cfRule type="expression" dxfId="720" priority="140">
      <formula>CR62&gt;1</formula>
    </cfRule>
  </conditionalFormatting>
  <conditionalFormatting sqref="CJ79">
    <cfRule type="expression" dxfId="719" priority="137">
      <formula>CQ79&gt;1</formula>
    </cfRule>
  </conditionalFormatting>
  <conditionalFormatting sqref="CJ81">
    <cfRule type="expression" dxfId="718" priority="136">
      <formula>CQ81&gt;1</formula>
    </cfRule>
  </conditionalFormatting>
  <conditionalFormatting sqref="CL79">
    <cfRule type="expression" dxfId="717" priority="135">
      <formula>CR79&gt;1</formula>
    </cfRule>
  </conditionalFormatting>
  <conditionalFormatting sqref="CJ83">
    <cfRule type="expression" dxfId="716" priority="134">
      <formula>CQ83&gt;1</formula>
    </cfRule>
  </conditionalFormatting>
  <conditionalFormatting sqref="CW62:CW69 CW71:CW74 CW76:CW77">
    <cfRule type="expression" dxfId="715" priority="131">
      <formula>DD62&gt;1</formula>
    </cfRule>
  </conditionalFormatting>
  <conditionalFormatting sqref="CY71:CY74 CY76:CY77 CY62:CY69">
    <cfRule type="expression" dxfId="714" priority="133">
      <formula>DE62&gt;1</formula>
    </cfRule>
  </conditionalFormatting>
  <conditionalFormatting sqref="CW79">
    <cfRule type="expression" dxfId="713" priority="130">
      <formula>DD79&gt;1</formula>
    </cfRule>
  </conditionalFormatting>
  <conditionalFormatting sqref="CW81">
    <cfRule type="expression" dxfId="712" priority="129">
      <formula>DD81&gt;1</formula>
    </cfRule>
  </conditionalFormatting>
  <conditionalFormatting sqref="CY79">
    <cfRule type="expression" dxfId="711" priority="128">
      <formula>DE79&gt;1</formula>
    </cfRule>
  </conditionalFormatting>
  <conditionalFormatting sqref="CW83">
    <cfRule type="expression" dxfId="710" priority="127">
      <formula>DD83&gt;1</formula>
    </cfRule>
  </conditionalFormatting>
  <conditionalFormatting sqref="DJ62:DJ69 DJ71:DJ74 DJ76:DJ77">
    <cfRule type="expression" dxfId="709" priority="124">
      <formula>DQ62&gt;1</formula>
    </cfRule>
  </conditionalFormatting>
  <conditionalFormatting sqref="DL71:DL74 DL76:DL77 DL62:DL69">
    <cfRule type="expression" dxfId="708" priority="126">
      <formula>DR62&gt;1</formula>
    </cfRule>
  </conditionalFormatting>
  <conditionalFormatting sqref="DJ79">
    <cfRule type="expression" dxfId="707" priority="123">
      <formula>DQ79&gt;1</formula>
    </cfRule>
  </conditionalFormatting>
  <conditionalFormatting sqref="DJ81">
    <cfRule type="expression" dxfId="706" priority="122">
      <formula>DQ81&gt;1</formula>
    </cfRule>
  </conditionalFormatting>
  <conditionalFormatting sqref="DL79">
    <cfRule type="expression" dxfId="705" priority="121">
      <formula>DR79&gt;1</formula>
    </cfRule>
  </conditionalFormatting>
  <conditionalFormatting sqref="DJ83">
    <cfRule type="expression" dxfId="704" priority="120">
      <formula>DQ83&gt;1</formula>
    </cfRule>
  </conditionalFormatting>
  <conditionalFormatting sqref="DW62:DW69 DW71:DW74 DW76:DW77">
    <cfRule type="expression" dxfId="703" priority="117">
      <formula>ED62&gt;1</formula>
    </cfRule>
  </conditionalFormatting>
  <conditionalFormatting sqref="DY71:DY74 DY76:DY77 DY62:DY69">
    <cfRule type="expression" dxfId="702" priority="119">
      <formula>EE62&gt;1</formula>
    </cfRule>
  </conditionalFormatting>
  <conditionalFormatting sqref="DW79">
    <cfRule type="expression" dxfId="701" priority="116">
      <formula>ED79&gt;1</formula>
    </cfRule>
  </conditionalFormatting>
  <conditionalFormatting sqref="DW81">
    <cfRule type="expression" dxfId="700" priority="115">
      <formula>ED81&gt;1</formula>
    </cfRule>
  </conditionalFormatting>
  <conditionalFormatting sqref="DY79">
    <cfRule type="expression" dxfId="699" priority="114">
      <formula>EE79&gt;1</formula>
    </cfRule>
  </conditionalFormatting>
  <conditionalFormatting sqref="DW83">
    <cfRule type="expression" dxfId="698" priority="113">
      <formula>ED83&gt;1</formula>
    </cfRule>
  </conditionalFormatting>
  <conditionalFormatting sqref="EJ62:EJ69 EJ71:EJ74 EJ76:EJ77">
    <cfRule type="expression" dxfId="697" priority="110">
      <formula>EQ62&gt;1</formula>
    </cfRule>
  </conditionalFormatting>
  <conditionalFormatting sqref="EL71:EL74 EL76:EL77 EL62:EL69">
    <cfRule type="expression" dxfId="696" priority="112">
      <formula>ER62&gt;1</formula>
    </cfRule>
  </conditionalFormatting>
  <conditionalFormatting sqref="EJ79">
    <cfRule type="expression" dxfId="695" priority="109">
      <formula>EQ79&gt;1</formula>
    </cfRule>
  </conditionalFormatting>
  <conditionalFormatting sqref="EJ81">
    <cfRule type="expression" dxfId="694" priority="108">
      <formula>EQ81&gt;1</formula>
    </cfRule>
  </conditionalFormatting>
  <conditionalFormatting sqref="EL79">
    <cfRule type="expression" dxfId="693" priority="107">
      <formula>ER79&gt;1</formula>
    </cfRule>
  </conditionalFormatting>
  <conditionalFormatting sqref="EJ83">
    <cfRule type="expression" dxfId="692" priority="106">
      <formula>EQ83&gt;1</formula>
    </cfRule>
  </conditionalFormatting>
  <conditionalFormatting sqref="EW62:EW69 EW71:EW74 EW76:EW77">
    <cfRule type="expression" dxfId="691" priority="103">
      <formula>FD62&gt;1</formula>
    </cfRule>
  </conditionalFormatting>
  <conditionalFormatting sqref="EY71:EY74 EY76:EY77 EY62:EY69">
    <cfRule type="expression" dxfId="690" priority="105">
      <formula>FE62&gt;1</formula>
    </cfRule>
  </conditionalFormatting>
  <conditionalFormatting sqref="EW79">
    <cfRule type="expression" dxfId="689" priority="102">
      <formula>FD79&gt;1</formula>
    </cfRule>
  </conditionalFormatting>
  <conditionalFormatting sqref="EW81">
    <cfRule type="expression" dxfId="688" priority="101">
      <formula>FD81&gt;1</formula>
    </cfRule>
  </conditionalFormatting>
  <conditionalFormatting sqref="EY79">
    <cfRule type="expression" dxfId="687" priority="100">
      <formula>FE79&gt;1</formula>
    </cfRule>
  </conditionalFormatting>
  <conditionalFormatting sqref="EW83">
    <cfRule type="expression" dxfId="686" priority="99">
      <formula>FD83&gt;1</formula>
    </cfRule>
  </conditionalFormatting>
  <conditionalFormatting sqref="FJ62:FJ69 FJ71:FJ74 FJ76:FJ77">
    <cfRule type="expression" dxfId="685" priority="96">
      <formula>FQ62&gt;1</formula>
    </cfRule>
  </conditionalFormatting>
  <conditionalFormatting sqref="FL71:FL74 FL76:FL77 FL62:FL69">
    <cfRule type="expression" dxfId="684" priority="98">
      <formula>FR62&gt;1</formula>
    </cfRule>
  </conditionalFormatting>
  <conditionalFormatting sqref="FJ79">
    <cfRule type="expression" dxfId="683" priority="95">
      <formula>FQ79&gt;1</formula>
    </cfRule>
  </conditionalFormatting>
  <conditionalFormatting sqref="FJ81">
    <cfRule type="expression" dxfId="682" priority="94">
      <formula>FQ81&gt;1</formula>
    </cfRule>
  </conditionalFormatting>
  <conditionalFormatting sqref="FL79">
    <cfRule type="expression" dxfId="681" priority="93">
      <formula>FR79&gt;1</formula>
    </cfRule>
  </conditionalFormatting>
  <conditionalFormatting sqref="FJ83">
    <cfRule type="expression" dxfId="680" priority="92">
      <formula>FQ83&gt;1</formula>
    </cfRule>
  </conditionalFormatting>
  <conditionalFormatting sqref="FW62:FW69 FW71:FW74 FW76:FW77">
    <cfRule type="expression" dxfId="679" priority="89">
      <formula>GD62&gt;1</formula>
    </cfRule>
  </conditionalFormatting>
  <conditionalFormatting sqref="FY71:FY74 FY76:FY77 FY62:FY69">
    <cfRule type="expression" dxfId="678" priority="91">
      <formula>GE62&gt;1</formula>
    </cfRule>
  </conditionalFormatting>
  <conditionalFormatting sqref="FW79">
    <cfRule type="expression" dxfId="677" priority="88">
      <formula>GD79&gt;1</formula>
    </cfRule>
  </conditionalFormatting>
  <conditionalFormatting sqref="FW81">
    <cfRule type="expression" dxfId="676" priority="87">
      <formula>GD81&gt;1</formula>
    </cfRule>
  </conditionalFormatting>
  <conditionalFormatting sqref="FY79">
    <cfRule type="expression" dxfId="675" priority="86">
      <formula>GE79&gt;1</formula>
    </cfRule>
  </conditionalFormatting>
  <conditionalFormatting sqref="FW83">
    <cfRule type="expression" dxfId="674" priority="85">
      <formula>GD83&gt;1</formula>
    </cfRule>
  </conditionalFormatting>
  <conditionalFormatting sqref="GJ62:GJ69 GJ71:GJ74 GJ76:GJ77">
    <cfRule type="expression" dxfId="673" priority="82">
      <formula>GQ62&gt;1</formula>
    </cfRule>
  </conditionalFormatting>
  <conditionalFormatting sqref="GL71:GL74 GL76:GL77 GL62:GL69">
    <cfRule type="expression" dxfId="672" priority="84">
      <formula>GR62&gt;1</formula>
    </cfRule>
  </conditionalFormatting>
  <conditionalFormatting sqref="GJ79">
    <cfRule type="expression" dxfId="671" priority="81">
      <formula>GQ79&gt;1</formula>
    </cfRule>
  </conditionalFormatting>
  <conditionalFormatting sqref="GJ81">
    <cfRule type="expression" dxfId="670" priority="80">
      <formula>GQ81&gt;1</formula>
    </cfRule>
  </conditionalFormatting>
  <conditionalFormatting sqref="GL79">
    <cfRule type="expression" dxfId="669" priority="79">
      <formula>GR79&gt;1</formula>
    </cfRule>
  </conditionalFormatting>
  <conditionalFormatting sqref="GJ83">
    <cfRule type="expression" dxfId="668" priority="78">
      <formula>GQ83&gt;1</formula>
    </cfRule>
  </conditionalFormatting>
  <conditionalFormatting sqref="GW62:GW69 GW71:GW74 GW76:GW77">
    <cfRule type="expression" dxfId="667" priority="75">
      <formula>HD62&gt;1</formula>
    </cfRule>
  </conditionalFormatting>
  <conditionalFormatting sqref="GY71:GY74 GY76:GY77 GY62:GY69">
    <cfRule type="expression" dxfId="666" priority="77">
      <formula>HE62&gt;1</formula>
    </cfRule>
  </conditionalFormatting>
  <conditionalFormatting sqref="GW79">
    <cfRule type="expression" dxfId="665" priority="74">
      <formula>HD79&gt;1</formula>
    </cfRule>
  </conditionalFormatting>
  <conditionalFormatting sqref="GW81">
    <cfRule type="expression" dxfId="664" priority="73">
      <formula>HD81&gt;1</formula>
    </cfRule>
  </conditionalFormatting>
  <conditionalFormatting sqref="GY79">
    <cfRule type="expression" dxfId="663" priority="72">
      <formula>HE79&gt;1</formula>
    </cfRule>
  </conditionalFormatting>
  <conditionalFormatting sqref="GW83">
    <cfRule type="expression" dxfId="662" priority="71">
      <formula>HD83&gt;1</formula>
    </cfRule>
  </conditionalFormatting>
  <conditionalFormatting sqref="HJ62:HJ69 HJ71:HJ74 HJ76:HJ77">
    <cfRule type="expression" dxfId="661" priority="68">
      <formula>HQ62&gt;1</formula>
    </cfRule>
  </conditionalFormatting>
  <conditionalFormatting sqref="HL71:HL74 HL76:HL77 HL62:HL69">
    <cfRule type="expression" dxfId="660" priority="70">
      <formula>HR62&gt;1</formula>
    </cfRule>
  </conditionalFormatting>
  <conditionalFormatting sqref="HJ79">
    <cfRule type="expression" dxfId="659" priority="67">
      <formula>HQ79&gt;1</formula>
    </cfRule>
  </conditionalFormatting>
  <conditionalFormatting sqref="HJ81">
    <cfRule type="expression" dxfId="658" priority="66">
      <formula>HQ81&gt;1</formula>
    </cfRule>
  </conditionalFormatting>
  <conditionalFormatting sqref="HL79">
    <cfRule type="expression" dxfId="657" priority="65">
      <formula>HR79&gt;1</formula>
    </cfRule>
  </conditionalFormatting>
  <conditionalFormatting sqref="HJ83">
    <cfRule type="expression" dxfId="656" priority="64">
      <formula>HQ83&gt;1</formula>
    </cfRule>
  </conditionalFormatting>
  <conditionalFormatting sqref="HW62:HW69 HW71:HW74 HW76:HW77">
    <cfRule type="expression" dxfId="655" priority="61">
      <formula>ID62&gt;1</formula>
    </cfRule>
  </conditionalFormatting>
  <conditionalFormatting sqref="HY71:HY74 HY76:HY77 HY62:HY69">
    <cfRule type="expression" dxfId="654" priority="63">
      <formula>IE62&gt;1</formula>
    </cfRule>
  </conditionalFormatting>
  <conditionalFormatting sqref="HW79">
    <cfRule type="expression" dxfId="653" priority="60">
      <formula>ID79&gt;1</formula>
    </cfRule>
  </conditionalFormatting>
  <conditionalFormatting sqref="HW81">
    <cfRule type="expression" dxfId="652" priority="59">
      <formula>ID81&gt;1</formula>
    </cfRule>
  </conditionalFormatting>
  <conditionalFormatting sqref="HY79">
    <cfRule type="expression" dxfId="651" priority="58">
      <formula>IE79&gt;1</formula>
    </cfRule>
  </conditionalFormatting>
  <conditionalFormatting sqref="HW83">
    <cfRule type="expression" dxfId="650" priority="57">
      <formula>ID83&gt;1</formula>
    </cfRule>
  </conditionalFormatting>
  <conditionalFormatting sqref="IJ62:IJ69 IJ71:IJ74 IJ76:IJ77">
    <cfRule type="expression" dxfId="649" priority="54">
      <formula>IQ62&gt;1</formula>
    </cfRule>
  </conditionalFormatting>
  <conditionalFormatting sqref="IL71:IL74 IL76:IL77 IL62:IL69">
    <cfRule type="expression" dxfId="648" priority="56">
      <formula>IR62&gt;1</formula>
    </cfRule>
  </conditionalFormatting>
  <conditionalFormatting sqref="IJ79">
    <cfRule type="expression" dxfId="647" priority="53">
      <formula>IQ79&gt;1</formula>
    </cfRule>
  </conditionalFormatting>
  <conditionalFormatting sqref="IJ81">
    <cfRule type="expression" dxfId="646" priority="52">
      <formula>IQ81&gt;1</formula>
    </cfRule>
  </conditionalFormatting>
  <conditionalFormatting sqref="IL79">
    <cfRule type="expression" dxfId="645" priority="51">
      <formula>IR79&gt;1</formula>
    </cfRule>
  </conditionalFormatting>
  <conditionalFormatting sqref="IJ83">
    <cfRule type="expression" dxfId="644" priority="50">
      <formula>IQ83&gt;1</formula>
    </cfRule>
  </conditionalFormatting>
  <conditionalFormatting sqref="IW62:IW69 IW71:IW74 IW76:IW77">
    <cfRule type="expression" dxfId="643" priority="47">
      <formula>JD62&gt;1</formula>
    </cfRule>
  </conditionalFormatting>
  <conditionalFormatting sqref="IY71:IY74 IY76:IY77 IY62:IY69">
    <cfRule type="expression" dxfId="642" priority="49">
      <formula>JE62&gt;1</formula>
    </cfRule>
  </conditionalFormatting>
  <conditionalFormatting sqref="IW79">
    <cfRule type="expression" dxfId="641" priority="46">
      <formula>JD79&gt;1</formula>
    </cfRule>
  </conditionalFormatting>
  <conditionalFormatting sqref="IW81">
    <cfRule type="expression" dxfId="640" priority="45">
      <formula>JD81&gt;1</formula>
    </cfRule>
  </conditionalFormatting>
  <conditionalFormatting sqref="IY79">
    <cfRule type="expression" dxfId="639" priority="44">
      <formula>JE79&gt;1</formula>
    </cfRule>
  </conditionalFormatting>
  <conditionalFormatting sqref="IW83">
    <cfRule type="expression" dxfId="638" priority="43">
      <formula>JD83&gt;1</formula>
    </cfRule>
  </conditionalFormatting>
  <conditionalFormatting sqref="JJ62:JJ69 JJ71:JJ74 JJ76:JJ77">
    <cfRule type="expression" dxfId="637" priority="40">
      <formula>JQ62&gt;1</formula>
    </cfRule>
  </conditionalFormatting>
  <conditionalFormatting sqref="JL71:JL74 JL76:JL77 JL62:JL69">
    <cfRule type="expression" dxfId="636" priority="42">
      <formula>JR62&gt;1</formula>
    </cfRule>
  </conditionalFormatting>
  <conditionalFormatting sqref="JJ79">
    <cfRule type="expression" dxfId="635" priority="39">
      <formula>JQ79&gt;1</formula>
    </cfRule>
  </conditionalFormatting>
  <conditionalFormatting sqref="JJ81">
    <cfRule type="expression" dxfId="634" priority="38">
      <formula>JQ81&gt;1</formula>
    </cfRule>
  </conditionalFormatting>
  <conditionalFormatting sqref="JL79">
    <cfRule type="expression" dxfId="633" priority="37">
      <formula>JR79&gt;1</formula>
    </cfRule>
  </conditionalFormatting>
  <conditionalFormatting sqref="JJ83">
    <cfRule type="expression" dxfId="632" priority="36">
      <formula>JQ83&gt;1</formula>
    </cfRule>
  </conditionalFormatting>
  <conditionalFormatting sqref="JW62:JW69 JW71:JW74 JW76:JW77">
    <cfRule type="expression" dxfId="631" priority="33">
      <formula>KD62&gt;1</formula>
    </cfRule>
  </conditionalFormatting>
  <conditionalFormatting sqref="JY71:JY74 JY76:JY77 JY62:JY69">
    <cfRule type="expression" dxfId="630" priority="35">
      <formula>KE62&gt;1</formula>
    </cfRule>
  </conditionalFormatting>
  <conditionalFormatting sqref="JW79">
    <cfRule type="expression" dxfId="629" priority="32">
      <formula>KD79&gt;1</formula>
    </cfRule>
  </conditionalFormatting>
  <conditionalFormatting sqref="JW81">
    <cfRule type="expression" dxfId="628" priority="31">
      <formula>KD81&gt;1</formula>
    </cfRule>
  </conditionalFormatting>
  <conditionalFormatting sqref="JY79">
    <cfRule type="expression" dxfId="627" priority="30">
      <formula>KE79&gt;1</formula>
    </cfRule>
  </conditionalFormatting>
  <conditionalFormatting sqref="JW83">
    <cfRule type="expression" dxfId="626" priority="29">
      <formula>KD83&gt;1</formula>
    </cfRule>
  </conditionalFormatting>
  <conditionalFormatting sqref="KJ62:KJ69 KJ71:KJ74 KJ76:KJ77">
    <cfRule type="expression" dxfId="625" priority="26">
      <formula>KQ62&gt;1</formula>
    </cfRule>
  </conditionalFormatting>
  <conditionalFormatting sqref="KL71:KL74 KL76:KL77 KL62:KL69">
    <cfRule type="expression" dxfId="624" priority="28">
      <formula>KR62&gt;1</formula>
    </cfRule>
  </conditionalFormatting>
  <conditionalFormatting sqref="KJ79">
    <cfRule type="expression" dxfId="623" priority="25">
      <formula>KQ79&gt;1</formula>
    </cfRule>
  </conditionalFormatting>
  <conditionalFormatting sqref="KJ81">
    <cfRule type="expression" dxfId="622" priority="24">
      <formula>KQ81&gt;1</formula>
    </cfRule>
  </conditionalFormatting>
  <conditionalFormatting sqref="KL79">
    <cfRule type="expression" dxfId="621" priority="23">
      <formula>KR79&gt;1</formula>
    </cfRule>
  </conditionalFormatting>
  <conditionalFormatting sqref="KJ83">
    <cfRule type="expression" dxfId="620" priority="22">
      <formula>KQ83&gt;1</formula>
    </cfRule>
  </conditionalFormatting>
  <conditionalFormatting sqref="KW62:KW69 KW71:KW74 KW76:KW77">
    <cfRule type="expression" dxfId="619" priority="19">
      <formula>LD62&gt;1</formula>
    </cfRule>
  </conditionalFormatting>
  <conditionalFormatting sqref="KY71:KY74 KY76:KY77 KY62:KY69">
    <cfRule type="expression" dxfId="618" priority="21">
      <formula>LE62&gt;1</formula>
    </cfRule>
  </conditionalFormatting>
  <conditionalFormatting sqref="KW79">
    <cfRule type="expression" dxfId="617" priority="18">
      <formula>LD79&gt;1</formula>
    </cfRule>
  </conditionalFormatting>
  <conditionalFormatting sqref="KW81">
    <cfRule type="expression" dxfId="616" priority="17">
      <formula>LD81&gt;1</formula>
    </cfRule>
  </conditionalFormatting>
  <conditionalFormatting sqref="KY79">
    <cfRule type="expression" dxfId="615" priority="16">
      <formula>LE79&gt;1</formula>
    </cfRule>
  </conditionalFormatting>
  <conditionalFormatting sqref="KW83">
    <cfRule type="expression" dxfId="614" priority="15">
      <formula>LD83&gt;1</formula>
    </cfRule>
  </conditionalFormatting>
  <conditionalFormatting sqref="LJ62:LJ69 LJ71:LJ74 LJ76:LJ77">
    <cfRule type="expression" dxfId="613" priority="12">
      <formula>LQ62&gt;1</formula>
    </cfRule>
  </conditionalFormatting>
  <conditionalFormatting sqref="LL71:LL74 LL76:LL77 LL62:LL69">
    <cfRule type="expression" dxfId="612" priority="14">
      <formula>LR62&gt;1</formula>
    </cfRule>
  </conditionalFormatting>
  <conditionalFormatting sqref="LJ79">
    <cfRule type="expression" dxfId="611" priority="11">
      <formula>LQ79&gt;1</formula>
    </cfRule>
  </conditionalFormatting>
  <conditionalFormatting sqref="LJ81">
    <cfRule type="expression" dxfId="610" priority="10">
      <formula>LQ81&gt;1</formula>
    </cfRule>
  </conditionalFormatting>
  <conditionalFormatting sqref="LL79">
    <cfRule type="expression" dxfId="609" priority="9">
      <formula>LR79&gt;1</formula>
    </cfRule>
  </conditionalFormatting>
  <conditionalFormatting sqref="LJ83">
    <cfRule type="expression" dxfId="608" priority="8">
      <formula>LQ83&gt;1</formula>
    </cfRule>
  </conditionalFormatting>
  <conditionalFormatting sqref="LW62:LW69 LW71:LW74 LW76:LW77">
    <cfRule type="expression" dxfId="607" priority="5">
      <formula>MD62&gt;1</formula>
    </cfRule>
  </conditionalFormatting>
  <conditionalFormatting sqref="LY71:LY74 LY76:LY77 LY62:LY69">
    <cfRule type="expression" dxfId="606" priority="7">
      <formula>ME62&gt;1</formula>
    </cfRule>
  </conditionalFormatting>
  <conditionalFormatting sqref="LW79">
    <cfRule type="expression" dxfId="605" priority="4">
      <formula>MD79&gt;1</formula>
    </cfRule>
  </conditionalFormatting>
  <conditionalFormatting sqref="LW81">
    <cfRule type="expression" dxfId="604" priority="3">
      <formula>MD81&gt;1</formula>
    </cfRule>
  </conditionalFormatting>
  <conditionalFormatting sqref="LY79">
    <cfRule type="expression" dxfId="603" priority="2">
      <formula>ME79&gt;1</formula>
    </cfRule>
  </conditionalFormatting>
  <conditionalFormatting sqref="LW83">
    <cfRule type="expression" dxfId="602" priority="1">
      <formula>MD83&gt;1</formula>
    </cfRule>
  </conditionalFormatting>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1301" id="{00000000-000E-0000-0100-0000C9020000}">
            <xm:f>AND(PrSettings!$M$4&lt;&gt;"●",$F6=$G6)</xm:f>
            <x14:dxf>
              <font>
                <color theme="2" tint="-9.9948118533890809E-2"/>
              </font>
            </x14:dxf>
          </x14:cfRule>
          <xm:sqref>Q13:Q18 Q20:Q25 Q27:Q32 Q34:Q39 Q41:Q46 Q48:Q53 Q55:Q60 Q6:Q11</xm:sqref>
        </x14:conditionalFormatting>
        <x14:conditionalFormatting xmlns:xm="http://schemas.microsoft.com/office/excel/2006/main">
          <x14:cfRule type="expression" priority="342" id="{5DB5A236-9903-41EE-B701-AE6D225C41A5}">
            <xm:f>AND(PrSettings!$M$4&lt;&gt;"●",$F6=$G6)</xm:f>
            <x14:dxf>
              <font>
                <color theme="2" tint="-9.9948118533890809E-2"/>
              </font>
            </x14:dxf>
          </x14:cfRule>
          <xm:sqref>AD13:AD18 AD20:AD25 AD27:AD32 AD34:AD39 AD41:AD46 AD48:AD53 AD55:AD60 AD6:AD11</xm:sqref>
        </x14:conditionalFormatting>
        <x14:conditionalFormatting xmlns:xm="http://schemas.microsoft.com/office/excel/2006/main">
          <x14:cfRule type="expression" priority="167" id="{C95C4EEF-E34D-433B-922B-125F897CE8F9}">
            <xm:f>AND(PrSettings!$M$4&lt;&gt;"●",$F6=$G6)</xm:f>
            <x14:dxf>
              <font>
                <color theme="2" tint="-9.9948118533890809E-2"/>
              </font>
            </x14:dxf>
          </x14:cfRule>
          <xm:sqref>AQ13:AQ18 AQ20:AQ25 AQ27:AQ32 AQ34:AQ39 AQ41:AQ46 AQ48:AQ53 AQ55:AQ60 AQ6:AQ11</xm:sqref>
        </x14:conditionalFormatting>
        <x14:conditionalFormatting xmlns:xm="http://schemas.microsoft.com/office/excel/2006/main">
          <x14:cfRule type="expression" priority="160" id="{135EF72E-52AA-4040-A883-4FE9127139AA}">
            <xm:f>AND(PrSettings!$M$4&lt;&gt;"●",$F6=$G6)</xm:f>
            <x14:dxf>
              <font>
                <color theme="2" tint="-9.9948118533890809E-2"/>
              </font>
            </x14:dxf>
          </x14:cfRule>
          <xm:sqref>BD13:BD18 BD20:BD25 BD27:BD32 BD34:BD39 BD41:BD46 BD48:BD53 BD55:BD60 BD6:BD11</xm:sqref>
        </x14:conditionalFormatting>
        <x14:conditionalFormatting xmlns:xm="http://schemas.microsoft.com/office/excel/2006/main">
          <x14:cfRule type="expression" priority="153" id="{2F32716A-AE92-4C76-8A17-686C2A73E218}">
            <xm:f>AND(PrSettings!$M$4&lt;&gt;"●",$F6=$G6)</xm:f>
            <x14:dxf>
              <font>
                <color theme="2" tint="-9.9948118533890809E-2"/>
              </font>
            </x14:dxf>
          </x14:cfRule>
          <xm:sqref>BQ13:BQ18 BQ20:BQ25 BQ27:BQ32 BQ34:BQ39 BQ41:BQ46 BQ48:BQ53 BQ55:BQ60 BQ6:BQ11</xm:sqref>
        </x14:conditionalFormatting>
        <x14:conditionalFormatting xmlns:xm="http://schemas.microsoft.com/office/excel/2006/main">
          <x14:cfRule type="expression" priority="146" id="{9C64C245-899D-481C-9055-77D1EC9C927C}">
            <xm:f>AND(PrSettings!$M$4&lt;&gt;"●",$F6=$G6)</xm:f>
            <x14:dxf>
              <font>
                <color theme="2" tint="-9.9948118533890809E-2"/>
              </font>
            </x14:dxf>
          </x14:cfRule>
          <xm:sqref>CD13:CD18 CD20:CD25 CD27:CD32 CD34:CD39 CD41:CD46 CD48:CD53 CD55:CD60 CD6:CD11</xm:sqref>
        </x14:conditionalFormatting>
        <x14:conditionalFormatting xmlns:xm="http://schemas.microsoft.com/office/excel/2006/main">
          <x14:cfRule type="expression" priority="139" id="{842FD42C-34F7-453C-85D9-97D40876505A}">
            <xm:f>AND(PrSettings!$M$4&lt;&gt;"●",$F6=$G6)</xm:f>
            <x14:dxf>
              <font>
                <color theme="2" tint="-9.9948118533890809E-2"/>
              </font>
            </x14:dxf>
          </x14:cfRule>
          <xm:sqref>CQ13:CQ18 CQ20:CQ25 CQ27:CQ32 CQ34:CQ39 CQ41:CQ46 CQ48:CQ53 CQ55:CQ60 CQ6:CQ11</xm:sqref>
        </x14:conditionalFormatting>
        <x14:conditionalFormatting xmlns:xm="http://schemas.microsoft.com/office/excel/2006/main">
          <x14:cfRule type="expression" priority="132" id="{E6DF2AEA-4CE6-428C-99CD-F559BEF7E037}">
            <xm:f>AND(PrSettings!$M$4&lt;&gt;"●",$F6=$G6)</xm:f>
            <x14:dxf>
              <font>
                <color theme="2" tint="-9.9948118533890809E-2"/>
              </font>
            </x14:dxf>
          </x14:cfRule>
          <xm:sqref>DD13:DD18 DD20:DD25 DD27:DD32 DD34:DD39 DD41:DD46 DD48:DD53 DD55:DD60 DD6:DD11</xm:sqref>
        </x14:conditionalFormatting>
        <x14:conditionalFormatting xmlns:xm="http://schemas.microsoft.com/office/excel/2006/main">
          <x14:cfRule type="expression" priority="125" id="{872E28F6-258B-4808-BC33-8FE94FEE1A23}">
            <xm:f>AND(PrSettings!$M$4&lt;&gt;"●",$F6=$G6)</xm:f>
            <x14:dxf>
              <font>
                <color theme="2" tint="-9.9948118533890809E-2"/>
              </font>
            </x14:dxf>
          </x14:cfRule>
          <xm:sqref>DQ13:DQ18 DQ20:DQ25 DQ27:DQ32 DQ34:DQ39 DQ41:DQ46 DQ48:DQ53 DQ55:DQ60 DQ6:DQ11</xm:sqref>
        </x14:conditionalFormatting>
        <x14:conditionalFormatting xmlns:xm="http://schemas.microsoft.com/office/excel/2006/main">
          <x14:cfRule type="expression" priority="118" id="{27C7B73E-8119-4EE8-9C2A-27AEAA44EDB3}">
            <xm:f>AND(PrSettings!$M$4&lt;&gt;"●",$F6=$G6)</xm:f>
            <x14:dxf>
              <font>
                <color theme="2" tint="-9.9948118533890809E-2"/>
              </font>
            </x14:dxf>
          </x14:cfRule>
          <xm:sqref>ED13:ED18 ED20:ED25 ED27:ED32 ED34:ED39 ED41:ED46 ED48:ED53 ED55:ED60 ED6:ED11</xm:sqref>
        </x14:conditionalFormatting>
        <x14:conditionalFormatting xmlns:xm="http://schemas.microsoft.com/office/excel/2006/main">
          <x14:cfRule type="expression" priority="111" id="{37FD8CD9-DA3C-41E1-9990-E8D083062A89}">
            <xm:f>AND(PrSettings!$M$4&lt;&gt;"●",$F6=$G6)</xm:f>
            <x14:dxf>
              <font>
                <color theme="2" tint="-9.9948118533890809E-2"/>
              </font>
            </x14:dxf>
          </x14:cfRule>
          <xm:sqref>EQ13:EQ18 EQ20:EQ25 EQ27:EQ32 EQ34:EQ39 EQ41:EQ46 EQ48:EQ53 EQ55:EQ60 EQ6:EQ11</xm:sqref>
        </x14:conditionalFormatting>
        <x14:conditionalFormatting xmlns:xm="http://schemas.microsoft.com/office/excel/2006/main">
          <x14:cfRule type="expression" priority="104" id="{6597386D-B486-40A7-92D5-08068A5B385C}">
            <xm:f>AND(PrSettings!$M$4&lt;&gt;"●",$F6=$G6)</xm:f>
            <x14:dxf>
              <font>
                <color theme="2" tint="-9.9948118533890809E-2"/>
              </font>
            </x14:dxf>
          </x14:cfRule>
          <xm:sqref>FD13:FD18 FD20:FD25 FD27:FD32 FD34:FD39 FD41:FD46 FD48:FD53 FD55:FD60 FD6:FD11</xm:sqref>
        </x14:conditionalFormatting>
        <x14:conditionalFormatting xmlns:xm="http://schemas.microsoft.com/office/excel/2006/main">
          <x14:cfRule type="expression" priority="97" id="{1FDB0B1B-AFE3-489C-B12D-676DAB1F59E3}">
            <xm:f>AND(PrSettings!$M$4&lt;&gt;"●",$F6=$G6)</xm:f>
            <x14:dxf>
              <font>
                <color theme="2" tint="-9.9948118533890809E-2"/>
              </font>
            </x14:dxf>
          </x14:cfRule>
          <xm:sqref>FQ13:FQ18 FQ20:FQ25 FQ27:FQ32 FQ34:FQ39 FQ41:FQ46 FQ48:FQ53 FQ55:FQ60 FQ6:FQ11</xm:sqref>
        </x14:conditionalFormatting>
        <x14:conditionalFormatting xmlns:xm="http://schemas.microsoft.com/office/excel/2006/main">
          <x14:cfRule type="expression" priority="90" id="{585EA632-E328-42CB-9DD7-8E9ADEE9514E}">
            <xm:f>AND(PrSettings!$M$4&lt;&gt;"●",$F6=$G6)</xm:f>
            <x14:dxf>
              <font>
                <color theme="2" tint="-9.9948118533890809E-2"/>
              </font>
            </x14:dxf>
          </x14:cfRule>
          <xm:sqref>GD13:GD18 GD20:GD25 GD27:GD32 GD34:GD39 GD41:GD46 GD48:GD53 GD55:GD60 GD6:GD11</xm:sqref>
        </x14:conditionalFormatting>
        <x14:conditionalFormatting xmlns:xm="http://schemas.microsoft.com/office/excel/2006/main">
          <x14:cfRule type="expression" priority="83" id="{0FC7085E-67EE-4B89-B777-7B750E2EBB04}">
            <xm:f>AND(PrSettings!$M$4&lt;&gt;"●",$F6=$G6)</xm:f>
            <x14:dxf>
              <font>
                <color theme="2" tint="-9.9948118533890809E-2"/>
              </font>
            </x14:dxf>
          </x14:cfRule>
          <xm:sqref>GQ13:GQ18 GQ20:GQ25 GQ27:GQ32 GQ34:GQ39 GQ41:GQ46 GQ48:GQ53 GQ55:GQ60 GQ6:GQ11</xm:sqref>
        </x14:conditionalFormatting>
        <x14:conditionalFormatting xmlns:xm="http://schemas.microsoft.com/office/excel/2006/main">
          <x14:cfRule type="expression" priority="76" id="{B1453747-A55E-4031-AC88-142161CA7446}">
            <xm:f>AND(PrSettings!$M$4&lt;&gt;"●",$F6=$G6)</xm:f>
            <x14:dxf>
              <font>
                <color theme="2" tint="-9.9948118533890809E-2"/>
              </font>
            </x14:dxf>
          </x14:cfRule>
          <xm:sqref>HD13:HD18 HD20:HD25 HD27:HD32 HD34:HD39 HD41:HD46 HD48:HD53 HD55:HD60 HD6:HD11</xm:sqref>
        </x14:conditionalFormatting>
        <x14:conditionalFormatting xmlns:xm="http://schemas.microsoft.com/office/excel/2006/main">
          <x14:cfRule type="expression" priority="69" id="{C644345E-050E-4EB6-87A0-1ECEFA341A78}">
            <xm:f>AND(PrSettings!$M$4&lt;&gt;"●",$F6=$G6)</xm:f>
            <x14:dxf>
              <font>
                <color theme="2" tint="-9.9948118533890809E-2"/>
              </font>
            </x14:dxf>
          </x14:cfRule>
          <xm:sqref>HQ13:HQ18 HQ20:HQ25 HQ27:HQ32 HQ34:HQ39 HQ41:HQ46 HQ48:HQ53 HQ55:HQ60 HQ6:HQ11</xm:sqref>
        </x14:conditionalFormatting>
        <x14:conditionalFormatting xmlns:xm="http://schemas.microsoft.com/office/excel/2006/main">
          <x14:cfRule type="expression" priority="62" id="{4F66FF39-6D0C-424C-9D9E-F60E4FB17AED}">
            <xm:f>AND(PrSettings!$M$4&lt;&gt;"●",$F6=$G6)</xm:f>
            <x14:dxf>
              <font>
                <color theme="2" tint="-9.9948118533890809E-2"/>
              </font>
            </x14:dxf>
          </x14:cfRule>
          <xm:sqref>ID13:ID18 ID20:ID25 ID27:ID32 ID34:ID39 ID41:ID46 ID48:ID53 ID55:ID60 ID6:ID11</xm:sqref>
        </x14:conditionalFormatting>
        <x14:conditionalFormatting xmlns:xm="http://schemas.microsoft.com/office/excel/2006/main">
          <x14:cfRule type="expression" priority="55" id="{8E5AF0B3-797F-48BE-A3A2-15814CABEEBA}">
            <xm:f>AND(PrSettings!$M$4&lt;&gt;"●",$F6=$G6)</xm:f>
            <x14:dxf>
              <font>
                <color theme="2" tint="-9.9948118533890809E-2"/>
              </font>
            </x14:dxf>
          </x14:cfRule>
          <xm:sqref>IQ13:IQ18 IQ20:IQ25 IQ27:IQ32 IQ34:IQ39 IQ41:IQ46 IQ48:IQ53 IQ55:IQ60 IQ6:IQ11</xm:sqref>
        </x14:conditionalFormatting>
        <x14:conditionalFormatting xmlns:xm="http://schemas.microsoft.com/office/excel/2006/main">
          <x14:cfRule type="expression" priority="48" id="{85913342-3486-4289-A8A9-DA0D551876DD}">
            <xm:f>AND(PrSettings!$M$4&lt;&gt;"●",$F6=$G6)</xm:f>
            <x14:dxf>
              <font>
                <color theme="2" tint="-9.9948118533890809E-2"/>
              </font>
            </x14:dxf>
          </x14:cfRule>
          <xm:sqref>JD13:JD18 JD20:JD25 JD27:JD32 JD34:JD39 JD41:JD46 JD48:JD53 JD55:JD60 JD6:JD11</xm:sqref>
        </x14:conditionalFormatting>
        <x14:conditionalFormatting xmlns:xm="http://schemas.microsoft.com/office/excel/2006/main">
          <x14:cfRule type="expression" priority="41" id="{6F4C55C9-BF46-4D2D-8AAE-CBC0F2DA36FA}">
            <xm:f>AND(PrSettings!$M$4&lt;&gt;"●",$F6=$G6)</xm:f>
            <x14:dxf>
              <font>
                <color theme="2" tint="-9.9948118533890809E-2"/>
              </font>
            </x14:dxf>
          </x14:cfRule>
          <xm:sqref>JQ13:JQ18 JQ20:JQ25 JQ27:JQ32 JQ34:JQ39 JQ41:JQ46 JQ48:JQ53 JQ55:JQ60 JQ6:JQ11</xm:sqref>
        </x14:conditionalFormatting>
        <x14:conditionalFormatting xmlns:xm="http://schemas.microsoft.com/office/excel/2006/main">
          <x14:cfRule type="expression" priority="34" id="{E8C74F92-00D7-477B-8C7A-731525FDF165}">
            <xm:f>AND(PrSettings!$M$4&lt;&gt;"●",$F6=$G6)</xm:f>
            <x14:dxf>
              <font>
                <color theme="2" tint="-9.9948118533890809E-2"/>
              </font>
            </x14:dxf>
          </x14:cfRule>
          <xm:sqref>KD13:KD18 KD20:KD25 KD27:KD32 KD34:KD39 KD41:KD46 KD48:KD53 KD55:KD60 KD6:KD11</xm:sqref>
        </x14:conditionalFormatting>
        <x14:conditionalFormatting xmlns:xm="http://schemas.microsoft.com/office/excel/2006/main">
          <x14:cfRule type="expression" priority="27" id="{C714AB52-2573-4B0F-8805-3AB6AF2AFF77}">
            <xm:f>AND(PrSettings!$M$4&lt;&gt;"●",$F6=$G6)</xm:f>
            <x14:dxf>
              <font>
                <color theme="2" tint="-9.9948118533890809E-2"/>
              </font>
            </x14:dxf>
          </x14:cfRule>
          <xm:sqref>KQ13:KQ18 KQ20:KQ25 KQ27:KQ32 KQ34:KQ39 KQ41:KQ46 KQ48:KQ53 KQ55:KQ60 KQ6:KQ11</xm:sqref>
        </x14:conditionalFormatting>
        <x14:conditionalFormatting xmlns:xm="http://schemas.microsoft.com/office/excel/2006/main">
          <x14:cfRule type="expression" priority="20" id="{ADCC332F-FC63-4D68-BF53-EE9085AD855D}">
            <xm:f>AND(PrSettings!$M$4&lt;&gt;"●",$F6=$G6)</xm:f>
            <x14:dxf>
              <font>
                <color theme="2" tint="-9.9948118533890809E-2"/>
              </font>
            </x14:dxf>
          </x14:cfRule>
          <xm:sqref>LD13:LD18 LD20:LD25 LD27:LD32 LD34:LD39 LD41:LD46 LD48:LD53 LD55:LD60 LD6:LD11</xm:sqref>
        </x14:conditionalFormatting>
        <x14:conditionalFormatting xmlns:xm="http://schemas.microsoft.com/office/excel/2006/main">
          <x14:cfRule type="expression" priority="13" id="{B85D1699-A3D4-44BD-A09E-988A93E864B9}">
            <xm:f>AND(PrSettings!$M$4&lt;&gt;"●",$F6=$G6)</xm:f>
            <x14:dxf>
              <font>
                <color theme="2" tint="-9.9948118533890809E-2"/>
              </font>
            </x14:dxf>
          </x14:cfRule>
          <xm:sqref>LQ13:LQ18 LQ20:LQ25 LQ27:LQ32 LQ34:LQ39 LQ41:LQ46 LQ48:LQ53 LQ55:LQ60 LQ6:LQ11</xm:sqref>
        </x14:conditionalFormatting>
        <x14:conditionalFormatting xmlns:xm="http://schemas.microsoft.com/office/excel/2006/main">
          <x14:cfRule type="expression" priority="6" id="{9AB949C3-90C2-4EC2-B8BD-91FE1095B7F2}">
            <xm:f>AND(PrSettings!$M$4&lt;&gt;"●",$F6=$G6)</xm:f>
            <x14:dxf>
              <font>
                <color theme="2" tint="-9.9948118533890809E-2"/>
              </font>
            </x14:dxf>
          </x14:cfRule>
          <xm:sqref>MD13:MD18 MD20:MD25 MD27:MD32 MD34:MD39 MD41:MD46 MD48:MD53 MD55:MD60 MD6:MD11</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11"/>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K</v>
      </c>
      <c r="D1" s="50" t="str">
        <f>VLOOKUP($P$1,References!$B$5:$D$12,3,0)</f>
        <v>L</v>
      </c>
      <c r="N1" s="326"/>
      <c r="O1" s="328" t="s">
        <v>245</v>
      </c>
      <c r="P1" s="329" t="s">
        <v>31</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49" t="s">
        <v>427</v>
      </c>
      <c r="Y3" s="49" t="s">
        <v>230</v>
      </c>
    </row>
    <row r="4" spans="1:25" x14ac:dyDescent="0.25">
      <c r="B4" s="385" t="str">
        <f ca="1">INDIRECT("'"&amp;References!$A$1&amp;"'!"&amp;$B$1&amp;References!$G5)</f>
        <v>Dänemark</v>
      </c>
      <c r="C4" s="386" t="s">
        <v>36</v>
      </c>
      <c r="D4" s="387" t="str">
        <f ca="1">INDIRECT("'"&amp;References!$A$1&amp;"'!"&amp;$D$1&amp;References!$G5)</f>
        <v>Tunesien</v>
      </c>
      <c r="E4" s="385">
        <f ca="1">IF(OR(INDIRECT("'"&amp;References!$A$1&amp;"'!"&amp;$B$1&amp;References!$H5)="",INDIRECT("'"&amp;References!$A$1&amp;"'!"&amp;$D$1&amp;References!$H5)=""),"",INDIRECT("'"&amp;References!$A$1&amp;"'!"&amp;$B$1&amp;References!$H5))</f>
        <v>0</v>
      </c>
      <c r="F4" s="386" t="s">
        <v>36</v>
      </c>
      <c r="G4" s="391">
        <f ca="1">IF(OR(INDIRECT("'"&amp;References!$A$1&amp;"'!"&amp;$B$1&amp;References!$H5)="",INDIRECT("'"&amp;References!$A$1&amp;"'!"&amp;$D$1&amp;References!$H5)=""),"",INDIRECT("'"&amp;References!$A$1&amp;"'!"&amp;$D$1&amp;References!$H5))</f>
        <v>0</v>
      </c>
      <c r="H4" s="383">
        <f ca="1">IF($K4&gt;0,IF($E4&gt;$G4,3,IF($E4=$G4,1,0)),0)</f>
        <v>1</v>
      </c>
      <c r="I4" s="383">
        <f ca="1">IF($K4&gt;0,IF($E4&lt;$G4,3,IF($E4=$G4,1,0)),0)</f>
        <v>1</v>
      </c>
      <c r="K4" s="383">
        <f ca="1">IF(AND($E4&lt;&gt;"",$G4&lt;&gt;""),1,0)</f>
        <v>1</v>
      </c>
      <c r="L4" s="34"/>
      <c r="M4" s="34"/>
      <c r="N4" s="383" t="s">
        <v>32</v>
      </c>
      <c r="O4" s="45" t="str">
        <f>VLOOKUP($P$1&amp;ROW($A1),Groups!$B$7:$D$45,3,0)</f>
        <v>Frankreich</v>
      </c>
      <c r="P4" s="28">
        <f ca="1">SUMIF($B$4:$B$9,O4,$H$4:$H$9)+SUMIF($D$4:$D$9,O4,$I$4:$I$9)</f>
        <v>6</v>
      </c>
      <c r="Q4" s="28">
        <f ca="1">R4-S4</f>
        <v>3</v>
      </c>
      <c r="R4" s="624">
        <f ca="1">SUMIF($B$4:$B$9,$O4,$E$4:$E$9)+SUMIF($D$4:$D$9,$O4,$G$4:$G$9)</f>
        <v>6</v>
      </c>
      <c r="S4" s="624">
        <f ca="1">SUMIF($B$4:$B$9,$O4,$G$4:$G$9)+SUMIF($D$4:$D$9,$O4,$E$4:$E$9)</f>
        <v>3</v>
      </c>
      <c r="T4" s="106">
        <f ca="1">$P4*FactorPts+(GDzero+$Q4)*FactorGD+$R4*FactorFor+$U4*FactorDirC3+$V4*FactorDirC2+$W4*FactorFairPlay+(8-ROW())*FactorRow</f>
        <v>65306.000004000001</v>
      </c>
      <c r="U4" s="46">
        <f ca="1">SUMIFS($V$17:$V$34,$O$17:$O$34,$O4)</f>
        <v>0</v>
      </c>
      <c r="V4" s="46">
        <f ca="1">$I18</f>
        <v>0</v>
      </c>
      <c r="W4" s="60">
        <f>SUMIFS(FairPlayPoints1,FairPlayTeams1,O4)+SUMIFS(FairPlayPoints2,FairPlayTeams2,O4)</f>
        <v>0</v>
      </c>
      <c r="X4" s="60" t="b">
        <f ca="1">(P4+S4&gt;0)</f>
        <v>1</v>
      </c>
      <c r="Y4" s="91">
        <f ca="1">$P4*FactorPts+(GDzero+$Q4)*FactorGD+$R4*FactorFor</f>
        <v>65306</v>
      </c>
    </row>
    <row r="5" spans="1:25" x14ac:dyDescent="0.25">
      <c r="B5" s="388" t="str">
        <f ca="1">INDIRECT("'"&amp;References!$A$1&amp;"'!"&amp;$B$1&amp;References!$G6)</f>
        <v>Frankreich</v>
      </c>
      <c r="C5" s="389" t="s">
        <v>36</v>
      </c>
      <c r="D5" s="390" t="str">
        <f ca="1">INDIRECT("'"&amp;References!$A$1&amp;"'!"&amp;$D$1&amp;References!$G6)</f>
        <v>Australien</v>
      </c>
      <c r="E5" s="388">
        <f ca="1">IF(OR(INDIRECT("'"&amp;References!$A$1&amp;"'!"&amp;$B$1&amp;References!$H6)="",INDIRECT("'"&amp;References!$A$1&amp;"'!"&amp;$D$1&amp;References!$H6)=""),"",INDIRECT("'"&amp;References!$A$1&amp;"'!"&amp;$B$1&amp;References!$H6))</f>
        <v>4</v>
      </c>
      <c r="F5" s="389" t="s">
        <v>36</v>
      </c>
      <c r="G5" s="392">
        <f ca="1">IF(OR(INDIRECT("'"&amp;References!$A$1&amp;"'!"&amp;$B$1&amp;References!$H6)="",INDIRECT("'"&amp;References!$A$1&amp;"'!"&amp;$D$1&amp;References!$H6)=""),"",INDIRECT("'"&amp;References!$A$1&amp;"'!"&amp;$D$1&amp;References!$H6))</f>
        <v>1</v>
      </c>
      <c r="H5" s="383">
        <f t="shared" ref="H5:H9" ca="1" si="0">IF($K5&gt;0,IF($E5&gt;$G5,3,IF($E5=$G5,1,0)),0)</f>
        <v>3</v>
      </c>
      <c r="I5" s="383">
        <f t="shared" ref="I5:I9" ca="1" si="1">IF($K5&gt;0,IF($E5&lt;$G5,3,IF($E5=$G5,1,0)),0)</f>
        <v>0</v>
      </c>
      <c r="K5" s="383">
        <f t="shared" ref="K5:K9" ca="1" si="2">IF(AND($E5&lt;&gt;"",$G5&lt;&gt;""),1,0)</f>
        <v>1</v>
      </c>
      <c r="L5" s="34"/>
      <c r="M5" s="34"/>
      <c r="N5" s="383" t="s">
        <v>33</v>
      </c>
      <c r="O5" s="45" t="str">
        <f>VLOOKUP($P$1&amp;ROW($A2),Groups!$B$7:$D$45,3,0)</f>
        <v>Australien</v>
      </c>
      <c r="P5" s="28">
        <f t="shared" ref="P5:P7" ca="1" si="3">SUMIF($B$4:$B$9,O5,$H$4:$H$9)+SUMIF($D$4:$D$9,O5,$I$4:$I$9)</f>
        <v>6</v>
      </c>
      <c r="Q5" s="28">
        <f ca="1">R5-S5</f>
        <v>-1</v>
      </c>
      <c r="R5" s="624">
        <f t="shared" ref="R5:R7" ca="1" si="4">SUMIF($B$4:$B$9,$O5,$E$4:$E$9)+SUMIF($D$4:$D$9,$O5,$G$4:$G$9)</f>
        <v>3</v>
      </c>
      <c r="S5" s="624">
        <f t="shared" ref="S5:S7" ca="1" si="5">SUMIF($B$4:$B$9,$O5,$G$4:$G$9)+SUMIF($D$4:$D$9,$O5,$E$4:$E$9)</f>
        <v>4</v>
      </c>
      <c r="T5" s="106">
        <f ca="1">$P5*FactorPts+(GDzero+$Q5)*FactorGD+$R5*FactorFor+$U5*FactorDirC3+$V5*FactorDirC2+$W5*FactorFairPlay+(8-ROW())*FactorRow</f>
        <v>64903.000003000001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64903</v>
      </c>
    </row>
    <row r="6" spans="1:25" x14ac:dyDescent="0.25">
      <c r="B6" s="388" t="str">
        <f ca="1">INDIRECT("'"&amp;References!$A$1&amp;"'!"&amp;$B$1&amp;References!$G7)</f>
        <v>Tunesien</v>
      </c>
      <c r="C6" s="389" t="s">
        <v>36</v>
      </c>
      <c r="D6" s="390" t="str">
        <f ca="1">INDIRECT("'"&amp;References!$A$1&amp;"'!"&amp;$D$1&amp;References!$G7)</f>
        <v>Australien</v>
      </c>
      <c r="E6" s="388">
        <f ca="1">IF(OR(INDIRECT("'"&amp;References!$A$1&amp;"'!"&amp;$B$1&amp;References!$H7)="",INDIRECT("'"&amp;References!$A$1&amp;"'!"&amp;$D$1&amp;References!$H7)=""),"",INDIRECT("'"&amp;References!$A$1&amp;"'!"&amp;$B$1&amp;References!$H7))</f>
        <v>0</v>
      </c>
      <c r="F6" s="389" t="s">
        <v>36</v>
      </c>
      <c r="G6" s="392">
        <f ca="1">IF(OR(INDIRECT("'"&amp;References!$A$1&amp;"'!"&amp;$B$1&amp;References!$H7)="",INDIRECT("'"&amp;References!$A$1&amp;"'!"&amp;$D$1&amp;References!$H7)=""),"",INDIRECT("'"&amp;References!$A$1&amp;"'!"&amp;$D$1&amp;References!$H7))</f>
        <v>1</v>
      </c>
      <c r="H6" s="383">
        <f t="shared" ca="1" si="0"/>
        <v>0</v>
      </c>
      <c r="I6" s="383">
        <f t="shared" ca="1" si="1"/>
        <v>3</v>
      </c>
      <c r="K6" s="383">
        <f t="shared" ca="1" si="2"/>
        <v>1</v>
      </c>
      <c r="L6" s="34"/>
      <c r="M6" s="34"/>
      <c r="N6" s="383" t="s">
        <v>34</v>
      </c>
      <c r="O6" s="45" t="str">
        <f>VLOOKUP($P$1&amp;ROW($A3),Groups!$B$7:$D$45,3,0)</f>
        <v>Dänemark</v>
      </c>
      <c r="P6" s="28">
        <f t="shared" ca="1" si="3"/>
        <v>1</v>
      </c>
      <c r="Q6" s="28">
        <f ca="1">R6-S6</f>
        <v>-2</v>
      </c>
      <c r="R6" s="624">
        <f t="shared" ca="1" si="4"/>
        <v>1</v>
      </c>
      <c r="S6" s="624">
        <f t="shared" ca="1" si="5"/>
        <v>3</v>
      </c>
      <c r="T6" s="106">
        <f ca="1">$P6*FactorPts+(GDzero+$Q6)*FactorGD+$R6*FactorFor+$U6*FactorDirC3+$V6*FactorDirC2+$W6*FactorFairPlay+(8-ROW())*FactorRow</f>
        <v>14801.000002000001</v>
      </c>
      <c r="U6" s="46">
        <f t="shared" ca="1" si="6"/>
        <v>0</v>
      </c>
      <c r="V6" s="46">
        <f ca="1">$I20</f>
        <v>0</v>
      </c>
      <c r="W6" s="60">
        <f>SUMIFS(FairPlayPoints1,FairPlayTeams1,O6)+SUMIFS(FairPlayPoints2,FairPlayTeams2,O6)</f>
        <v>0</v>
      </c>
      <c r="X6" s="60" t="b">
        <f t="shared" ca="1" si="7"/>
        <v>1</v>
      </c>
      <c r="Y6" s="91">
        <f ca="1">$P6*FactorPts+(GDzero+$Q6)*FactorGD+$R6*FactorFor</f>
        <v>14801</v>
      </c>
    </row>
    <row r="7" spans="1:25" x14ac:dyDescent="0.25">
      <c r="B7" s="388" t="str">
        <f ca="1">INDIRECT("'"&amp;References!$A$1&amp;"'!"&amp;$B$1&amp;References!$G8)</f>
        <v>Frankreich</v>
      </c>
      <c r="C7" s="389" t="s">
        <v>36</v>
      </c>
      <c r="D7" s="390" t="str">
        <f ca="1">INDIRECT("'"&amp;References!$A$1&amp;"'!"&amp;$D$1&amp;References!$G8)</f>
        <v>Dänemark</v>
      </c>
      <c r="E7" s="388">
        <f ca="1">IF(OR(INDIRECT("'"&amp;References!$A$1&amp;"'!"&amp;$B$1&amp;References!$H8)="",INDIRECT("'"&amp;References!$A$1&amp;"'!"&amp;$D$1&amp;References!$H8)=""),"",INDIRECT("'"&amp;References!$A$1&amp;"'!"&amp;$B$1&amp;References!$H8))</f>
        <v>2</v>
      </c>
      <c r="F7" s="389" t="s">
        <v>36</v>
      </c>
      <c r="G7" s="392">
        <f ca="1">IF(OR(INDIRECT("'"&amp;References!$A$1&amp;"'!"&amp;$B$1&amp;References!$H8)="",INDIRECT("'"&amp;References!$A$1&amp;"'!"&amp;$D$1&amp;References!$H8)=""),"",INDIRECT("'"&amp;References!$A$1&amp;"'!"&amp;$D$1&amp;References!$H8))</f>
        <v>1</v>
      </c>
      <c r="H7" s="383">
        <f t="shared" ca="1" si="0"/>
        <v>3</v>
      </c>
      <c r="I7" s="383">
        <f t="shared" ca="1" si="1"/>
        <v>0</v>
      </c>
      <c r="K7" s="383">
        <f t="shared" ca="1" si="2"/>
        <v>1</v>
      </c>
      <c r="L7" s="34"/>
      <c r="M7" s="34"/>
      <c r="N7" s="383" t="s">
        <v>35</v>
      </c>
      <c r="O7" s="45" t="str">
        <f>VLOOKUP($P$1&amp;ROW($A4),Groups!$B$7:$D$45,3,0)</f>
        <v>Tunesien</v>
      </c>
      <c r="P7" s="28">
        <f t="shared" ca="1" si="3"/>
        <v>4</v>
      </c>
      <c r="Q7" s="28">
        <f ca="1">R7-S7</f>
        <v>0</v>
      </c>
      <c r="R7" s="624">
        <f t="shared" ca="1" si="4"/>
        <v>1</v>
      </c>
      <c r="S7" s="624">
        <f t="shared" ca="1" si="5"/>
        <v>1</v>
      </c>
      <c r="T7" s="106">
        <f ca="1">$P7*FactorPts+(GDzero+$Q7)*FactorGD+$R7*FactorFor+$U7*FactorDirC3+$V7*FactorDirC2+$W7*FactorFairPlay+(8-ROW())*FactorRow</f>
        <v>45001.000001</v>
      </c>
      <c r="U7" s="46">
        <f t="shared" ca="1" si="6"/>
        <v>0</v>
      </c>
      <c r="V7" s="46">
        <f ca="1">$I21</f>
        <v>0</v>
      </c>
      <c r="W7" s="60">
        <f>SUMIFS(FairPlayPoints1,FairPlayTeams1,O7)+SUMIFS(FairPlayPoints2,FairPlayTeams2,O7)</f>
        <v>0</v>
      </c>
      <c r="X7" s="60" t="b">
        <f t="shared" ca="1" si="7"/>
        <v>1</v>
      </c>
      <c r="Y7" s="91">
        <f ca="1">$P7*FactorPts+(GDzero+$Q7)*FactorGD+$R7*FactorFor</f>
        <v>45001</v>
      </c>
    </row>
    <row r="8" spans="1:25" x14ac:dyDescent="0.25">
      <c r="B8" s="388" t="str">
        <f ca="1">INDIRECT("'"&amp;References!$A$1&amp;"'!"&amp;$B$1&amp;References!$G9)</f>
        <v>Australien</v>
      </c>
      <c r="C8" s="389" t="s">
        <v>36</v>
      </c>
      <c r="D8" s="390" t="str">
        <f ca="1">INDIRECT("'"&amp;References!$A$1&amp;"'!"&amp;$D$1&amp;References!$G9)</f>
        <v>Dänemark</v>
      </c>
      <c r="E8" s="388">
        <f ca="1">IF(OR(INDIRECT("'"&amp;References!$A$1&amp;"'!"&amp;$B$1&amp;References!$H9)="",INDIRECT("'"&amp;References!$A$1&amp;"'!"&amp;$D$1&amp;References!$H9)=""),"",INDIRECT("'"&amp;References!$A$1&amp;"'!"&amp;$B$1&amp;References!$H9))</f>
        <v>1</v>
      </c>
      <c r="F8" s="389" t="s">
        <v>36</v>
      </c>
      <c r="G8" s="392">
        <f ca="1">IF(OR(INDIRECT("'"&amp;References!$A$1&amp;"'!"&amp;$B$1&amp;References!$H9)="",INDIRECT("'"&amp;References!$A$1&amp;"'!"&amp;$D$1&amp;References!$H9)=""),"",INDIRECT("'"&amp;References!$A$1&amp;"'!"&amp;$D$1&amp;References!$H9))</f>
        <v>0</v>
      </c>
      <c r="H8" s="383">
        <f t="shared" ca="1" si="0"/>
        <v>3</v>
      </c>
      <c r="I8" s="383">
        <f t="shared" ca="1" si="1"/>
        <v>0</v>
      </c>
      <c r="J8" s="44"/>
      <c r="K8" s="383">
        <f t="shared" ca="1" si="2"/>
        <v>1</v>
      </c>
      <c r="L8" s="34"/>
      <c r="M8" s="34"/>
      <c r="N8" s="383"/>
      <c r="X8" s="60"/>
    </row>
    <row r="9" spans="1:25" x14ac:dyDescent="0.25">
      <c r="B9" s="388" t="str">
        <f ca="1">INDIRECT("'"&amp;References!$A$1&amp;"'!"&amp;$B$1&amp;References!$G10)</f>
        <v>Tunesien</v>
      </c>
      <c r="C9" s="389" t="s">
        <v>36</v>
      </c>
      <c r="D9" s="390" t="str">
        <f ca="1">INDIRECT("'"&amp;References!$A$1&amp;"'!"&amp;$D$1&amp;References!$G10)</f>
        <v>Frankreich</v>
      </c>
      <c r="E9" s="388">
        <f ca="1">IF(OR(INDIRECT("'"&amp;References!$A$1&amp;"'!"&amp;$B$1&amp;References!$H10)="",INDIRECT("'"&amp;References!$A$1&amp;"'!"&amp;$D$1&amp;References!$H10)=""),"",INDIRECT("'"&amp;References!$A$1&amp;"'!"&amp;$B$1&amp;References!$H10))</f>
        <v>1</v>
      </c>
      <c r="F9" s="389" t="s">
        <v>36</v>
      </c>
      <c r="G9" s="392">
        <f ca="1">IF(OR(INDIRECT("'"&amp;References!$A$1&amp;"'!"&amp;$B$1&amp;References!$H10)="",INDIRECT("'"&amp;References!$A$1&amp;"'!"&amp;$D$1&amp;References!$H10)=""),"",INDIRECT("'"&amp;References!$A$1&amp;"'!"&amp;$D$1&amp;References!$H10))</f>
        <v>0</v>
      </c>
      <c r="H9" s="383">
        <f t="shared" ca="1" si="0"/>
        <v>3</v>
      </c>
      <c r="I9" s="383">
        <f t="shared" ca="1" si="1"/>
        <v>0</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Frankreich</v>
      </c>
      <c r="P11" s="379">
        <f t="shared" ref="P11:S14" ca="1" si="9">INDEX(P$4:P$7,MATCH($T11,$T$4:$T$7,0))</f>
        <v>6</v>
      </c>
      <c r="Q11" s="41">
        <f t="shared" ca="1" si="9"/>
        <v>3</v>
      </c>
      <c r="R11" s="41">
        <f t="shared" ca="1" si="9"/>
        <v>6</v>
      </c>
      <c r="S11" s="41">
        <f t="shared" ca="1" si="9"/>
        <v>3</v>
      </c>
      <c r="T11" s="107">
        <f ca="1">LARGE($T$4:$T$7,ROW(A1))</f>
        <v>65306.000004000001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Australien</v>
      </c>
      <c r="P12" s="380">
        <f t="shared" ca="1" si="9"/>
        <v>6</v>
      </c>
      <c r="Q12" s="366">
        <f t="shared" ca="1" si="9"/>
        <v>-1</v>
      </c>
      <c r="R12" s="403">
        <f t="shared" ca="1" si="9"/>
        <v>3</v>
      </c>
      <c r="S12" s="403">
        <f t="shared" ca="1" si="9"/>
        <v>4</v>
      </c>
      <c r="T12" s="108">
        <f t="shared" ref="T12:T14" ca="1" si="10">LARGE($T$4:$T$7,ROW(A2))</f>
        <v>64903.000003000001</v>
      </c>
      <c r="W12" s="68"/>
      <c r="X12" s="406"/>
    </row>
    <row r="13" spans="1:25" x14ac:dyDescent="0.25">
      <c r="B13" s="401"/>
      <c r="C13" s="401"/>
      <c r="D13" s="65"/>
      <c r="N13" s="40" t="s">
        <v>34</v>
      </c>
      <c r="O13" s="29" t="str">
        <f t="shared" ca="1" si="8"/>
        <v>Tunesien</v>
      </c>
      <c r="P13" s="380">
        <f t="shared" ca="1" si="9"/>
        <v>4</v>
      </c>
      <c r="Q13" s="366">
        <f t="shared" ca="1" si="9"/>
        <v>0</v>
      </c>
      <c r="R13" s="403">
        <f t="shared" ca="1" si="9"/>
        <v>1</v>
      </c>
      <c r="S13" s="403">
        <f t="shared" ca="1" si="9"/>
        <v>1</v>
      </c>
      <c r="T13" s="108">
        <f t="shared" ca="1" si="10"/>
        <v>45001.000001</v>
      </c>
    </row>
    <row r="14" spans="1:25" ht="15.75" thickBot="1" x14ac:dyDescent="0.3">
      <c r="B14" s="401"/>
      <c r="C14" s="401"/>
      <c r="D14" s="65"/>
      <c r="F14" s="401"/>
      <c r="G14" s="34"/>
      <c r="N14" s="38" t="s">
        <v>35</v>
      </c>
      <c r="O14" s="37" t="str">
        <f t="shared" ca="1" si="8"/>
        <v>Dänemark</v>
      </c>
      <c r="P14" s="381">
        <f t="shared" ca="1" si="9"/>
        <v>1</v>
      </c>
      <c r="Q14" s="36">
        <f t="shared" ca="1" si="9"/>
        <v>-2</v>
      </c>
      <c r="R14" s="36">
        <f t="shared" ca="1" si="9"/>
        <v>1</v>
      </c>
      <c r="S14" s="36">
        <f t="shared" ca="1" si="9"/>
        <v>3</v>
      </c>
      <c r="T14" s="109">
        <f t="shared" ca="1" si="10"/>
        <v>14801.000002000001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Fra</v>
      </c>
      <c r="F17" s="41" t="str">
        <f>LEFT($O$5,3)</f>
        <v>Aus</v>
      </c>
      <c r="G17" s="41" t="str">
        <f>LEFT($O$6,3)</f>
        <v>Dän</v>
      </c>
      <c r="H17" s="170" t="str">
        <f>LEFT($O$7,3)</f>
        <v>Tun</v>
      </c>
      <c r="J17" s="61" t="s">
        <v>371</v>
      </c>
      <c r="N17" s="383" t="s">
        <v>32</v>
      </c>
      <c r="O17" t="str">
        <f>$O$4</f>
        <v>Frankreich</v>
      </c>
      <c r="P17" s="28">
        <f ca="1">SUMIFS($H$4:$H$9,$B$4:$B$9,$O17,$D$4:$D$9,"&lt;&gt;"&amp;$O$20)+SUMIFS($I$4:$I$9,$B$4:$B$9,"&lt;&gt;"&amp;$O$20,$D$4:$D$9,$O17)</f>
        <v>6</v>
      </c>
      <c r="Q17" s="28">
        <f ca="1">R17-S17</f>
        <v>4</v>
      </c>
      <c r="R17" s="624">
        <f ca="1">SUMIFS($E$4:$E$9,$B$4:$B$9,$O17,$D$4:$D$9,"&lt;&gt;"&amp;$O$20)+SUMIFS($G$4:$G$9,$B$4:$B$9,"&lt;&gt;"&amp;$O$20,$D$4:$D$9,$O17)</f>
        <v>6</v>
      </c>
      <c r="S17" s="624">
        <f ca="1">SUMIFS($G$4:$G$9,$B$4:$B$9,$O17,$D$4:$D$9,"&lt;&gt;"&amp;$O$20)+SUMIFS($E$4:$E$9,$B$4:$B$9,"&lt;&gt;"&amp;$O$20,$D$4:$D$9,$O17)</f>
        <v>2</v>
      </c>
      <c r="T17">
        <f ca="1">P17*FactorPts+(GDzero+Q17)*FactorGD+R17*FactorFor</f>
        <v>65406</v>
      </c>
      <c r="U17" s="624">
        <f ca="1">RANK(T17,T$17:T$19,1)</f>
        <v>3</v>
      </c>
      <c r="V17" s="406">
        <f ca="1">IF(AND($Y$4=$Y$5,$Y$4=$Y$6,$Y$4&lt;&gt;$Y$7),U17,0)</f>
        <v>0</v>
      </c>
      <c r="W17" s="406"/>
      <c r="X17" s="403"/>
      <c r="Y17" s="403"/>
    </row>
    <row r="18" spans="2:25" ht="15.75" thickTop="1" x14ac:dyDescent="0.25">
      <c r="B18" s="383"/>
      <c r="C18" s="383"/>
      <c r="D18" s="428" t="str">
        <f>$O$4</f>
        <v>Frankreich</v>
      </c>
      <c r="E18" s="169"/>
      <c r="F18" s="41">
        <f ca="1">SUMIFS($E$4:$E$9,$B$4:$B$9,$O$4,$D$4:$D$9,$O$5)+SUMIFS($G$4:$G$9,$B$4:$B$9,$O$5,$D$4:$D$9,$O$4)</f>
        <v>4</v>
      </c>
      <c r="G18" s="41">
        <f ca="1">SUMIFS($E$4:$E$9,$B$4:$B$9,$O$4,$D$4:$D$9,$O$6)+SUMIFS($G$4:$G$9,$B$4:$B$9,$O$6,$D$4:$D$9,$O$4)</f>
        <v>2</v>
      </c>
      <c r="H18" s="170">
        <f ca="1">SUMIFS($E$4:$E$9,$B$4:$B$9,$O$4,$D$4:$D$9,$O$7)+SUMIFS($G$4:$G$9,$B$4:$B$9,$O$7,$D$4:$D$9,$O$4)</f>
        <v>0</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Australien</v>
      </c>
      <c r="P18" s="28">
        <f t="shared" ref="P18:P19" ca="1" si="11">SUMIFS($H$4:$H$9,$B$4:$B$9,$O18,$D$4:$D$9,"&lt;&gt;"&amp;$O$20)+SUMIFS($I$4:$I$9,$B$4:$B$9,"&lt;&gt;"&amp;$O$20,$D$4:$D$9,$O18)</f>
        <v>3</v>
      </c>
      <c r="Q18" s="28">
        <f ca="1">R18-S18</f>
        <v>-2</v>
      </c>
      <c r="R18" s="624">
        <f t="shared" ref="R18:R19" ca="1" si="12">SUMIFS($E$4:$E$9,$B$4:$B$9,$O18,$D$4:$D$9,"&lt;&gt;"&amp;$O$20)+SUMIFS($G$4:$G$9,$B$4:$B$9,"&lt;&gt;"&amp;$O$20,$D$4:$D$9,$O18)</f>
        <v>2</v>
      </c>
      <c r="S18" s="624">
        <f t="shared" ref="S18:S19" ca="1" si="13">SUMIFS($G$4:$G$9,$B$4:$B$9,$O18,$D$4:$D$9,"&lt;&gt;"&amp;$O$20)+SUMIFS($E$4:$E$9,$B$4:$B$9,"&lt;&gt;"&amp;$O$20,$D$4:$D$9,$O18)</f>
        <v>4</v>
      </c>
      <c r="T18">
        <f ca="1">P18*FactorPts+(GDzero+Q18)*FactorGD+R18*FactorFor</f>
        <v>34802</v>
      </c>
      <c r="U18" s="624">
        <f ca="1">RANK(T18,T$17:T$19,1)</f>
        <v>2</v>
      </c>
      <c r="V18" s="406">
        <f t="shared" ref="V18:V19" ca="1" si="14">IF(AND($Y$4=$Y$5,$Y$4=$Y$6,$Y$4&lt;&gt;$Y$7),U18,0)</f>
        <v>0</v>
      </c>
      <c r="W18" s="406"/>
      <c r="X18" s="403"/>
      <c r="Y18" s="403"/>
    </row>
    <row r="19" spans="2:25" x14ac:dyDescent="0.25">
      <c r="B19" s="383"/>
      <c r="C19" s="383"/>
      <c r="D19" s="429" t="str">
        <f>$O$5</f>
        <v>Australien</v>
      </c>
      <c r="E19" s="40">
        <f ca="1">SUMIFS($E$4:$E$9,$B$4:$B$9,$O$5,$D$4:$D$9,$O$4)+SUMIFS($G$4:$G$9,$B$4:$B$9,$O$4,$D$4:$D$9,$O$5)</f>
        <v>1</v>
      </c>
      <c r="F19" s="94"/>
      <c r="G19" s="384">
        <f ca="1">SUMIFS($E$4:$E$9,$B$4:$B$9,$O$5,$D$4:$D$9,$O$6)+SUMIFS($G$4:$G$9,$B$4:$B$9,$O$6,$D$4:$D$9,$O$5)</f>
        <v>1</v>
      </c>
      <c r="H19" s="62">
        <f ca="1">SUMIFS($E$4:$E$9,$B$4:$B$9,$O$5,$D$4:$D$9,$O$7)+SUMIFS($G$4:$G$9,$B$4:$B$9,$O$7,$D$4:$D$9,$O$5)</f>
        <v>1</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Dänemark</v>
      </c>
      <c r="P19" s="28">
        <f t="shared" ca="1" si="11"/>
        <v>0</v>
      </c>
      <c r="Q19" s="28">
        <f ca="1">R19-S19</f>
        <v>-2</v>
      </c>
      <c r="R19" s="624">
        <f t="shared" ca="1" si="12"/>
        <v>1</v>
      </c>
      <c r="S19" s="624">
        <f t="shared" ca="1" si="13"/>
        <v>3</v>
      </c>
      <c r="T19">
        <f ca="1">P19*FactorPts+(GDzero+Q19)*FactorGD+R19*FactorFor</f>
        <v>4801</v>
      </c>
      <c r="U19" s="624">
        <f ca="1">RANK(T19,T$17:T$19,1)</f>
        <v>1</v>
      </c>
      <c r="V19" s="406">
        <f t="shared" ca="1" si="14"/>
        <v>0</v>
      </c>
      <c r="W19" s="406"/>
      <c r="X19" s="403"/>
      <c r="Y19" s="403"/>
    </row>
    <row r="20" spans="2:25" x14ac:dyDescent="0.25">
      <c r="D20" s="429" t="str">
        <f>$O$6</f>
        <v>Dänemark</v>
      </c>
      <c r="E20" s="40">
        <f ca="1">SUMIFS($E$4:$E$9,$B$4:$B$9,$O$6,$D$4:$D$9,$O$4)+SUMIFS($G$4:$G$9,$B$4:$B$9,$O$4,$D$4:$D$9,$O$6)</f>
        <v>1</v>
      </c>
      <c r="F20" s="384">
        <f ca="1">SUMIFS($E$4:$E$9,$B$4:$B$9,$O$6,$D$4:$D$9,$O$5)+SUMIFS($G$4:$G$9,$B$4:$B$9,$O$5,$D$4:$D$9,$O$6)</f>
        <v>0</v>
      </c>
      <c r="G20" s="94"/>
      <c r="H20" s="62">
        <f ca="1">SUMIFS($E$4:$E$9,$B$4:$B$9,$O$6,$D$4:$D$9,$O$7)+SUMIFS($G$4:$G$9,$B$4:$B$9,$O$7,$D$4:$D$9,$O$6)</f>
        <v>0</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Tunesien</v>
      </c>
      <c r="P20" s="28"/>
      <c r="Q20" s="28"/>
      <c r="R20" s="624"/>
      <c r="S20" s="624"/>
      <c r="V20" s="406"/>
      <c r="W20" s="406"/>
      <c r="X20" s="403"/>
      <c r="Y20" s="403"/>
    </row>
    <row r="21" spans="2:25" ht="15.75" thickBot="1" x14ac:dyDescent="0.3">
      <c r="B21" s="52"/>
      <c r="C21" s="53"/>
      <c r="D21" s="427" t="str">
        <f>$O$7</f>
        <v>Tunesien</v>
      </c>
      <c r="E21" s="38">
        <f ca="1">SUMIFS($E$4:$E$9,$B$4:$B$9,$O$7,$D$4:$D$9,$O$4)+SUMIFS($G$4:$G$9,$B$4:$B$9,$O$4,$D$4:$D$9,$O$7)</f>
        <v>1</v>
      </c>
      <c r="F21" s="36">
        <f ca="1">SUMIFS($E$4:$E$9,$B$4:$B$9,$O$7,$D$4:$D$9,$O$5)+SUMIFS($G$4:$G$9,$B$4:$B$9,$O$5,$D$4:$D$9,$O$7)</f>
        <v>0</v>
      </c>
      <c r="G21" s="36">
        <f ca="1">SUMIFS($E$4:$E$9,$B$4:$B$9,$O$7,$D$4:$D$9,$O$6)+SUMIFS($G$4:$G$9,$B$4:$B$9,$O$6,$D$4:$D$9,$O$7)</f>
        <v>0</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Frankreich</v>
      </c>
      <c r="P22" s="28">
        <f ca="1">SUMIFS($H$4:$H$9,$B$4:$B$9,$O22,$D$4:$D$9,"&lt;&gt;"&amp;$O$25)+SUMIFS($I$4:$I$9,$B$4:$B$9,"&lt;&gt;"&amp;$O$25,$D$4:$D$9,$O22)</f>
        <v>3</v>
      </c>
      <c r="Q22" s="28">
        <f ca="1">R22-S22</f>
        <v>2</v>
      </c>
      <c r="R22" s="624">
        <f ca="1">SUMIFS($E$4:$E$9,$B$4:$B$9,$O22,$D$4:$D$9,"&lt;&gt;"&amp;$O$25)+SUMIFS($G$4:$G$9,$B$4:$B$9,"&lt;&gt;"&amp;$O$25,$D$4:$D$9,$O22)</f>
        <v>4</v>
      </c>
      <c r="S22" s="624">
        <f ca="1">SUMIFS($G$4:$G$9,$B$4:$B$9,$O22,$D$4:$D$9,"&lt;&gt;"&amp;$O$25)+SUMIFS($E$4:$E$9,$B$4:$B$9,"&lt;&gt;"&amp;$O$25,$D$4:$D$9,$O22)</f>
        <v>2</v>
      </c>
      <c r="T22">
        <f ca="1">P22*FactorPts+(GDzero+Q22)*FactorGD+R22*FactorFor</f>
        <v>35204</v>
      </c>
      <c r="U22" s="624">
        <f ca="1">RANK(T22,T$22:T$24,1)</f>
        <v>3</v>
      </c>
      <c r="V22" s="406">
        <f ca="1">IF(AND($Y$4=$Y$5,$Y$4=$Y$7,$Y$4&lt;&gt;$Y$6),U22,0)</f>
        <v>0</v>
      </c>
      <c r="W22" s="406"/>
      <c r="X22" s="403"/>
      <c r="Y22" s="403"/>
    </row>
    <row r="23" spans="2:25" x14ac:dyDescent="0.25">
      <c r="B23" s="44"/>
      <c r="C23" s="383"/>
      <c r="N23" s="383" t="s">
        <v>33</v>
      </c>
      <c r="O23" t="str">
        <f>$O$5</f>
        <v>Australien</v>
      </c>
      <c r="P23" s="28">
        <f t="shared" ref="P23:P24" ca="1" si="15">SUMIFS($H$4:$H$9,$B$4:$B$9,$O23,$D$4:$D$9,"&lt;&gt;"&amp;$O$25)+SUMIFS($I$4:$I$9,$B$4:$B$9,"&lt;&gt;"&amp;$O$25,$D$4:$D$9,$O23)</f>
        <v>3</v>
      </c>
      <c r="Q23" s="28">
        <f ca="1">R23-S23</f>
        <v>-2</v>
      </c>
      <c r="R23" s="624">
        <f t="shared" ref="R23:R24" ca="1" si="16">SUMIFS($E$4:$E$9,$B$4:$B$9,$O23,$D$4:$D$9,"&lt;&gt;"&amp;$O$25)+SUMIFS($G$4:$G$9,$B$4:$B$9,"&lt;&gt;"&amp;$O$25,$D$4:$D$9,$O23)</f>
        <v>2</v>
      </c>
      <c r="S23" s="624">
        <f t="shared" ref="S23:S24" ca="1" si="17">SUMIFS($G$4:$G$9,$B$4:$B$9,$O23,$D$4:$D$9,"&lt;&gt;"&amp;$O$25)+SUMIFS($E$4:$E$9,$B$4:$B$9,"&lt;&gt;"&amp;$O$25,$D$4:$D$9,$O23)</f>
        <v>4</v>
      </c>
      <c r="T23">
        <f ca="1">P23*FactorPts+(GDzero+Q23)*FactorGD+R23*FactorFor</f>
        <v>34802</v>
      </c>
      <c r="U23" s="624">
        <f ca="1">RANK(T23,T$22:T$24,1)</f>
        <v>1</v>
      </c>
      <c r="V23" s="406">
        <f t="shared" ref="V23:V24" ca="1" si="18">IF(AND($Y$4=$Y$5,$Y$4=$Y$7,$Y$4&lt;&gt;$Y$6),U23,0)</f>
        <v>0</v>
      </c>
      <c r="W23" s="406"/>
      <c r="X23" s="403"/>
      <c r="Y23" s="403"/>
    </row>
    <row r="24" spans="2:25" x14ac:dyDescent="0.25">
      <c r="B24" s="44"/>
      <c r="C24" s="383"/>
      <c r="N24" s="383" t="s">
        <v>34</v>
      </c>
      <c r="O24" t="str">
        <f>$O$7</f>
        <v>Tunesien</v>
      </c>
      <c r="P24" s="28">
        <f t="shared" ca="1" si="15"/>
        <v>3</v>
      </c>
      <c r="Q24" s="28">
        <f ca="1">R24-S24</f>
        <v>0</v>
      </c>
      <c r="R24" s="624">
        <f t="shared" ca="1" si="16"/>
        <v>1</v>
      </c>
      <c r="S24" s="624">
        <f t="shared" ca="1" si="17"/>
        <v>1</v>
      </c>
      <c r="T24">
        <f ca="1">P24*FactorPts+(GDzero+Q24)*FactorGD+R24*FactorFor</f>
        <v>35001</v>
      </c>
      <c r="U24" s="624">
        <f ca="1">RANK(T24,T$22:T$24,1)</f>
        <v>2</v>
      </c>
      <c r="V24" s="406">
        <f t="shared" ca="1" si="18"/>
        <v>0</v>
      </c>
      <c r="W24" s="406"/>
      <c r="X24" s="403"/>
      <c r="Y24" s="403"/>
    </row>
    <row r="25" spans="2:25" x14ac:dyDescent="0.25">
      <c r="B25" s="44"/>
      <c r="C25" s="383"/>
      <c r="N25" s="383"/>
      <c r="O25" s="33" t="str">
        <f>$O$6</f>
        <v>Dänemark</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Frankreich</v>
      </c>
      <c r="P27" s="28">
        <f ca="1">SUMIFS($H$4:$H$9,$B$4:$B$9,$O27,$D$4:$D$9,"&lt;&gt;"&amp;$O$30)+SUMIFS($I$4:$I$9,$B$4:$B$9,"&lt;&gt;"&amp;$O$30,$D$4:$D$9,$O27)</f>
        <v>3</v>
      </c>
      <c r="Q27" s="28">
        <f ca="1">R27-S27</f>
        <v>0</v>
      </c>
      <c r="R27" s="624">
        <f ca="1">SUMIFS($E$4:$E$9,$B$4:$B$9,$O27,$D$4:$D$9,"&lt;&gt;"&amp;$O$30)+SUMIFS($G$4:$G$9,$B$4:$B$9,"&lt;&gt;"&amp;$O$30,$D$4:$D$9,$O27)</f>
        <v>2</v>
      </c>
      <c r="S27" s="624">
        <f ca="1">SUMIFS($G$4:$G$9,$B$4:$B$9,$O27,$D$4:$D$9,"&lt;&gt;"&amp;$O$30)+SUMIFS($E$4:$E$9,$B$4:$B$9,"&lt;&gt;"&amp;$O$30,$D$4:$D$9,$O27)</f>
        <v>2</v>
      </c>
      <c r="T27">
        <f ca="1">P27*FactorPts+(GDzero+Q27)*FactorGD+R27*FactorFor</f>
        <v>35002</v>
      </c>
      <c r="U27" s="624">
        <f ca="1">RANK(T27,T$27:T$29,1)</f>
        <v>2</v>
      </c>
      <c r="V27" s="406">
        <f ca="1">IF(AND($Y$4=$Y$6,$Y$4=$Y$7,$Y$4&lt;&gt;$Y$5),U27,0)</f>
        <v>0</v>
      </c>
      <c r="W27" s="406"/>
      <c r="X27" s="403"/>
      <c r="Y27" s="403"/>
    </row>
    <row r="28" spans="2:25" x14ac:dyDescent="0.25">
      <c r="N28" s="383" t="s">
        <v>33</v>
      </c>
      <c r="O28" t="str">
        <f>$O$6</f>
        <v>Dänemark</v>
      </c>
      <c r="P28" s="28">
        <f t="shared" ref="P28:P29" ca="1" si="19">SUMIFS($H$4:$H$9,$B$4:$B$9,$O28,$D$4:$D$9,"&lt;&gt;"&amp;$O$30)+SUMIFS($I$4:$I$9,$B$4:$B$9,"&lt;&gt;"&amp;$O$30,$D$4:$D$9,$O28)</f>
        <v>1</v>
      </c>
      <c r="Q28" s="28">
        <f ca="1">R28-S28</f>
        <v>-1</v>
      </c>
      <c r="R28" s="624">
        <f t="shared" ref="R28:R29" ca="1" si="20">SUMIFS($E$4:$E$9,$B$4:$B$9,$O28,$D$4:$D$9,"&lt;&gt;"&amp;$O$30)+SUMIFS($G$4:$G$9,$B$4:$B$9,"&lt;&gt;"&amp;$O$30,$D$4:$D$9,$O28)</f>
        <v>1</v>
      </c>
      <c r="S28" s="624">
        <f t="shared" ref="S28:S29" ca="1" si="21">SUMIFS($G$4:$G$9,$B$4:$B$9,$O28,$D$4:$D$9,"&lt;&gt;"&amp;$O$30)+SUMIFS($E$4:$E$9,$B$4:$B$9,"&lt;&gt;"&amp;$O$30,$D$4:$D$9,$O28)</f>
        <v>2</v>
      </c>
      <c r="T28">
        <f ca="1">P28*FactorPts+(GDzero+Q28)*FactorGD+R28*FactorFor</f>
        <v>14901</v>
      </c>
      <c r="U28" s="624">
        <f t="shared" ref="U28:U29" ca="1" si="22">RANK(T28,T$27:T$29,1)</f>
        <v>1</v>
      </c>
      <c r="V28" s="406">
        <f t="shared" ref="V28:V29" ca="1" si="23">IF(AND($Y$4=$Y$6,$Y$4=$Y$7,$Y$4&lt;&gt;$Y$5),U28,0)</f>
        <v>0</v>
      </c>
      <c r="W28" s="406"/>
      <c r="X28" s="403"/>
      <c r="Y28" s="403"/>
    </row>
    <row r="29" spans="2:25" x14ac:dyDescent="0.25">
      <c r="N29" s="383" t="s">
        <v>34</v>
      </c>
      <c r="O29" t="str">
        <f>$O$7</f>
        <v>Tunesien</v>
      </c>
      <c r="P29" s="28">
        <f t="shared" ca="1" si="19"/>
        <v>4</v>
      </c>
      <c r="Q29" s="28">
        <f ca="1">R29-S29</f>
        <v>1</v>
      </c>
      <c r="R29" s="624">
        <f t="shared" ca="1" si="20"/>
        <v>1</v>
      </c>
      <c r="S29" s="624">
        <f t="shared" ca="1" si="21"/>
        <v>0</v>
      </c>
      <c r="T29">
        <f ca="1">P29*FactorPts+(GDzero+Q29)*FactorGD+R29*FactorFor</f>
        <v>45101</v>
      </c>
      <c r="U29" s="624">
        <f t="shared" ca="1" si="22"/>
        <v>3</v>
      </c>
      <c r="V29" s="406">
        <f t="shared" ca="1" si="23"/>
        <v>0</v>
      </c>
      <c r="W29" s="406"/>
      <c r="X29" s="403"/>
      <c r="Y29" s="403"/>
    </row>
    <row r="30" spans="2:25" x14ac:dyDescent="0.25">
      <c r="N30" s="383"/>
      <c r="O30" s="33" t="str">
        <f>$O$5</f>
        <v>Australien</v>
      </c>
      <c r="P30" s="28"/>
      <c r="Q30" s="28"/>
      <c r="R30" s="28"/>
      <c r="S30" s="28"/>
      <c r="V30" s="406"/>
      <c r="W30" s="406"/>
      <c r="X30" s="403"/>
      <c r="Y30" s="403"/>
    </row>
    <row r="31" spans="2:25" x14ac:dyDescent="0.25">
      <c r="N31" s="383"/>
      <c r="V31" s="406"/>
      <c r="W31" s="406"/>
      <c r="X31" s="403"/>
      <c r="Y31" s="403"/>
    </row>
    <row r="32" spans="2:25" x14ac:dyDescent="0.25">
      <c r="N32" s="383" t="s">
        <v>32</v>
      </c>
      <c r="O32" t="str">
        <f>$O$5</f>
        <v>Australien</v>
      </c>
      <c r="P32" s="28">
        <f ca="1">SUMIFS($H$4:$H$9,$B$4:$B$9,$O32,$D$4:$D$9,"&lt;&gt;"&amp;$O$35)+SUMIFS($I$4:$I$9,$B$4:$B$9,"&lt;&gt;"&amp;$O$35,$D$4:$D$9,$O32)</f>
        <v>6</v>
      </c>
      <c r="Q32" s="28">
        <f ca="1">R32-S32</f>
        <v>2</v>
      </c>
      <c r="R32" s="28">
        <f ca="1">SUMIFS($E$4:$E$9,$B$4:$B$9,$O32,$D$4:$D$9,"&lt;&gt;"&amp;$O$35)+SUMIFS($G$4:$G$9,$B$4:$B$9,"&lt;&gt;"&amp;$O$35,$D$4:$D$9,$O32)</f>
        <v>2</v>
      </c>
      <c r="S32" s="28">
        <f ca="1">SUMIFS($G$4:$G$9,$B$4:$B$9,$O32,$D$4:$D$9,"&lt;&gt;"&amp;$O$35)+SUMIFS($E$4:$E$9,$B$4:$B$9,"&lt;&gt;"&amp;$O$35,$D$4:$D$9,$O32)</f>
        <v>0</v>
      </c>
      <c r="T32">
        <f ca="1">P32*FactorPts+(GDzero+Q32)*FactorGD+R32*FactorFor</f>
        <v>65202</v>
      </c>
      <c r="U32" s="406">
        <f ca="1">RANK(T32,T$32:T$34,1)</f>
        <v>3</v>
      </c>
      <c r="V32" s="406">
        <f ca="1">IF(AND($Y$5=$Y$6,$Y$5=$Y$7,$Y$5&lt;&gt;$Y$4),U32,0)</f>
        <v>0</v>
      </c>
      <c r="W32" s="406"/>
      <c r="X32" s="403"/>
      <c r="Y32" s="403"/>
    </row>
    <row r="33" spans="14:25" x14ac:dyDescent="0.25">
      <c r="N33" s="383" t="s">
        <v>33</v>
      </c>
      <c r="O33" t="str">
        <f>$O$6</f>
        <v>Dänemark</v>
      </c>
      <c r="P33" s="28">
        <f t="shared" ref="P33:P34" ca="1" si="24">SUMIFS($H$4:$H$9,$B$4:$B$9,$O33,$D$4:$D$9,"&lt;&gt;"&amp;$O$35)+SUMIFS($I$4:$I$9,$B$4:$B$9,"&lt;&gt;"&amp;$O$35,$D$4:$D$9,$O33)</f>
        <v>1</v>
      </c>
      <c r="Q33" s="28">
        <f ca="1">R33-S33</f>
        <v>-1</v>
      </c>
      <c r="R33" s="28">
        <f t="shared" ref="R33:R34" ca="1" si="25">SUMIFS($E$4:$E$9,$B$4:$B$9,$O33,$D$4:$D$9,"&lt;&gt;"&amp;$O$35)+SUMIFS($G$4:$G$9,$B$4:$B$9,"&lt;&gt;"&amp;$O$35,$D$4:$D$9,$O33)</f>
        <v>0</v>
      </c>
      <c r="S33" s="28">
        <f t="shared" ref="S33:S34" ca="1" si="26">SUMIFS($G$4:$G$9,$B$4:$B$9,$O33,$D$4:$D$9,"&lt;&gt;"&amp;$O$35)+SUMIFS($E$4:$E$9,$B$4:$B$9,"&lt;&gt;"&amp;$O$35,$D$4:$D$9,$O33)</f>
        <v>1</v>
      </c>
      <c r="T33">
        <f ca="1">P33*FactorPts+(GDzero+Q33)*FactorGD+R33*FactorFor</f>
        <v>14900</v>
      </c>
      <c r="U33" s="406">
        <f ca="1">RANK(T33,T$32:T$34,1)</f>
        <v>1</v>
      </c>
      <c r="V33" s="406">
        <f t="shared" ref="V33:V34" ca="1" si="27">IF(AND($Y$5=$Y$6,$Y$5=$Y$7,$Y$5&lt;&gt;$Y$4),U33,0)</f>
        <v>0</v>
      </c>
      <c r="W33" s="406"/>
      <c r="X33" s="403"/>
      <c r="Y33" s="403"/>
    </row>
    <row r="34" spans="14:25" x14ac:dyDescent="0.25">
      <c r="N34" s="383" t="s">
        <v>34</v>
      </c>
      <c r="O34" t="str">
        <f>$O$7</f>
        <v>Tunesien</v>
      </c>
      <c r="P34" s="28">
        <f t="shared" ca="1" si="24"/>
        <v>1</v>
      </c>
      <c r="Q34" s="28">
        <f ca="1">R34-S34</f>
        <v>-1</v>
      </c>
      <c r="R34" s="28">
        <f t="shared" ca="1" si="25"/>
        <v>0</v>
      </c>
      <c r="S34" s="28">
        <f t="shared" ca="1" si="26"/>
        <v>1</v>
      </c>
      <c r="T34">
        <f ca="1">P34*FactorPts+(GDzero+Q34)*FactorGD+R34*FactorFor</f>
        <v>14900</v>
      </c>
      <c r="U34" s="406">
        <f ca="1">RANK(T34,T$32:T$34,1)</f>
        <v>1</v>
      </c>
      <c r="V34" s="406">
        <f t="shared" ca="1" si="27"/>
        <v>0</v>
      </c>
      <c r="W34" s="406"/>
      <c r="X34" s="403"/>
      <c r="Y34" s="403"/>
    </row>
    <row r="35" spans="14:25" x14ac:dyDescent="0.25">
      <c r="N35" s="383"/>
      <c r="O35" s="33" t="str">
        <f>$O$4</f>
        <v>Frankreich</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2"/>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N</v>
      </c>
      <c r="D1" s="50" t="str">
        <f>VLOOKUP($P$1,References!$B$5:$D$12,3,0)</f>
        <v>O</v>
      </c>
      <c r="N1" s="326"/>
      <c r="O1" s="328" t="s">
        <v>245</v>
      </c>
      <c r="P1" s="329" t="s">
        <v>28</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Deutschland</v>
      </c>
      <c r="C4" s="386" t="s">
        <v>36</v>
      </c>
      <c r="D4" s="387" t="str">
        <f ca="1">INDIRECT("'"&amp;References!$A$1&amp;"'!"&amp;$D$1&amp;References!$G5)</f>
        <v>Japan</v>
      </c>
      <c r="E4" s="385">
        <f ca="1">IF(OR(INDIRECT("'"&amp;References!$A$1&amp;"'!"&amp;$B$1&amp;References!$H5)="",INDIRECT("'"&amp;References!$A$1&amp;"'!"&amp;$D$1&amp;References!$H5)=""),"",INDIRECT("'"&amp;References!$A$1&amp;"'!"&amp;$B$1&amp;References!$H5))</f>
        <v>1</v>
      </c>
      <c r="F4" s="386" t="s">
        <v>36</v>
      </c>
      <c r="G4" s="391">
        <f ca="1">IF(OR(INDIRECT("'"&amp;References!$A$1&amp;"'!"&amp;$B$1&amp;References!$H5)="",INDIRECT("'"&amp;References!$A$1&amp;"'!"&amp;$D$1&amp;References!$H5)=""),"",INDIRECT("'"&amp;References!$A$1&amp;"'!"&amp;$D$1&amp;References!$H5))</f>
        <v>2</v>
      </c>
      <c r="H4" s="383">
        <f ca="1">IF($K4&gt;0,IF($E4&gt;$G4,3,IF($E4=$G4,1,0)),0)</f>
        <v>0</v>
      </c>
      <c r="I4" s="383">
        <f ca="1">IF($K4&gt;0,IF($E4&lt;$G4,3,IF($E4=$G4,1,0)),0)</f>
        <v>3</v>
      </c>
      <c r="K4" s="383">
        <f ca="1">IF(AND($E4&lt;&gt;"",$G4&lt;&gt;""),1,0)</f>
        <v>1</v>
      </c>
      <c r="L4" s="34"/>
      <c r="M4" s="34"/>
      <c r="N4" s="383" t="s">
        <v>32</v>
      </c>
      <c r="O4" s="45" t="str">
        <f>VLOOKUP($P$1&amp;ROW($A1),Groups!$B$7:$D$45,3,0)</f>
        <v>Spanien</v>
      </c>
      <c r="P4" s="28">
        <f ca="1">SUMIF($B$4:$B$9,O4,$H$4:$H$9)+SUMIF($D$4:$D$9,O4,$I$4:$I$9)</f>
        <v>4</v>
      </c>
      <c r="Q4" s="28">
        <f ca="1">R4-S4</f>
        <v>6</v>
      </c>
      <c r="R4" s="624">
        <f ca="1">SUMIF($B$4:$B$9,$O4,$E$4:$E$9)+SUMIF($D$4:$D$9,$O4,$G$4:$G$9)</f>
        <v>9</v>
      </c>
      <c r="S4" s="624">
        <f ca="1">SUMIF($B$4:$B$9,$O4,$G$4:$G$9)+SUMIF($D$4:$D$9,$O4,$E$4:$E$9)</f>
        <v>3</v>
      </c>
      <c r="T4" s="106">
        <f ca="1">$P4*FactorPts+(GDzero+$Q4)*FactorGD+$R4*FactorFor+$U4*FactorDirC3+$V4*FactorDirC2+$W4*FactorFairPlay+(8-ROW())*FactorRow</f>
        <v>45609.000004000001</v>
      </c>
      <c r="U4" s="46">
        <f ca="1">SUMIFS($V$17:$V$34,$O$17:$O$34,$O4)</f>
        <v>0</v>
      </c>
      <c r="V4" s="46">
        <f ca="1">$I18</f>
        <v>0</v>
      </c>
      <c r="W4" s="60">
        <f>SUMIFS(FairPlayPoints1,FairPlayTeams1,O4)+SUMIFS(FairPlayPoints2,FairPlayTeams2,O4)</f>
        <v>0</v>
      </c>
      <c r="X4" s="60" t="b">
        <f ca="1">(P4+S4&gt;0)</f>
        <v>1</v>
      </c>
      <c r="Y4" s="91">
        <f ca="1">$P4*FactorPts+(GDzero+$Q4)*FactorGD+$R4*FactorFor</f>
        <v>45609</v>
      </c>
    </row>
    <row r="5" spans="1:25" x14ac:dyDescent="0.25">
      <c r="B5" s="388" t="str">
        <f ca="1">INDIRECT("'"&amp;References!$A$1&amp;"'!"&amp;$B$1&amp;References!$G6)</f>
        <v>Spanien</v>
      </c>
      <c r="C5" s="389" t="s">
        <v>36</v>
      </c>
      <c r="D5" s="390" t="str">
        <f ca="1">INDIRECT("'"&amp;References!$A$1&amp;"'!"&amp;$D$1&amp;References!$G6)</f>
        <v>Costa Rica</v>
      </c>
      <c r="E5" s="388">
        <f ca="1">IF(OR(INDIRECT("'"&amp;References!$A$1&amp;"'!"&amp;$B$1&amp;References!$H6)="",INDIRECT("'"&amp;References!$A$1&amp;"'!"&amp;$D$1&amp;References!$H6)=""),"",INDIRECT("'"&amp;References!$A$1&amp;"'!"&amp;$B$1&amp;References!$H6))</f>
        <v>7</v>
      </c>
      <c r="F5" s="389" t="s">
        <v>36</v>
      </c>
      <c r="G5" s="392">
        <f ca="1">IF(OR(INDIRECT("'"&amp;References!$A$1&amp;"'!"&amp;$B$1&amp;References!$H6)="",INDIRECT("'"&amp;References!$A$1&amp;"'!"&amp;$D$1&amp;References!$H6)=""),"",INDIRECT("'"&amp;References!$A$1&amp;"'!"&amp;$D$1&amp;References!$H6))</f>
        <v>0</v>
      </c>
      <c r="H5" s="383">
        <f t="shared" ref="H5:H9" ca="1" si="0">IF($K5&gt;0,IF($E5&gt;$G5,3,IF($E5=$G5,1,0)),0)</f>
        <v>3</v>
      </c>
      <c r="I5" s="383">
        <f t="shared" ref="I5:I9" ca="1" si="1">IF($K5&gt;0,IF($E5&lt;$G5,3,IF($E5=$G5,1,0)),0)</f>
        <v>0</v>
      </c>
      <c r="K5" s="383">
        <f t="shared" ref="K5:K9" ca="1" si="2">IF(AND($E5&lt;&gt;"",$G5&lt;&gt;""),1,0)</f>
        <v>1</v>
      </c>
      <c r="L5" s="34"/>
      <c r="M5" s="34"/>
      <c r="N5" s="383" t="s">
        <v>33</v>
      </c>
      <c r="O5" s="45" t="str">
        <f>VLOOKUP($P$1&amp;ROW($A2),Groups!$B$7:$D$45,3,0)</f>
        <v>Costa Rica</v>
      </c>
      <c r="P5" s="28">
        <f t="shared" ref="P5:P7" ca="1" si="3">SUMIF($B$4:$B$9,O5,$H$4:$H$9)+SUMIF($D$4:$D$9,O5,$I$4:$I$9)</f>
        <v>3</v>
      </c>
      <c r="Q5" s="28">
        <f ca="1">R5-S5</f>
        <v>-8</v>
      </c>
      <c r="R5" s="624">
        <f t="shared" ref="R5:R7" ca="1" si="4">SUMIF($B$4:$B$9,$O5,$E$4:$E$9)+SUMIF($D$4:$D$9,$O5,$G$4:$G$9)</f>
        <v>3</v>
      </c>
      <c r="S5" s="624">
        <f t="shared" ref="S5:S7" ca="1" si="5">SUMIF($B$4:$B$9,$O5,$G$4:$G$9)+SUMIF($D$4:$D$9,$O5,$E$4:$E$9)</f>
        <v>11</v>
      </c>
      <c r="T5" s="106">
        <f ca="1">$P5*FactorPts+(GDzero+$Q5)*FactorGD+$R5*FactorFor+$U5*FactorDirC3+$V5*FactorDirC2+$W5*FactorFairPlay+(8-ROW())*FactorRow</f>
        <v>34203.000003000001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34203</v>
      </c>
    </row>
    <row r="6" spans="1:25" x14ac:dyDescent="0.25">
      <c r="B6" s="388" t="str">
        <f ca="1">INDIRECT("'"&amp;References!$A$1&amp;"'!"&amp;$B$1&amp;References!$G7)</f>
        <v>Japan</v>
      </c>
      <c r="C6" s="389" t="s">
        <v>36</v>
      </c>
      <c r="D6" s="390" t="str">
        <f ca="1">INDIRECT("'"&amp;References!$A$1&amp;"'!"&amp;$D$1&amp;References!$G7)</f>
        <v>Costa Rica</v>
      </c>
      <c r="E6" s="388">
        <f ca="1">IF(OR(INDIRECT("'"&amp;References!$A$1&amp;"'!"&amp;$B$1&amp;References!$H7)="",INDIRECT("'"&amp;References!$A$1&amp;"'!"&amp;$D$1&amp;References!$H7)=""),"",INDIRECT("'"&amp;References!$A$1&amp;"'!"&amp;$B$1&amp;References!$H7))</f>
        <v>0</v>
      </c>
      <c r="F6" s="389" t="s">
        <v>36</v>
      </c>
      <c r="G6" s="392">
        <f ca="1">IF(OR(INDIRECT("'"&amp;References!$A$1&amp;"'!"&amp;$B$1&amp;References!$H7)="",INDIRECT("'"&amp;References!$A$1&amp;"'!"&amp;$D$1&amp;References!$H7)=""),"",INDIRECT("'"&amp;References!$A$1&amp;"'!"&amp;$D$1&amp;References!$H7))</f>
        <v>1</v>
      </c>
      <c r="H6" s="383">
        <f t="shared" ca="1" si="0"/>
        <v>0</v>
      </c>
      <c r="I6" s="383">
        <f t="shared" ca="1" si="1"/>
        <v>3</v>
      </c>
      <c r="K6" s="383">
        <f t="shared" ca="1" si="2"/>
        <v>1</v>
      </c>
      <c r="L6" s="34"/>
      <c r="M6" s="34"/>
      <c r="N6" s="383" t="s">
        <v>34</v>
      </c>
      <c r="O6" s="45" t="str">
        <f>VLOOKUP($P$1&amp;ROW($A3),Groups!$B$7:$D$45,3,0)</f>
        <v>Deutschland</v>
      </c>
      <c r="P6" s="28">
        <f t="shared" ca="1" si="3"/>
        <v>4</v>
      </c>
      <c r="Q6" s="28">
        <f ca="1">R6-S6</f>
        <v>1</v>
      </c>
      <c r="R6" s="624">
        <f t="shared" ca="1" si="4"/>
        <v>6</v>
      </c>
      <c r="S6" s="624">
        <f t="shared" ca="1" si="5"/>
        <v>5</v>
      </c>
      <c r="T6" s="106">
        <f ca="1">$P6*FactorPts+(GDzero+$Q6)*FactorGD+$R6*FactorFor+$U6*FactorDirC3+$V6*FactorDirC2+$W6*FactorFairPlay+(8-ROW())*FactorRow</f>
        <v>45106.000002000001</v>
      </c>
      <c r="U6" s="46">
        <f t="shared" ca="1" si="6"/>
        <v>0</v>
      </c>
      <c r="V6" s="46">
        <f ca="1">$I20</f>
        <v>0</v>
      </c>
      <c r="W6" s="60">
        <f>SUMIFS(FairPlayPoints1,FairPlayTeams1,O6)+SUMIFS(FairPlayPoints2,FairPlayTeams2,O6)</f>
        <v>0</v>
      </c>
      <c r="X6" s="60" t="b">
        <f t="shared" ca="1" si="7"/>
        <v>1</v>
      </c>
      <c r="Y6" s="91">
        <f ca="1">$P6*FactorPts+(GDzero+$Q6)*FactorGD+$R6*FactorFor</f>
        <v>45106</v>
      </c>
    </row>
    <row r="7" spans="1:25" x14ac:dyDescent="0.25">
      <c r="B7" s="388" t="str">
        <f ca="1">INDIRECT("'"&amp;References!$A$1&amp;"'!"&amp;$B$1&amp;References!$G8)</f>
        <v>Spanien</v>
      </c>
      <c r="C7" s="389" t="s">
        <v>36</v>
      </c>
      <c r="D7" s="390" t="str">
        <f ca="1">INDIRECT("'"&amp;References!$A$1&amp;"'!"&amp;$D$1&amp;References!$G8)</f>
        <v>Deutschland</v>
      </c>
      <c r="E7" s="388">
        <f ca="1">IF(OR(INDIRECT("'"&amp;References!$A$1&amp;"'!"&amp;$B$1&amp;References!$H8)="",INDIRECT("'"&amp;References!$A$1&amp;"'!"&amp;$D$1&amp;References!$H8)=""),"",INDIRECT("'"&amp;References!$A$1&amp;"'!"&amp;$B$1&amp;References!$H8))</f>
        <v>1</v>
      </c>
      <c r="F7" s="389" t="s">
        <v>36</v>
      </c>
      <c r="G7" s="392">
        <f ca="1">IF(OR(INDIRECT("'"&amp;References!$A$1&amp;"'!"&amp;$B$1&amp;References!$H8)="",INDIRECT("'"&amp;References!$A$1&amp;"'!"&amp;$D$1&amp;References!$H8)=""),"",INDIRECT("'"&amp;References!$A$1&amp;"'!"&amp;$D$1&amp;References!$H8))</f>
        <v>1</v>
      </c>
      <c r="H7" s="383">
        <f t="shared" ca="1" si="0"/>
        <v>1</v>
      </c>
      <c r="I7" s="383">
        <f t="shared" ca="1" si="1"/>
        <v>1</v>
      </c>
      <c r="K7" s="383">
        <f t="shared" ca="1" si="2"/>
        <v>1</v>
      </c>
      <c r="L7" s="34"/>
      <c r="M7" s="34"/>
      <c r="N7" s="383" t="s">
        <v>35</v>
      </c>
      <c r="O7" s="45" t="str">
        <f>VLOOKUP($P$1&amp;ROW($A4),Groups!$B$7:$D$45,3,0)</f>
        <v>Japan</v>
      </c>
      <c r="P7" s="28">
        <f t="shared" ca="1" si="3"/>
        <v>6</v>
      </c>
      <c r="Q7" s="28">
        <f ca="1">R7-S7</f>
        <v>1</v>
      </c>
      <c r="R7" s="624">
        <f t="shared" ca="1" si="4"/>
        <v>4</v>
      </c>
      <c r="S7" s="624">
        <f t="shared" ca="1" si="5"/>
        <v>3</v>
      </c>
      <c r="T7" s="106">
        <f ca="1">$P7*FactorPts+(GDzero+$Q7)*FactorGD+$R7*FactorFor+$U7*FactorDirC3+$V7*FactorDirC2+$W7*FactorFairPlay+(8-ROW())*FactorRow</f>
        <v>65104.000001</v>
      </c>
      <c r="U7" s="46">
        <f t="shared" ca="1" si="6"/>
        <v>0</v>
      </c>
      <c r="V7" s="46">
        <f ca="1">$I21</f>
        <v>0</v>
      </c>
      <c r="W7" s="60">
        <f>SUMIFS(FairPlayPoints1,FairPlayTeams1,O7)+SUMIFS(FairPlayPoints2,FairPlayTeams2,O7)</f>
        <v>0</v>
      </c>
      <c r="X7" s="60" t="b">
        <f t="shared" ca="1" si="7"/>
        <v>1</v>
      </c>
      <c r="Y7" s="91">
        <f ca="1">$P7*FactorPts+(GDzero+$Q7)*FactorGD+$R7*FactorFor</f>
        <v>65104</v>
      </c>
    </row>
    <row r="8" spans="1:25" x14ac:dyDescent="0.25">
      <c r="B8" s="388" t="str">
        <f ca="1">INDIRECT("'"&amp;References!$A$1&amp;"'!"&amp;$B$1&amp;References!$G9)</f>
        <v>Japan</v>
      </c>
      <c r="C8" s="389" t="s">
        <v>36</v>
      </c>
      <c r="D8" s="390" t="str">
        <f ca="1">INDIRECT("'"&amp;References!$A$1&amp;"'!"&amp;$D$1&amp;References!$G9)</f>
        <v>Spanien</v>
      </c>
      <c r="E8" s="388">
        <f ca="1">IF(OR(INDIRECT("'"&amp;References!$A$1&amp;"'!"&amp;$B$1&amp;References!$H9)="",INDIRECT("'"&amp;References!$A$1&amp;"'!"&amp;$D$1&amp;References!$H9)=""),"",INDIRECT("'"&amp;References!$A$1&amp;"'!"&amp;$B$1&amp;References!$H9))</f>
        <v>2</v>
      </c>
      <c r="F8" s="389" t="s">
        <v>36</v>
      </c>
      <c r="G8" s="392">
        <f ca="1">IF(OR(INDIRECT("'"&amp;References!$A$1&amp;"'!"&amp;$B$1&amp;References!$H9)="",INDIRECT("'"&amp;References!$A$1&amp;"'!"&amp;$D$1&amp;References!$H9)=""),"",INDIRECT("'"&amp;References!$A$1&amp;"'!"&amp;$D$1&amp;References!$H9))</f>
        <v>1</v>
      </c>
      <c r="H8" s="383">
        <f t="shared" ca="1" si="0"/>
        <v>3</v>
      </c>
      <c r="I8" s="383">
        <f t="shared" ca="1" si="1"/>
        <v>0</v>
      </c>
      <c r="J8" s="44"/>
      <c r="K8" s="383">
        <f t="shared" ca="1" si="2"/>
        <v>1</v>
      </c>
      <c r="L8" s="34"/>
      <c r="M8" s="34"/>
      <c r="N8" s="383"/>
      <c r="X8" s="60"/>
    </row>
    <row r="9" spans="1:25" x14ac:dyDescent="0.25">
      <c r="B9" s="388" t="str">
        <f ca="1">INDIRECT("'"&amp;References!$A$1&amp;"'!"&amp;$B$1&amp;References!$G10)</f>
        <v>Costa Rica</v>
      </c>
      <c r="C9" s="389" t="s">
        <v>36</v>
      </c>
      <c r="D9" s="390" t="str">
        <f ca="1">INDIRECT("'"&amp;References!$A$1&amp;"'!"&amp;$D$1&amp;References!$G10)</f>
        <v>Deutschland</v>
      </c>
      <c r="E9" s="388">
        <f ca="1">IF(OR(INDIRECT("'"&amp;References!$A$1&amp;"'!"&amp;$B$1&amp;References!$H10)="",INDIRECT("'"&amp;References!$A$1&amp;"'!"&amp;$D$1&amp;References!$H10)=""),"",INDIRECT("'"&amp;References!$A$1&amp;"'!"&amp;$B$1&amp;References!$H10))</f>
        <v>2</v>
      </c>
      <c r="F9" s="389" t="s">
        <v>36</v>
      </c>
      <c r="G9" s="392">
        <f ca="1">IF(OR(INDIRECT("'"&amp;References!$A$1&amp;"'!"&amp;$B$1&amp;References!$H10)="",INDIRECT("'"&amp;References!$A$1&amp;"'!"&amp;$D$1&amp;References!$H10)=""),"",INDIRECT("'"&amp;References!$A$1&amp;"'!"&amp;$D$1&amp;References!$H10))</f>
        <v>4</v>
      </c>
      <c r="H9" s="383">
        <f t="shared" ca="1" si="0"/>
        <v>0</v>
      </c>
      <c r="I9" s="383">
        <f t="shared" ca="1" si="1"/>
        <v>3</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Japan</v>
      </c>
      <c r="P11" s="379">
        <f t="shared" ref="P11:S14" ca="1" si="9">INDEX(P$4:P$7,MATCH($T11,$T$4:$T$7,0))</f>
        <v>6</v>
      </c>
      <c r="Q11" s="41">
        <f t="shared" ca="1" si="9"/>
        <v>1</v>
      </c>
      <c r="R11" s="41">
        <f t="shared" ca="1" si="9"/>
        <v>4</v>
      </c>
      <c r="S11" s="41">
        <f t="shared" ca="1" si="9"/>
        <v>3</v>
      </c>
      <c r="T11" s="107">
        <f ca="1">LARGE($T$4:$T$7,ROW(A1))</f>
        <v>65104.000001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Spanien</v>
      </c>
      <c r="P12" s="380">
        <f t="shared" ca="1" si="9"/>
        <v>4</v>
      </c>
      <c r="Q12" s="366">
        <f t="shared" ca="1" si="9"/>
        <v>6</v>
      </c>
      <c r="R12" s="403">
        <f t="shared" ca="1" si="9"/>
        <v>9</v>
      </c>
      <c r="S12" s="403">
        <f t="shared" ca="1" si="9"/>
        <v>3</v>
      </c>
      <c r="T12" s="108">
        <f t="shared" ref="T12:T14" ca="1" si="10">LARGE($T$4:$T$7,ROW(A2))</f>
        <v>45609.000004000001</v>
      </c>
      <c r="W12" s="68"/>
      <c r="X12" s="406"/>
    </row>
    <row r="13" spans="1:25" x14ac:dyDescent="0.25">
      <c r="B13" s="401"/>
      <c r="C13" s="401"/>
      <c r="D13" s="65"/>
      <c r="N13" s="40" t="s">
        <v>34</v>
      </c>
      <c r="O13" s="29" t="str">
        <f t="shared" ca="1" si="8"/>
        <v>Deutschland</v>
      </c>
      <c r="P13" s="380">
        <f t="shared" ca="1" si="9"/>
        <v>4</v>
      </c>
      <c r="Q13" s="366">
        <f t="shared" ca="1" si="9"/>
        <v>1</v>
      </c>
      <c r="R13" s="403">
        <f t="shared" ca="1" si="9"/>
        <v>6</v>
      </c>
      <c r="S13" s="403">
        <f t="shared" ca="1" si="9"/>
        <v>5</v>
      </c>
      <c r="T13" s="108">
        <f t="shared" ca="1" si="10"/>
        <v>45106.000002000001</v>
      </c>
    </row>
    <row r="14" spans="1:25" ht="15.75" thickBot="1" x14ac:dyDescent="0.3">
      <c r="B14" s="401"/>
      <c r="C14" s="401"/>
      <c r="D14" s="65"/>
      <c r="F14" s="401"/>
      <c r="G14" s="34"/>
      <c r="N14" s="38" t="s">
        <v>35</v>
      </c>
      <c r="O14" s="37" t="str">
        <f t="shared" ca="1" si="8"/>
        <v>Costa Rica</v>
      </c>
      <c r="P14" s="381">
        <f t="shared" ca="1" si="9"/>
        <v>3</v>
      </c>
      <c r="Q14" s="36">
        <f t="shared" ca="1" si="9"/>
        <v>-8</v>
      </c>
      <c r="R14" s="36">
        <f t="shared" ca="1" si="9"/>
        <v>3</v>
      </c>
      <c r="S14" s="36">
        <f t="shared" ca="1" si="9"/>
        <v>11</v>
      </c>
      <c r="T14" s="109">
        <f t="shared" ca="1" si="10"/>
        <v>34203.000003000001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Spa</v>
      </c>
      <c r="F17" s="41" t="str">
        <f>LEFT($O$5,3)</f>
        <v>Cos</v>
      </c>
      <c r="G17" s="41" t="str">
        <f>LEFT($O$6,3)</f>
        <v>Deu</v>
      </c>
      <c r="H17" s="170" t="str">
        <f>LEFT($O$7,3)</f>
        <v>Jap</v>
      </c>
      <c r="J17" s="61" t="s">
        <v>371</v>
      </c>
      <c r="N17" s="383" t="s">
        <v>32</v>
      </c>
      <c r="O17" t="str">
        <f>$O$4</f>
        <v>Spanien</v>
      </c>
      <c r="P17" s="28">
        <f ca="1">SUMIFS($H$4:$H$9,$B$4:$B$9,$O17,$D$4:$D$9,"&lt;&gt;"&amp;$O$20)+SUMIFS($I$4:$I$9,$B$4:$B$9,"&lt;&gt;"&amp;$O$20,$D$4:$D$9,$O17)</f>
        <v>4</v>
      </c>
      <c r="Q17" s="28">
        <f ca="1">R17-S17</f>
        <v>7</v>
      </c>
      <c r="R17" s="624">
        <f ca="1">SUMIFS($E$4:$E$9,$B$4:$B$9,$O17,$D$4:$D$9,"&lt;&gt;"&amp;$O$20)+SUMIFS($G$4:$G$9,$B$4:$B$9,"&lt;&gt;"&amp;$O$20,$D$4:$D$9,$O17)</f>
        <v>8</v>
      </c>
      <c r="S17" s="624">
        <f ca="1">SUMIFS($G$4:$G$9,$B$4:$B$9,$O17,$D$4:$D$9,"&lt;&gt;"&amp;$O$20)+SUMIFS($E$4:$E$9,$B$4:$B$9,"&lt;&gt;"&amp;$O$20,$D$4:$D$9,$O17)</f>
        <v>1</v>
      </c>
      <c r="T17">
        <f ca="1">P17*FactorPts+(GDzero+Q17)*FactorGD+R17*FactorFor</f>
        <v>45708</v>
      </c>
      <c r="U17" s="624">
        <f ca="1">RANK(T17,T$17:T$19,1)</f>
        <v>3</v>
      </c>
      <c r="V17" s="406">
        <f ca="1">IF(AND($Y$4=$Y$5,$Y$4=$Y$6,$Y$4&lt;&gt;$Y$7),U17,0)</f>
        <v>0</v>
      </c>
      <c r="W17" s="406"/>
      <c r="X17" s="403"/>
      <c r="Y17" s="403"/>
    </row>
    <row r="18" spans="2:25" ht="15.75" thickTop="1" x14ac:dyDescent="0.25">
      <c r="B18" s="383"/>
      <c r="C18" s="383"/>
      <c r="D18" s="428" t="str">
        <f>$O$4</f>
        <v>Spanien</v>
      </c>
      <c r="E18" s="169"/>
      <c r="F18" s="41">
        <f ca="1">SUMIFS($E$4:$E$9,$B$4:$B$9,$O$4,$D$4:$D$9,$O$5)+SUMIFS($G$4:$G$9,$B$4:$B$9,$O$5,$D$4:$D$9,$O$4)</f>
        <v>7</v>
      </c>
      <c r="G18" s="41">
        <f ca="1">SUMIFS($E$4:$E$9,$B$4:$B$9,$O$4,$D$4:$D$9,$O$6)+SUMIFS($G$4:$G$9,$B$4:$B$9,$O$6,$D$4:$D$9,$O$4)</f>
        <v>1</v>
      </c>
      <c r="H18" s="170">
        <f ca="1">SUMIFS($E$4:$E$9,$B$4:$B$9,$O$4,$D$4:$D$9,$O$7)+SUMIFS($G$4:$G$9,$B$4:$B$9,$O$7,$D$4:$D$9,$O$4)</f>
        <v>1</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Costa Rica</v>
      </c>
      <c r="P18" s="28">
        <f t="shared" ref="P18:P19" ca="1" si="11">SUMIFS($H$4:$H$9,$B$4:$B$9,$O18,$D$4:$D$9,"&lt;&gt;"&amp;$O$20)+SUMIFS($I$4:$I$9,$B$4:$B$9,"&lt;&gt;"&amp;$O$20,$D$4:$D$9,$O18)</f>
        <v>0</v>
      </c>
      <c r="Q18" s="28">
        <f ca="1">R18-S18</f>
        <v>-9</v>
      </c>
      <c r="R18" s="624">
        <f t="shared" ref="R18:R19" ca="1" si="12">SUMIFS($E$4:$E$9,$B$4:$B$9,$O18,$D$4:$D$9,"&lt;&gt;"&amp;$O$20)+SUMIFS($G$4:$G$9,$B$4:$B$9,"&lt;&gt;"&amp;$O$20,$D$4:$D$9,$O18)</f>
        <v>2</v>
      </c>
      <c r="S18" s="624">
        <f t="shared" ref="S18:S19" ca="1" si="13">SUMIFS($G$4:$G$9,$B$4:$B$9,$O18,$D$4:$D$9,"&lt;&gt;"&amp;$O$20)+SUMIFS($E$4:$E$9,$B$4:$B$9,"&lt;&gt;"&amp;$O$20,$D$4:$D$9,$O18)</f>
        <v>11</v>
      </c>
      <c r="T18">
        <f ca="1">P18*FactorPts+(GDzero+Q18)*FactorGD+R18*FactorFor</f>
        <v>4102</v>
      </c>
      <c r="U18" s="624">
        <f ca="1">RANK(T18,T$17:T$19,1)</f>
        <v>1</v>
      </c>
      <c r="V18" s="406">
        <f t="shared" ref="V18:V19" ca="1" si="14">IF(AND($Y$4=$Y$5,$Y$4=$Y$6,$Y$4&lt;&gt;$Y$7),U18,0)</f>
        <v>0</v>
      </c>
      <c r="W18" s="406"/>
      <c r="X18" s="403"/>
      <c r="Y18" s="403"/>
    </row>
    <row r="19" spans="2:25" x14ac:dyDescent="0.25">
      <c r="B19" s="383"/>
      <c r="C19" s="383"/>
      <c r="D19" s="429" t="str">
        <f>$O$5</f>
        <v>Costa Rica</v>
      </c>
      <c r="E19" s="40">
        <f ca="1">SUMIFS($E$4:$E$9,$B$4:$B$9,$O$5,$D$4:$D$9,$O$4)+SUMIFS($G$4:$G$9,$B$4:$B$9,$O$4,$D$4:$D$9,$O$5)</f>
        <v>0</v>
      </c>
      <c r="F19" s="94"/>
      <c r="G19" s="384">
        <f ca="1">SUMIFS($E$4:$E$9,$B$4:$B$9,$O$5,$D$4:$D$9,$O$6)+SUMIFS($G$4:$G$9,$B$4:$B$9,$O$6,$D$4:$D$9,$O$5)</f>
        <v>2</v>
      </c>
      <c r="H19" s="62">
        <f ca="1">SUMIFS($E$4:$E$9,$B$4:$B$9,$O$5,$D$4:$D$9,$O$7)+SUMIFS($G$4:$G$9,$B$4:$B$9,$O$7,$D$4:$D$9,$O$5)</f>
        <v>1</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Deutschland</v>
      </c>
      <c r="P19" s="28">
        <f t="shared" ca="1" si="11"/>
        <v>4</v>
      </c>
      <c r="Q19" s="28">
        <f ca="1">R19-S19</f>
        <v>2</v>
      </c>
      <c r="R19" s="624">
        <f t="shared" ca="1" si="12"/>
        <v>5</v>
      </c>
      <c r="S19" s="624">
        <f t="shared" ca="1" si="13"/>
        <v>3</v>
      </c>
      <c r="T19">
        <f ca="1">P19*FactorPts+(GDzero+Q19)*FactorGD+R19*FactorFor</f>
        <v>45205</v>
      </c>
      <c r="U19" s="624">
        <f ca="1">RANK(T19,T$17:T$19,1)</f>
        <v>2</v>
      </c>
      <c r="V19" s="406">
        <f t="shared" ca="1" si="14"/>
        <v>0</v>
      </c>
      <c r="W19" s="406"/>
      <c r="X19" s="403"/>
      <c r="Y19" s="403"/>
    </row>
    <row r="20" spans="2:25" x14ac:dyDescent="0.25">
      <c r="D20" s="429" t="str">
        <f>$O$6</f>
        <v>Deutschland</v>
      </c>
      <c r="E20" s="40">
        <f ca="1">SUMIFS($E$4:$E$9,$B$4:$B$9,$O$6,$D$4:$D$9,$O$4)+SUMIFS($G$4:$G$9,$B$4:$B$9,$O$4,$D$4:$D$9,$O$6)</f>
        <v>1</v>
      </c>
      <c r="F20" s="384">
        <f ca="1">SUMIFS($E$4:$E$9,$B$4:$B$9,$O$6,$D$4:$D$9,$O$5)+SUMIFS($G$4:$G$9,$B$4:$B$9,$O$5,$D$4:$D$9,$O$6)</f>
        <v>4</v>
      </c>
      <c r="G20" s="94"/>
      <c r="H20" s="62">
        <f ca="1">SUMIFS($E$4:$E$9,$B$4:$B$9,$O$6,$D$4:$D$9,$O$7)+SUMIFS($G$4:$G$9,$B$4:$B$9,$O$7,$D$4:$D$9,$O$6)</f>
        <v>1</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Japan</v>
      </c>
      <c r="P20" s="28"/>
      <c r="Q20" s="28"/>
      <c r="R20" s="624"/>
      <c r="S20" s="624"/>
      <c r="V20" s="406"/>
      <c r="W20" s="406"/>
      <c r="X20" s="403"/>
      <c r="Y20" s="403"/>
    </row>
    <row r="21" spans="2:25" ht="15.75" thickBot="1" x14ac:dyDescent="0.3">
      <c r="B21" s="52"/>
      <c r="C21" s="53"/>
      <c r="D21" s="427" t="str">
        <f>$O$7</f>
        <v>Japan</v>
      </c>
      <c r="E21" s="38">
        <f ca="1">SUMIFS($E$4:$E$9,$B$4:$B$9,$O$7,$D$4:$D$9,$O$4)+SUMIFS($G$4:$G$9,$B$4:$B$9,$O$4,$D$4:$D$9,$O$7)</f>
        <v>2</v>
      </c>
      <c r="F21" s="36">
        <f ca="1">SUMIFS($E$4:$E$9,$B$4:$B$9,$O$7,$D$4:$D$9,$O$5)+SUMIFS($G$4:$G$9,$B$4:$B$9,$O$5,$D$4:$D$9,$O$7)</f>
        <v>0</v>
      </c>
      <c r="G21" s="36">
        <f ca="1">SUMIFS($E$4:$E$9,$B$4:$B$9,$O$7,$D$4:$D$9,$O$6)+SUMIFS($G$4:$G$9,$B$4:$B$9,$O$6,$D$4:$D$9,$O$7)</f>
        <v>2</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Spanien</v>
      </c>
      <c r="P22" s="28">
        <f ca="1">SUMIFS($H$4:$H$9,$B$4:$B$9,$O22,$D$4:$D$9,"&lt;&gt;"&amp;$O$25)+SUMIFS($I$4:$I$9,$B$4:$B$9,"&lt;&gt;"&amp;$O$25,$D$4:$D$9,$O22)</f>
        <v>3</v>
      </c>
      <c r="Q22" s="28">
        <f ca="1">R22-S22</f>
        <v>6</v>
      </c>
      <c r="R22" s="624">
        <f ca="1">SUMIFS($E$4:$E$9,$B$4:$B$9,$O22,$D$4:$D$9,"&lt;&gt;"&amp;$O$25)+SUMIFS($G$4:$G$9,$B$4:$B$9,"&lt;&gt;"&amp;$O$25,$D$4:$D$9,$O22)</f>
        <v>8</v>
      </c>
      <c r="S22" s="624">
        <f ca="1">SUMIFS($G$4:$G$9,$B$4:$B$9,$O22,$D$4:$D$9,"&lt;&gt;"&amp;$O$25)+SUMIFS($E$4:$E$9,$B$4:$B$9,"&lt;&gt;"&amp;$O$25,$D$4:$D$9,$O22)</f>
        <v>2</v>
      </c>
      <c r="T22">
        <f ca="1">P22*FactorPts+(GDzero+Q22)*FactorGD+R22*FactorFor</f>
        <v>35608</v>
      </c>
      <c r="U22" s="624">
        <f ca="1">RANK(T22,T$22:T$24,1)</f>
        <v>3</v>
      </c>
      <c r="V22" s="406">
        <f ca="1">IF(AND($Y$4=$Y$5,$Y$4=$Y$7,$Y$4&lt;&gt;$Y$6),U22,0)</f>
        <v>0</v>
      </c>
      <c r="W22" s="406"/>
      <c r="X22" s="403"/>
      <c r="Y22" s="403"/>
    </row>
    <row r="23" spans="2:25" x14ac:dyDescent="0.25">
      <c r="B23" s="44"/>
      <c r="C23" s="383"/>
      <c r="N23" s="383" t="s">
        <v>33</v>
      </c>
      <c r="O23" t="str">
        <f>$O$5</f>
        <v>Costa Rica</v>
      </c>
      <c r="P23" s="28">
        <f t="shared" ref="P23:P24" ca="1" si="15">SUMIFS($H$4:$H$9,$B$4:$B$9,$O23,$D$4:$D$9,"&lt;&gt;"&amp;$O$25)+SUMIFS($I$4:$I$9,$B$4:$B$9,"&lt;&gt;"&amp;$O$25,$D$4:$D$9,$O23)</f>
        <v>3</v>
      </c>
      <c r="Q23" s="28">
        <f ca="1">R23-S23</f>
        <v>-6</v>
      </c>
      <c r="R23" s="624">
        <f t="shared" ref="R23:R24" ca="1" si="16">SUMIFS($E$4:$E$9,$B$4:$B$9,$O23,$D$4:$D$9,"&lt;&gt;"&amp;$O$25)+SUMIFS($G$4:$G$9,$B$4:$B$9,"&lt;&gt;"&amp;$O$25,$D$4:$D$9,$O23)</f>
        <v>1</v>
      </c>
      <c r="S23" s="624">
        <f t="shared" ref="S23:S24" ca="1" si="17">SUMIFS($G$4:$G$9,$B$4:$B$9,$O23,$D$4:$D$9,"&lt;&gt;"&amp;$O$25)+SUMIFS($E$4:$E$9,$B$4:$B$9,"&lt;&gt;"&amp;$O$25,$D$4:$D$9,$O23)</f>
        <v>7</v>
      </c>
      <c r="T23">
        <f ca="1">P23*FactorPts+(GDzero+Q23)*FactorGD+R23*FactorFor</f>
        <v>34401</v>
      </c>
      <c r="U23" s="624">
        <f ca="1">RANK(T23,T$22:T$24,1)</f>
        <v>1</v>
      </c>
      <c r="V23" s="406">
        <f t="shared" ref="V23:V24" ca="1" si="18">IF(AND($Y$4=$Y$5,$Y$4=$Y$7,$Y$4&lt;&gt;$Y$6),U23,0)</f>
        <v>0</v>
      </c>
      <c r="W23" s="406"/>
      <c r="X23" s="403"/>
      <c r="Y23" s="403"/>
    </row>
    <row r="24" spans="2:25" x14ac:dyDescent="0.25">
      <c r="B24" s="44"/>
      <c r="C24" s="383"/>
      <c r="N24" s="383" t="s">
        <v>34</v>
      </c>
      <c r="O24" t="str">
        <f>$O$7</f>
        <v>Japan</v>
      </c>
      <c r="P24" s="28">
        <f t="shared" ca="1" si="15"/>
        <v>3</v>
      </c>
      <c r="Q24" s="28">
        <f ca="1">R24-S24</f>
        <v>0</v>
      </c>
      <c r="R24" s="624">
        <f t="shared" ca="1" si="16"/>
        <v>2</v>
      </c>
      <c r="S24" s="624">
        <f t="shared" ca="1" si="17"/>
        <v>2</v>
      </c>
      <c r="T24">
        <f ca="1">P24*FactorPts+(GDzero+Q24)*FactorGD+R24*FactorFor</f>
        <v>35002</v>
      </c>
      <c r="U24" s="624">
        <f ca="1">RANK(T24,T$22:T$24,1)</f>
        <v>2</v>
      </c>
      <c r="V24" s="406">
        <f t="shared" ca="1" si="18"/>
        <v>0</v>
      </c>
      <c r="W24" s="406"/>
      <c r="X24" s="403"/>
      <c r="Y24" s="403"/>
    </row>
    <row r="25" spans="2:25" x14ac:dyDescent="0.25">
      <c r="B25" s="44"/>
      <c r="C25" s="383"/>
      <c r="N25" s="383"/>
      <c r="O25" s="33" t="str">
        <f>$O$6</f>
        <v>Deutschland</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Spanien</v>
      </c>
      <c r="P27" s="28">
        <f ca="1">SUMIFS($H$4:$H$9,$B$4:$B$9,$O27,$D$4:$D$9,"&lt;&gt;"&amp;$O$30)+SUMIFS($I$4:$I$9,$B$4:$B$9,"&lt;&gt;"&amp;$O$30,$D$4:$D$9,$O27)</f>
        <v>1</v>
      </c>
      <c r="Q27" s="28">
        <f ca="1">R27-S27</f>
        <v>-1</v>
      </c>
      <c r="R27" s="624">
        <f ca="1">SUMIFS($E$4:$E$9,$B$4:$B$9,$O27,$D$4:$D$9,"&lt;&gt;"&amp;$O$30)+SUMIFS($G$4:$G$9,$B$4:$B$9,"&lt;&gt;"&amp;$O$30,$D$4:$D$9,$O27)</f>
        <v>2</v>
      </c>
      <c r="S27" s="624">
        <f ca="1">SUMIFS($G$4:$G$9,$B$4:$B$9,$O27,$D$4:$D$9,"&lt;&gt;"&amp;$O$30)+SUMIFS($E$4:$E$9,$B$4:$B$9,"&lt;&gt;"&amp;$O$30,$D$4:$D$9,$O27)</f>
        <v>3</v>
      </c>
      <c r="T27">
        <f ca="1">P27*FactorPts+(GDzero+Q27)*FactorGD+R27*FactorFor</f>
        <v>14902</v>
      </c>
      <c r="U27" s="624">
        <f ca="1">RANK(T27,T$27:T$29,1)</f>
        <v>1</v>
      </c>
      <c r="V27" s="406">
        <f ca="1">IF(AND($Y$4=$Y$6,$Y$4=$Y$7,$Y$4&lt;&gt;$Y$5),U27,0)</f>
        <v>0</v>
      </c>
      <c r="W27" s="406"/>
      <c r="X27" s="403"/>
      <c r="Y27" s="403"/>
    </row>
    <row r="28" spans="2:25" x14ac:dyDescent="0.25">
      <c r="N28" s="383" t="s">
        <v>33</v>
      </c>
      <c r="O28" t="str">
        <f>$O$6</f>
        <v>Deutschland</v>
      </c>
      <c r="P28" s="28">
        <f t="shared" ref="P28:P29" ca="1" si="19">SUMIFS($H$4:$H$9,$B$4:$B$9,$O28,$D$4:$D$9,"&lt;&gt;"&amp;$O$30)+SUMIFS($I$4:$I$9,$B$4:$B$9,"&lt;&gt;"&amp;$O$30,$D$4:$D$9,$O28)</f>
        <v>1</v>
      </c>
      <c r="Q28" s="28">
        <f ca="1">R28-S28</f>
        <v>-1</v>
      </c>
      <c r="R28" s="624">
        <f t="shared" ref="R28:R29" ca="1" si="20">SUMIFS($E$4:$E$9,$B$4:$B$9,$O28,$D$4:$D$9,"&lt;&gt;"&amp;$O$30)+SUMIFS($G$4:$G$9,$B$4:$B$9,"&lt;&gt;"&amp;$O$30,$D$4:$D$9,$O28)</f>
        <v>2</v>
      </c>
      <c r="S28" s="624">
        <f t="shared" ref="S28:S29" ca="1" si="21">SUMIFS($G$4:$G$9,$B$4:$B$9,$O28,$D$4:$D$9,"&lt;&gt;"&amp;$O$30)+SUMIFS($E$4:$E$9,$B$4:$B$9,"&lt;&gt;"&amp;$O$30,$D$4:$D$9,$O28)</f>
        <v>3</v>
      </c>
      <c r="T28">
        <f ca="1">P28*FactorPts+(GDzero+Q28)*FactorGD+R28*FactorFor</f>
        <v>14902</v>
      </c>
      <c r="U28" s="624">
        <f t="shared" ref="U28:U29" ca="1" si="22">RANK(T28,T$27:T$29,1)</f>
        <v>1</v>
      </c>
      <c r="V28" s="406">
        <f t="shared" ref="V28:V29" ca="1" si="23">IF(AND($Y$4=$Y$6,$Y$4=$Y$7,$Y$4&lt;&gt;$Y$5),U28,0)</f>
        <v>0</v>
      </c>
      <c r="W28" s="406"/>
      <c r="X28" s="403"/>
      <c r="Y28" s="403"/>
    </row>
    <row r="29" spans="2:25" x14ac:dyDescent="0.25">
      <c r="N29" s="383" t="s">
        <v>34</v>
      </c>
      <c r="O29" t="str">
        <f>$O$7</f>
        <v>Japan</v>
      </c>
      <c r="P29" s="28">
        <f t="shared" ca="1" si="19"/>
        <v>6</v>
      </c>
      <c r="Q29" s="28">
        <f ca="1">R29-S29</f>
        <v>2</v>
      </c>
      <c r="R29" s="624">
        <f t="shared" ca="1" si="20"/>
        <v>4</v>
      </c>
      <c r="S29" s="624">
        <f t="shared" ca="1" si="21"/>
        <v>2</v>
      </c>
      <c r="T29">
        <f ca="1">P29*FactorPts+(GDzero+Q29)*FactorGD+R29*FactorFor</f>
        <v>65204</v>
      </c>
      <c r="U29" s="624">
        <f t="shared" ca="1" si="22"/>
        <v>3</v>
      </c>
      <c r="V29" s="406">
        <f t="shared" ca="1" si="23"/>
        <v>0</v>
      </c>
      <c r="W29" s="406"/>
      <c r="X29" s="403"/>
      <c r="Y29" s="403"/>
    </row>
    <row r="30" spans="2:25" x14ac:dyDescent="0.25">
      <c r="N30" s="383"/>
      <c r="O30" s="33" t="str">
        <f>$O$5</f>
        <v>Costa Rica</v>
      </c>
      <c r="P30" s="28"/>
      <c r="Q30" s="28"/>
      <c r="R30" s="28"/>
      <c r="S30" s="28"/>
      <c r="V30" s="406"/>
      <c r="W30" s="406"/>
      <c r="X30" s="403"/>
      <c r="Y30" s="403"/>
    </row>
    <row r="31" spans="2:25" x14ac:dyDescent="0.25">
      <c r="N31" s="383"/>
      <c r="V31" s="406"/>
      <c r="W31" s="406"/>
      <c r="X31" s="403"/>
      <c r="Y31" s="403"/>
    </row>
    <row r="32" spans="2:25" x14ac:dyDescent="0.25">
      <c r="N32" s="383" t="s">
        <v>32</v>
      </c>
      <c r="O32" t="str">
        <f>$O$5</f>
        <v>Costa Rica</v>
      </c>
      <c r="P32" s="28">
        <f ca="1">SUMIFS($H$4:$H$9,$B$4:$B$9,$O32,$D$4:$D$9,"&lt;&gt;"&amp;$O$35)+SUMIFS($I$4:$I$9,$B$4:$B$9,"&lt;&gt;"&amp;$O$35,$D$4:$D$9,$O32)</f>
        <v>3</v>
      </c>
      <c r="Q32" s="28">
        <f ca="1">R32-S32</f>
        <v>-1</v>
      </c>
      <c r="R32" s="28">
        <f ca="1">SUMIFS($E$4:$E$9,$B$4:$B$9,$O32,$D$4:$D$9,"&lt;&gt;"&amp;$O$35)+SUMIFS($G$4:$G$9,$B$4:$B$9,"&lt;&gt;"&amp;$O$35,$D$4:$D$9,$O32)</f>
        <v>3</v>
      </c>
      <c r="S32" s="28">
        <f ca="1">SUMIFS($G$4:$G$9,$B$4:$B$9,$O32,$D$4:$D$9,"&lt;&gt;"&amp;$O$35)+SUMIFS($E$4:$E$9,$B$4:$B$9,"&lt;&gt;"&amp;$O$35,$D$4:$D$9,$O32)</f>
        <v>4</v>
      </c>
      <c r="T32">
        <f ca="1">P32*FactorPts+(GDzero+Q32)*FactorGD+R32*FactorFor</f>
        <v>34903</v>
      </c>
      <c r="U32" s="406">
        <f ca="1">RANK(T32,T$32:T$34,1)</f>
        <v>1</v>
      </c>
      <c r="V32" s="406">
        <f ca="1">IF(AND($Y$5=$Y$6,$Y$5=$Y$7,$Y$5&lt;&gt;$Y$4),U32,0)</f>
        <v>0</v>
      </c>
      <c r="W32" s="406"/>
      <c r="X32" s="403"/>
      <c r="Y32" s="403"/>
    </row>
    <row r="33" spans="14:25" x14ac:dyDescent="0.25">
      <c r="N33" s="383" t="s">
        <v>33</v>
      </c>
      <c r="O33" t="str">
        <f>$O$6</f>
        <v>Deutschland</v>
      </c>
      <c r="P33" s="28">
        <f t="shared" ref="P33:P34" ca="1" si="24">SUMIFS($H$4:$H$9,$B$4:$B$9,$O33,$D$4:$D$9,"&lt;&gt;"&amp;$O$35)+SUMIFS($I$4:$I$9,$B$4:$B$9,"&lt;&gt;"&amp;$O$35,$D$4:$D$9,$O33)</f>
        <v>3</v>
      </c>
      <c r="Q33" s="28">
        <f ca="1">R33-S33</f>
        <v>1</v>
      </c>
      <c r="R33" s="28">
        <f t="shared" ref="R33:R34" ca="1" si="25">SUMIFS($E$4:$E$9,$B$4:$B$9,$O33,$D$4:$D$9,"&lt;&gt;"&amp;$O$35)+SUMIFS($G$4:$G$9,$B$4:$B$9,"&lt;&gt;"&amp;$O$35,$D$4:$D$9,$O33)</f>
        <v>5</v>
      </c>
      <c r="S33" s="28">
        <f t="shared" ref="S33:S34" ca="1" si="26">SUMIFS($G$4:$G$9,$B$4:$B$9,$O33,$D$4:$D$9,"&lt;&gt;"&amp;$O$35)+SUMIFS($E$4:$E$9,$B$4:$B$9,"&lt;&gt;"&amp;$O$35,$D$4:$D$9,$O33)</f>
        <v>4</v>
      </c>
      <c r="T33">
        <f ca="1">P33*FactorPts+(GDzero+Q33)*FactorGD+R33*FactorFor</f>
        <v>35105</v>
      </c>
      <c r="U33" s="406">
        <f ca="1">RANK(T33,T$32:T$34,1)</f>
        <v>3</v>
      </c>
      <c r="V33" s="406">
        <f t="shared" ref="V33:V34" ca="1" si="27">IF(AND($Y$5=$Y$6,$Y$5=$Y$7,$Y$5&lt;&gt;$Y$4),U33,0)</f>
        <v>0</v>
      </c>
      <c r="W33" s="406"/>
      <c r="X33" s="403"/>
      <c r="Y33" s="403"/>
    </row>
    <row r="34" spans="14:25" x14ac:dyDescent="0.25">
      <c r="N34" s="383" t="s">
        <v>34</v>
      </c>
      <c r="O34" t="str">
        <f>$O$7</f>
        <v>Japan</v>
      </c>
      <c r="P34" s="28">
        <f t="shared" ca="1" si="24"/>
        <v>3</v>
      </c>
      <c r="Q34" s="28">
        <f ca="1">R34-S34</f>
        <v>0</v>
      </c>
      <c r="R34" s="28">
        <f t="shared" ca="1" si="25"/>
        <v>2</v>
      </c>
      <c r="S34" s="28">
        <f t="shared" ca="1" si="26"/>
        <v>2</v>
      </c>
      <c r="T34">
        <f ca="1">P34*FactorPts+(GDzero+Q34)*FactorGD+R34*FactorFor</f>
        <v>35002</v>
      </c>
      <c r="U34" s="406">
        <f ca="1">RANK(T34,T$32:T$34,1)</f>
        <v>2</v>
      </c>
      <c r="V34" s="406">
        <f t="shared" ca="1" si="27"/>
        <v>0</v>
      </c>
      <c r="W34" s="406"/>
      <c r="X34" s="403"/>
      <c r="Y34" s="403"/>
    </row>
    <row r="35" spans="14:25" x14ac:dyDescent="0.25">
      <c r="N35" s="383"/>
      <c r="O35" s="33" t="str">
        <f>$O$4</f>
        <v>Spanien</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3"/>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Q</v>
      </c>
      <c r="D1" s="50" t="str">
        <f>VLOOKUP($P$1,References!$B$5:$D$12,3,0)</f>
        <v>R</v>
      </c>
      <c r="N1" s="326"/>
      <c r="O1" s="328" t="s">
        <v>245</v>
      </c>
      <c r="P1" s="329" t="s">
        <v>29</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Marokko</v>
      </c>
      <c r="C4" s="386" t="s">
        <v>36</v>
      </c>
      <c r="D4" s="387" t="str">
        <f ca="1">INDIRECT("'"&amp;References!$A$1&amp;"'!"&amp;$D$1&amp;References!$G5)</f>
        <v>Kroatien</v>
      </c>
      <c r="E4" s="385">
        <f ca="1">IF(OR(INDIRECT("'"&amp;References!$A$1&amp;"'!"&amp;$B$1&amp;References!$H5)="",INDIRECT("'"&amp;References!$A$1&amp;"'!"&amp;$D$1&amp;References!$H5)=""),"",INDIRECT("'"&amp;References!$A$1&amp;"'!"&amp;$B$1&amp;References!$H5))</f>
        <v>0</v>
      </c>
      <c r="F4" s="386" t="s">
        <v>36</v>
      </c>
      <c r="G4" s="391">
        <f ca="1">IF(OR(INDIRECT("'"&amp;References!$A$1&amp;"'!"&amp;$B$1&amp;References!$H5)="",INDIRECT("'"&amp;References!$A$1&amp;"'!"&amp;$D$1&amp;References!$H5)=""),"",INDIRECT("'"&amp;References!$A$1&amp;"'!"&amp;$D$1&amp;References!$H5))</f>
        <v>0</v>
      </c>
      <c r="H4" s="383">
        <f ca="1">IF($K4&gt;0,IF($E4&gt;$G4,3,IF($E4=$G4,1,0)),0)</f>
        <v>1</v>
      </c>
      <c r="I4" s="383">
        <f ca="1">IF($K4&gt;0,IF($E4&lt;$G4,3,IF($E4=$G4,1,0)),0)</f>
        <v>1</v>
      </c>
      <c r="K4" s="383">
        <f ca="1">IF(AND($E4&lt;&gt;"",$G4&lt;&gt;""),1,0)</f>
        <v>1</v>
      </c>
      <c r="L4" s="34"/>
      <c r="M4" s="34"/>
      <c r="N4" s="383" t="s">
        <v>32</v>
      </c>
      <c r="O4" s="45" t="str">
        <f>VLOOKUP($P$1&amp;ROW($A1),Groups!$B$7:$D$45,3,0)</f>
        <v>Belgien</v>
      </c>
      <c r="P4" s="28">
        <f ca="1">SUMIF($B$4:$B$9,O4,$H$4:$H$9)+SUMIF($D$4:$D$9,O4,$I$4:$I$9)</f>
        <v>4</v>
      </c>
      <c r="Q4" s="28">
        <f ca="1">R4-S4</f>
        <v>-1</v>
      </c>
      <c r="R4" s="624">
        <f ca="1">SUMIF($B$4:$B$9,$O4,$E$4:$E$9)+SUMIF($D$4:$D$9,$O4,$G$4:$G$9)</f>
        <v>1</v>
      </c>
      <c r="S4" s="624">
        <f ca="1">SUMIF($B$4:$B$9,$O4,$G$4:$G$9)+SUMIF($D$4:$D$9,$O4,$E$4:$E$9)</f>
        <v>2</v>
      </c>
      <c r="T4" s="106">
        <f ca="1">$P4*FactorPts+(GDzero+$Q4)*FactorGD+$R4*FactorFor+$U4*FactorDirC3+$V4*FactorDirC2+$W4*FactorFairPlay+(8-ROW())*FactorRow</f>
        <v>44901.000004000001</v>
      </c>
      <c r="U4" s="46">
        <f ca="1">SUMIFS($V$17:$V$34,$O$17:$O$34,$O4)</f>
        <v>0</v>
      </c>
      <c r="V4" s="46">
        <f ca="1">$I18</f>
        <v>0</v>
      </c>
      <c r="W4" s="60">
        <f>SUMIFS(FairPlayPoints1,FairPlayTeams1,O4)+SUMIFS(FairPlayPoints2,FairPlayTeams2,O4)</f>
        <v>0</v>
      </c>
      <c r="X4" s="60" t="b">
        <f ca="1">(P4+S4&gt;0)</f>
        <v>1</v>
      </c>
      <c r="Y4" s="91">
        <f ca="1">$P4*FactorPts+(GDzero+$Q4)*FactorGD+$R4*FactorFor</f>
        <v>44901</v>
      </c>
    </row>
    <row r="5" spans="1:25" x14ac:dyDescent="0.25">
      <c r="B5" s="388" t="str">
        <f ca="1">INDIRECT("'"&amp;References!$A$1&amp;"'!"&amp;$B$1&amp;References!$G6)</f>
        <v>Belgien</v>
      </c>
      <c r="C5" s="389" t="s">
        <v>36</v>
      </c>
      <c r="D5" s="390" t="str">
        <f ca="1">INDIRECT("'"&amp;References!$A$1&amp;"'!"&amp;$D$1&amp;References!$G6)</f>
        <v>Kanada</v>
      </c>
      <c r="E5" s="388">
        <f ca="1">IF(OR(INDIRECT("'"&amp;References!$A$1&amp;"'!"&amp;$B$1&amp;References!$H6)="",INDIRECT("'"&amp;References!$A$1&amp;"'!"&amp;$D$1&amp;References!$H6)=""),"",INDIRECT("'"&amp;References!$A$1&amp;"'!"&amp;$B$1&amp;References!$H6))</f>
        <v>1</v>
      </c>
      <c r="F5" s="389" t="s">
        <v>36</v>
      </c>
      <c r="G5" s="392">
        <f ca="1">IF(OR(INDIRECT("'"&amp;References!$A$1&amp;"'!"&amp;$B$1&amp;References!$H6)="",INDIRECT("'"&amp;References!$A$1&amp;"'!"&amp;$D$1&amp;References!$H6)=""),"",INDIRECT("'"&amp;References!$A$1&amp;"'!"&amp;$D$1&amp;References!$H6))</f>
        <v>0</v>
      </c>
      <c r="H5" s="383">
        <f t="shared" ref="H5:H9" ca="1" si="0">IF($K5&gt;0,IF($E5&gt;$G5,3,IF($E5=$G5,1,0)),0)</f>
        <v>3</v>
      </c>
      <c r="I5" s="383">
        <f t="shared" ref="I5:I9" ca="1" si="1">IF($K5&gt;0,IF($E5&lt;$G5,3,IF($E5=$G5,1,0)),0)</f>
        <v>0</v>
      </c>
      <c r="K5" s="383">
        <f t="shared" ref="K5:K9" ca="1" si="2">IF(AND($E5&lt;&gt;"",$G5&lt;&gt;""),1,0)</f>
        <v>1</v>
      </c>
      <c r="L5" s="34"/>
      <c r="M5" s="34"/>
      <c r="N5" s="383" t="s">
        <v>33</v>
      </c>
      <c r="O5" s="45" t="str">
        <f>VLOOKUP($P$1&amp;ROW($A2),Groups!$B$7:$D$45,3,0)</f>
        <v>Kanada</v>
      </c>
      <c r="P5" s="28">
        <f t="shared" ref="P5:P7" ca="1" si="3">SUMIF($B$4:$B$9,O5,$H$4:$H$9)+SUMIF($D$4:$D$9,O5,$I$4:$I$9)</f>
        <v>0</v>
      </c>
      <c r="Q5" s="28">
        <f ca="1">R5-S5</f>
        <v>-5</v>
      </c>
      <c r="R5" s="624">
        <f t="shared" ref="R5:R7" ca="1" si="4">SUMIF($B$4:$B$9,$O5,$E$4:$E$9)+SUMIF($D$4:$D$9,$O5,$G$4:$G$9)</f>
        <v>2</v>
      </c>
      <c r="S5" s="624">
        <f t="shared" ref="S5:S7" ca="1" si="5">SUMIF($B$4:$B$9,$O5,$G$4:$G$9)+SUMIF($D$4:$D$9,$O5,$E$4:$E$9)</f>
        <v>7</v>
      </c>
      <c r="T5" s="106">
        <f ca="1">$P5*FactorPts+(GDzero+$Q5)*FactorGD+$R5*FactorFor+$U5*FactorDirC3+$V5*FactorDirC2+$W5*FactorFairPlay+(8-ROW())*FactorRow</f>
        <v>4502.0000030000001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4502</v>
      </c>
    </row>
    <row r="6" spans="1:25" x14ac:dyDescent="0.25">
      <c r="B6" s="388" t="str">
        <f ca="1">INDIRECT("'"&amp;References!$A$1&amp;"'!"&amp;$B$1&amp;References!$G7)</f>
        <v>Belgien</v>
      </c>
      <c r="C6" s="389" t="s">
        <v>36</v>
      </c>
      <c r="D6" s="390" t="str">
        <f ca="1">INDIRECT("'"&amp;References!$A$1&amp;"'!"&amp;$D$1&amp;References!$G7)</f>
        <v>Marokko</v>
      </c>
      <c r="E6" s="388">
        <f ca="1">IF(OR(INDIRECT("'"&amp;References!$A$1&amp;"'!"&amp;$B$1&amp;References!$H7)="",INDIRECT("'"&amp;References!$A$1&amp;"'!"&amp;$D$1&amp;References!$H7)=""),"",INDIRECT("'"&amp;References!$A$1&amp;"'!"&amp;$B$1&amp;References!$H7))</f>
        <v>0</v>
      </c>
      <c r="F6" s="389" t="s">
        <v>36</v>
      </c>
      <c r="G6" s="392">
        <f ca="1">IF(OR(INDIRECT("'"&amp;References!$A$1&amp;"'!"&amp;$B$1&amp;References!$H7)="",INDIRECT("'"&amp;References!$A$1&amp;"'!"&amp;$D$1&amp;References!$H7)=""),"",INDIRECT("'"&amp;References!$A$1&amp;"'!"&amp;$D$1&amp;References!$H7))</f>
        <v>2</v>
      </c>
      <c r="H6" s="383">
        <f t="shared" ca="1" si="0"/>
        <v>0</v>
      </c>
      <c r="I6" s="383">
        <f t="shared" ca="1" si="1"/>
        <v>3</v>
      </c>
      <c r="K6" s="383">
        <f t="shared" ca="1" si="2"/>
        <v>1</v>
      </c>
      <c r="L6" s="34"/>
      <c r="M6" s="34"/>
      <c r="N6" s="383" t="s">
        <v>34</v>
      </c>
      <c r="O6" s="45" t="str">
        <f>VLOOKUP($P$1&amp;ROW($A3),Groups!$B$7:$D$45,3,0)</f>
        <v>Marokko</v>
      </c>
      <c r="P6" s="28">
        <f t="shared" ca="1" si="3"/>
        <v>7</v>
      </c>
      <c r="Q6" s="28">
        <f ca="1">R6-S6</f>
        <v>3</v>
      </c>
      <c r="R6" s="624">
        <f t="shared" ca="1" si="4"/>
        <v>4</v>
      </c>
      <c r="S6" s="624">
        <f t="shared" ca="1" si="5"/>
        <v>1</v>
      </c>
      <c r="T6" s="106">
        <f ca="1">$P6*FactorPts+(GDzero+$Q6)*FactorGD+$R6*FactorFor+$U6*FactorDirC3+$V6*FactorDirC2+$W6*FactorFairPlay+(8-ROW())*FactorRow</f>
        <v>75304.000002000001</v>
      </c>
      <c r="U6" s="46">
        <f t="shared" ca="1" si="6"/>
        <v>0</v>
      </c>
      <c r="V6" s="46">
        <f ca="1">$I20</f>
        <v>0</v>
      </c>
      <c r="W6" s="60">
        <f>SUMIFS(FairPlayPoints1,FairPlayTeams1,O6)+SUMIFS(FairPlayPoints2,FairPlayTeams2,O6)</f>
        <v>0</v>
      </c>
      <c r="X6" s="60" t="b">
        <f t="shared" ca="1" si="7"/>
        <v>1</v>
      </c>
      <c r="Y6" s="91">
        <f ca="1">$P6*FactorPts+(GDzero+$Q6)*FactorGD+$R6*FactorFor</f>
        <v>75304</v>
      </c>
    </row>
    <row r="7" spans="1:25" x14ac:dyDescent="0.25">
      <c r="B7" s="388" t="str">
        <f ca="1">INDIRECT("'"&amp;References!$A$1&amp;"'!"&amp;$B$1&amp;References!$G8)</f>
        <v>Kroatien</v>
      </c>
      <c r="C7" s="389" t="s">
        <v>36</v>
      </c>
      <c r="D7" s="390" t="str">
        <f ca="1">INDIRECT("'"&amp;References!$A$1&amp;"'!"&amp;$D$1&amp;References!$G8)</f>
        <v>Kanada</v>
      </c>
      <c r="E7" s="388">
        <f ca="1">IF(OR(INDIRECT("'"&amp;References!$A$1&amp;"'!"&amp;$B$1&amp;References!$H8)="",INDIRECT("'"&amp;References!$A$1&amp;"'!"&amp;$D$1&amp;References!$H8)=""),"",INDIRECT("'"&amp;References!$A$1&amp;"'!"&amp;$B$1&amp;References!$H8))</f>
        <v>4</v>
      </c>
      <c r="F7" s="389" t="s">
        <v>36</v>
      </c>
      <c r="G7" s="392">
        <f ca="1">IF(OR(INDIRECT("'"&amp;References!$A$1&amp;"'!"&amp;$B$1&amp;References!$H8)="",INDIRECT("'"&amp;References!$A$1&amp;"'!"&amp;$D$1&amp;References!$H8)=""),"",INDIRECT("'"&amp;References!$A$1&amp;"'!"&amp;$D$1&amp;References!$H8))</f>
        <v>1</v>
      </c>
      <c r="H7" s="383">
        <f t="shared" ca="1" si="0"/>
        <v>3</v>
      </c>
      <c r="I7" s="383">
        <f t="shared" ca="1" si="1"/>
        <v>0</v>
      </c>
      <c r="K7" s="383">
        <f t="shared" ca="1" si="2"/>
        <v>1</v>
      </c>
      <c r="L7" s="34"/>
      <c r="M7" s="34"/>
      <c r="N7" s="383" t="s">
        <v>35</v>
      </c>
      <c r="O7" s="45" t="str">
        <f>VLOOKUP($P$1&amp;ROW($A4),Groups!$B$7:$D$45,3,0)</f>
        <v>Kroatien</v>
      </c>
      <c r="P7" s="28">
        <f t="shared" ca="1" si="3"/>
        <v>5</v>
      </c>
      <c r="Q7" s="28">
        <f ca="1">R7-S7</f>
        <v>3</v>
      </c>
      <c r="R7" s="624">
        <f t="shared" ca="1" si="4"/>
        <v>4</v>
      </c>
      <c r="S7" s="624">
        <f t="shared" ca="1" si="5"/>
        <v>1</v>
      </c>
      <c r="T7" s="106">
        <f ca="1">$P7*FactorPts+(GDzero+$Q7)*FactorGD+$R7*FactorFor+$U7*FactorDirC3+$V7*FactorDirC2+$W7*FactorFairPlay+(8-ROW())*FactorRow</f>
        <v>55304.000001</v>
      </c>
      <c r="U7" s="46">
        <f t="shared" ca="1" si="6"/>
        <v>0</v>
      </c>
      <c r="V7" s="46">
        <f ca="1">$I21</f>
        <v>0</v>
      </c>
      <c r="W7" s="60">
        <f>SUMIFS(FairPlayPoints1,FairPlayTeams1,O7)+SUMIFS(FairPlayPoints2,FairPlayTeams2,O7)</f>
        <v>0</v>
      </c>
      <c r="X7" s="60" t="b">
        <f t="shared" ca="1" si="7"/>
        <v>1</v>
      </c>
      <c r="Y7" s="91">
        <f ca="1">$P7*FactorPts+(GDzero+$Q7)*FactorGD+$R7*FactorFor</f>
        <v>55304</v>
      </c>
    </row>
    <row r="8" spans="1:25" x14ac:dyDescent="0.25">
      <c r="B8" s="388" t="str">
        <f ca="1">INDIRECT("'"&amp;References!$A$1&amp;"'!"&amp;$B$1&amp;References!$G9)</f>
        <v>Kroatien</v>
      </c>
      <c r="C8" s="389" t="s">
        <v>36</v>
      </c>
      <c r="D8" s="390" t="str">
        <f ca="1">INDIRECT("'"&amp;References!$A$1&amp;"'!"&amp;$D$1&amp;References!$G9)</f>
        <v>Belgien</v>
      </c>
      <c r="E8" s="388">
        <f ca="1">IF(OR(INDIRECT("'"&amp;References!$A$1&amp;"'!"&amp;$B$1&amp;References!$H9)="",INDIRECT("'"&amp;References!$A$1&amp;"'!"&amp;$D$1&amp;References!$H9)=""),"",INDIRECT("'"&amp;References!$A$1&amp;"'!"&amp;$B$1&amp;References!$H9))</f>
        <v>0</v>
      </c>
      <c r="F8" s="389" t="s">
        <v>36</v>
      </c>
      <c r="G8" s="392">
        <f ca="1">IF(OR(INDIRECT("'"&amp;References!$A$1&amp;"'!"&amp;$B$1&amp;References!$H9)="",INDIRECT("'"&amp;References!$A$1&amp;"'!"&amp;$D$1&amp;References!$H9)=""),"",INDIRECT("'"&amp;References!$A$1&amp;"'!"&amp;$D$1&amp;References!$H9))</f>
        <v>0</v>
      </c>
      <c r="H8" s="383">
        <f t="shared" ca="1" si="0"/>
        <v>1</v>
      </c>
      <c r="I8" s="383">
        <f t="shared" ca="1" si="1"/>
        <v>1</v>
      </c>
      <c r="J8" s="44"/>
      <c r="K8" s="383">
        <f t="shared" ca="1" si="2"/>
        <v>1</v>
      </c>
      <c r="L8" s="34"/>
      <c r="M8" s="34"/>
      <c r="N8" s="383"/>
      <c r="X8" s="60"/>
    </row>
    <row r="9" spans="1:25" x14ac:dyDescent="0.25">
      <c r="B9" s="388" t="str">
        <f ca="1">INDIRECT("'"&amp;References!$A$1&amp;"'!"&amp;$B$1&amp;References!$G10)</f>
        <v>Kanada</v>
      </c>
      <c r="C9" s="389" t="s">
        <v>36</v>
      </c>
      <c r="D9" s="390" t="str">
        <f ca="1">INDIRECT("'"&amp;References!$A$1&amp;"'!"&amp;$D$1&amp;References!$G10)</f>
        <v>Marokko</v>
      </c>
      <c r="E9" s="388">
        <f ca="1">IF(OR(INDIRECT("'"&amp;References!$A$1&amp;"'!"&amp;$B$1&amp;References!$H10)="",INDIRECT("'"&amp;References!$A$1&amp;"'!"&amp;$D$1&amp;References!$H10)=""),"",INDIRECT("'"&amp;References!$A$1&amp;"'!"&amp;$B$1&amp;References!$H10))</f>
        <v>1</v>
      </c>
      <c r="F9" s="389" t="s">
        <v>36</v>
      </c>
      <c r="G9" s="392">
        <f ca="1">IF(OR(INDIRECT("'"&amp;References!$A$1&amp;"'!"&amp;$B$1&amp;References!$H10)="",INDIRECT("'"&amp;References!$A$1&amp;"'!"&amp;$D$1&amp;References!$H10)=""),"",INDIRECT("'"&amp;References!$A$1&amp;"'!"&amp;$D$1&amp;References!$H10))</f>
        <v>2</v>
      </c>
      <c r="H9" s="383">
        <f t="shared" ca="1" si="0"/>
        <v>0</v>
      </c>
      <c r="I9" s="383">
        <f t="shared" ca="1" si="1"/>
        <v>3</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Marokko</v>
      </c>
      <c r="P11" s="379">
        <f t="shared" ref="P11:S14" ca="1" si="9">INDEX(P$4:P$7,MATCH($T11,$T$4:$T$7,0))</f>
        <v>7</v>
      </c>
      <c r="Q11" s="41">
        <f t="shared" ca="1" si="9"/>
        <v>3</v>
      </c>
      <c r="R11" s="41">
        <f t="shared" ca="1" si="9"/>
        <v>4</v>
      </c>
      <c r="S11" s="41">
        <f t="shared" ca="1" si="9"/>
        <v>1</v>
      </c>
      <c r="T11" s="107">
        <f ca="1">LARGE($T$4:$T$7,ROW(A1))</f>
        <v>75304.000002000001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Kroatien</v>
      </c>
      <c r="P12" s="380">
        <f t="shared" ca="1" si="9"/>
        <v>5</v>
      </c>
      <c r="Q12" s="366">
        <f t="shared" ca="1" si="9"/>
        <v>3</v>
      </c>
      <c r="R12" s="403">
        <f t="shared" ca="1" si="9"/>
        <v>4</v>
      </c>
      <c r="S12" s="403">
        <f t="shared" ca="1" si="9"/>
        <v>1</v>
      </c>
      <c r="T12" s="108">
        <f t="shared" ref="T12:T14" ca="1" si="10">LARGE($T$4:$T$7,ROW(A2))</f>
        <v>55304.000001</v>
      </c>
      <c r="W12" s="68"/>
      <c r="X12" s="406"/>
    </row>
    <row r="13" spans="1:25" x14ac:dyDescent="0.25">
      <c r="B13" s="401"/>
      <c r="C13" s="401"/>
      <c r="D13" s="65"/>
      <c r="N13" s="40" t="s">
        <v>34</v>
      </c>
      <c r="O13" s="29" t="str">
        <f t="shared" ca="1" si="8"/>
        <v>Belgien</v>
      </c>
      <c r="P13" s="380">
        <f t="shared" ca="1" si="9"/>
        <v>4</v>
      </c>
      <c r="Q13" s="366">
        <f t="shared" ca="1" si="9"/>
        <v>-1</v>
      </c>
      <c r="R13" s="403">
        <f t="shared" ca="1" si="9"/>
        <v>1</v>
      </c>
      <c r="S13" s="403">
        <f t="shared" ca="1" si="9"/>
        <v>2</v>
      </c>
      <c r="T13" s="108">
        <f t="shared" ca="1" si="10"/>
        <v>44901.000004000001</v>
      </c>
    </row>
    <row r="14" spans="1:25" ht="15.75" thickBot="1" x14ac:dyDescent="0.3">
      <c r="B14" s="401"/>
      <c r="C14" s="401"/>
      <c r="D14" s="65"/>
      <c r="F14" s="401"/>
      <c r="G14" s="34"/>
      <c r="N14" s="38" t="s">
        <v>35</v>
      </c>
      <c r="O14" s="37" t="str">
        <f t="shared" ca="1" si="8"/>
        <v>Kanada</v>
      </c>
      <c r="P14" s="381">
        <f t="shared" ca="1" si="9"/>
        <v>0</v>
      </c>
      <c r="Q14" s="36">
        <f t="shared" ca="1" si="9"/>
        <v>-5</v>
      </c>
      <c r="R14" s="36">
        <f t="shared" ca="1" si="9"/>
        <v>2</v>
      </c>
      <c r="S14" s="36">
        <f t="shared" ca="1" si="9"/>
        <v>7</v>
      </c>
      <c r="T14" s="109">
        <f t="shared" ca="1" si="10"/>
        <v>4502.0000030000001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Bel</v>
      </c>
      <c r="F17" s="41" t="str">
        <f>LEFT($O$5,3)</f>
        <v>Kan</v>
      </c>
      <c r="G17" s="41" t="str">
        <f>LEFT($O$6,3)</f>
        <v>Mar</v>
      </c>
      <c r="H17" s="170" t="str">
        <f>LEFT($O$7,3)</f>
        <v>Kro</v>
      </c>
      <c r="J17" s="61" t="s">
        <v>371</v>
      </c>
      <c r="N17" s="383" t="s">
        <v>32</v>
      </c>
      <c r="O17" t="str">
        <f>$O$4</f>
        <v>Belgien</v>
      </c>
      <c r="P17" s="28">
        <f ca="1">SUMIFS($H$4:$H$9,$B$4:$B$9,$O17,$D$4:$D$9,"&lt;&gt;"&amp;$O$20)+SUMIFS($I$4:$I$9,$B$4:$B$9,"&lt;&gt;"&amp;$O$20,$D$4:$D$9,$O17)</f>
        <v>3</v>
      </c>
      <c r="Q17" s="28">
        <f ca="1">R17-S17</f>
        <v>-1</v>
      </c>
      <c r="R17" s="624">
        <f ca="1">SUMIFS($E$4:$E$9,$B$4:$B$9,$O17,$D$4:$D$9,"&lt;&gt;"&amp;$O$20)+SUMIFS($G$4:$G$9,$B$4:$B$9,"&lt;&gt;"&amp;$O$20,$D$4:$D$9,$O17)</f>
        <v>1</v>
      </c>
      <c r="S17" s="624">
        <f ca="1">SUMIFS($G$4:$G$9,$B$4:$B$9,$O17,$D$4:$D$9,"&lt;&gt;"&amp;$O$20)+SUMIFS($E$4:$E$9,$B$4:$B$9,"&lt;&gt;"&amp;$O$20,$D$4:$D$9,$O17)</f>
        <v>2</v>
      </c>
      <c r="T17">
        <f ca="1">P17*FactorPts+(GDzero+Q17)*FactorGD+R17*FactorFor</f>
        <v>34901</v>
      </c>
      <c r="U17" s="624">
        <f ca="1">RANK(T17,T$17:T$19,1)</f>
        <v>2</v>
      </c>
      <c r="V17" s="406">
        <f ca="1">IF(AND($Y$4=$Y$5,$Y$4=$Y$6,$Y$4&lt;&gt;$Y$7),U17,0)</f>
        <v>0</v>
      </c>
      <c r="W17" s="406"/>
      <c r="X17" s="403"/>
      <c r="Y17" s="403"/>
    </row>
    <row r="18" spans="2:25" ht="15.75" thickTop="1" x14ac:dyDescent="0.25">
      <c r="B18" s="383"/>
      <c r="C18" s="383"/>
      <c r="D18" s="428" t="str">
        <f>$O$4</f>
        <v>Belgien</v>
      </c>
      <c r="E18" s="169"/>
      <c r="F18" s="41">
        <f ca="1">SUMIFS($E$4:$E$9,$B$4:$B$9,$O$4,$D$4:$D$9,$O$5)+SUMIFS($G$4:$G$9,$B$4:$B$9,$O$5,$D$4:$D$9,$O$4)</f>
        <v>1</v>
      </c>
      <c r="G18" s="41">
        <f ca="1">SUMIFS($E$4:$E$9,$B$4:$B$9,$O$4,$D$4:$D$9,$O$6)+SUMIFS($G$4:$G$9,$B$4:$B$9,$O$6,$D$4:$D$9,$O$4)</f>
        <v>0</v>
      </c>
      <c r="H18" s="170">
        <f ca="1">SUMIFS($E$4:$E$9,$B$4:$B$9,$O$4,$D$4:$D$9,$O$7)+SUMIFS($G$4:$G$9,$B$4:$B$9,$O$7,$D$4:$D$9,$O$4)</f>
        <v>0</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Kanada</v>
      </c>
      <c r="P18" s="28">
        <f t="shared" ref="P18:P19" ca="1" si="11">SUMIFS($H$4:$H$9,$B$4:$B$9,$O18,$D$4:$D$9,"&lt;&gt;"&amp;$O$20)+SUMIFS($I$4:$I$9,$B$4:$B$9,"&lt;&gt;"&amp;$O$20,$D$4:$D$9,$O18)</f>
        <v>0</v>
      </c>
      <c r="Q18" s="28">
        <f ca="1">R18-S18</f>
        <v>-2</v>
      </c>
      <c r="R18" s="624">
        <f t="shared" ref="R18:R19" ca="1" si="12">SUMIFS($E$4:$E$9,$B$4:$B$9,$O18,$D$4:$D$9,"&lt;&gt;"&amp;$O$20)+SUMIFS($G$4:$G$9,$B$4:$B$9,"&lt;&gt;"&amp;$O$20,$D$4:$D$9,$O18)</f>
        <v>1</v>
      </c>
      <c r="S18" s="624">
        <f t="shared" ref="S18:S19" ca="1" si="13">SUMIFS($G$4:$G$9,$B$4:$B$9,$O18,$D$4:$D$9,"&lt;&gt;"&amp;$O$20)+SUMIFS($E$4:$E$9,$B$4:$B$9,"&lt;&gt;"&amp;$O$20,$D$4:$D$9,$O18)</f>
        <v>3</v>
      </c>
      <c r="T18">
        <f ca="1">P18*FactorPts+(GDzero+Q18)*FactorGD+R18*FactorFor</f>
        <v>4801</v>
      </c>
      <c r="U18" s="624">
        <f ca="1">RANK(T18,T$17:T$19,1)</f>
        <v>1</v>
      </c>
      <c r="V18" s="406">
        <f t="shared" ref="V18:V19" ca="1" si="14">IF(AND($Y$4=$Y$5,$Y$4=$Y$6,$Y$4&lt;&gt;$Y$7),U18,0)</f>
        <v>0</v>
      </c>
      <c r="W18" s="406"/>
      <c r="X18" s="403"/>
      <c r="Y18" s="403"/>
    </row>
    <row r="19" spans="2:25" x14ac:dyDescent="0.25">
      <c r="B19" s="383"/>
      <c r="C19" s="383"/>
      <c r="D19" s="429" t="str">
        <f>$O$5</f>
        <v>Kanada</v>
      </c>
      <c r="E19" s="40">
        <f ca="1">SUMIFS($E$4:$E$9,$B$4:$B$9,$O$5,$D$4:$D$9,$O$4)+SUMIFS($G$4:$G$9,$B$4:$B$9,$O$4,$D$4:$D$9,$O$5)</f>
        <v>0</v>
      </c>
      <c r="F19" s="94"/>
      <c r="G19" s="384">
        <f ca="1">SUMIFS($E$4:$E$9,$B$4:$B$9,$O$5,$D$4:$D$9,$O$6)+SUMIFS($G$4:$G$9,$B$4:$B$9,$O$6,$D$4:$D$9,$O$5)</f>
        <v>1</v>
      </c>
      <c r="H19" s="62">
        <f ca="1">SUMIFS($E$4:$E$9,$B$4:$B$9,$O$5,$D$4:$D$9,$O$7)+SUMIFS($G$4:$G$9,$B$4:$B$9,$O$7,$D$4:$D$9,$O$5)</f>
        <v>1</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Marokko</v>
      </c>
      <c r="P19" s="28">
        <f t="shared" ca="1" si="11"/>
        <v>6</v>
      </c>
      <c r="Q19" s="28">
        <f ca="1">R19-S19</f>
        <v>3</v>
      </c>
      <c r="R19" s="624">
        <f t="shared" ca="1" si="12"/>
        <v>4</v>
      </c>
      <c r="S19" s="624">
        <f t="shared" ca="1" si="13"/>
        <v>1</v>
      </c>
      <c r="T19">
        <f ca="1">P19*FactorPts+(GDzero+Q19)*FactorGD+R19*FactorFor</f>
        <v>65304</v>
      </c>
      <c r="U19" s="624">
        <f ca="1">RANK(T19,T$17:T$19,1)</f>
        <v>3</v>
      </c>
      <c r="V19" s="406">
        <f t="shared" ca="1" si="14"/>
        <v>0</v>
      </c>
      <c r="W19" s="406"/>
      <c r="X19" s="403"/>
      <c r="Y19" s="403"/>
    </row>
    <row r="20" spans="2:25" x14ac:dyDescent="0.25">
      <c r="D20" s="429" t="str">
        <f>$O$6</f>
        <v>Marokko</v>
      </c>
      <c r="E20" s="40">
        <f ca="1">SUMIFS($E$4:$E$9,$B$4:$B$9,$O$6,$D$4:$D$9,$O$4)+SUMIFS($G$4:$G$9,$B$4:$B$9,$O$4,$D$4:$D$9,$O$6)</f>
        <v>2</v>
      </c>
      <c r="F20" s="384">
        <f ca="1">SUMIFS($E$4:$E$9,$B$4:$B$9,$O$6,$D$4:$D$9,$O$5)+SUMIFS($G$4:$G$9,$B$4:$B$9,$O$5,$D$4:$D$9,$O$6)</f>
        <v>2</v>
      </c>
      <c r="G20" s="94"/>
      <c r="H20" s="62">
        <f ca="1">SUMIFS($E$4:$E$9,$B$4:$B$9,$O$6,$D$4:$D$9,$O$7)+SUMIFS($G$4:$G$9,$B$4:$B$9,$O$7,$D$4:$D$9,$O$6)</f>
        <v>0</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Kroatien</v>
      </c>
      <c r="P20" s="28"/>
      <c r="Q20" s="28"/>
      <c r="R20" s="624"/>
      <c r="S20" s="624"/>
      <c r="V20" s="406"/>
      <c r="W20" s="406"/>
      <c r="X20" s="403"/>
      <c r="Y20" s="403"/>
    </row>
    <row r="21" spans="2:25" ht="15.75" thickBot="1" x14ac:dyDescent="0.3">
      <c r="B21" s="52"/>
      <c r="C21" s="53"/>
      <c r="D21" s="427" t="str">
        <f>$O$7</f>
        <v>Kroatien</v>
      </c>
      <c r="E21" s="38">
        <f ca="1">SUMIFS($E$4:$E$9,$B$4:$B$9,$O$7,$D$4:$D$9,$O$4)+SUMIFS($G$4:$G$9,$B$4:$B$9,$O$4,$D$4:$D$9,$O$7)</f>
        <v>0</v>
      </c>
      <c r="F21" s="36">
        <f ca="1">SUMIFS($E$4:$E$9,$B$4:$B$9,$O$7,$D$4:$D$9,$O$5)+SUMIFS($G$4:$G$9,$B$4:$B$9,$O$5,$D$4:$D$9,$O$7)</f>
        <v>4</v>
      </c>
      <c r="G21" s="36">
        <f ca="1">SUMIFS($E$4:$E$9,$B$4:$B$9,$O$7,$D$4:$D$9,$O$6)+SUMIFS($G$4:$G$9,$B$4:$B$9,$O$6,$D$4:$D$9,$O$7)</f>
        <v>0</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Belgien</v>
      </c>
      <c r="P22" s="28">
        <f ca="1">SUMIFS($H$4:$H$9,$B$4:$B$9,$O22,$D$4:$D$9,"&lt;&gt;"&amp;$O$25)+SUMIFS($I$4:$I$9,$B$4:$B$9,"&lt;&gt;"&amp;$O$25,$D$4:$D$9,$O22)</f>
        <v>4</v>
      </c>
      <c r="Q22" s="28">
        <f ca="1">R22-S22</f>
        <v>1</v>
      </c>
      <c r="R22" s="624">
        <f ca="1">SUMIFS($E$4:$E$9,$B$4:$B$9,$O22,$D$4:$D$9,"&lt;&gt;"&amp;$O$25)+SUMIFS($G$4:$G$9,$B$4:$B$9,"&lt;&gt;"&amp;$O$25,$D$4:$D$9,$O22)</f>
        <v>1</v>
      </c>
      <c r="S22" s="624">
        <f ca="1">SUMIFS($G$4:$G$9,$B$4:$B$9,$O22,$D$4:$D$9,"&lt;&gt;"&amp;$O$25)+SUMIFS($E$4:$E$9,$B$4:$B$9,"&lt;&gt;"&amp;$O$25,$D$4:$D$9,$O22)</f>
        <v>0</v>
      </c>
      <c r="T22">
        <f ca="1">P22*FactorPts+(GDzero+Q22)*FactorGD+R22*FactorFor</f>
        <v>45101</v>
      </c>
      <c r="U22" s="624">
        <f ca="1">RANK(T22,T$22:T$24,1)</f>
        <v>2</v>
      </c>
      <c r="V22" s="406">
        <f ca="1">IF(AND($Y$4=$Y$5,$Y$4=$Y$7,$Y$4&lt;&gt;$Y$6),U22,0)</f>
        <v>0</v>
      </c>
      <c r="W22" s="406"/>
      <c r="X22" s="403"/>
      <c r="Y22" s="403"/>
    </row>
    <row r="23" spans="2:25" x14ac:dyDescent="0.25">
      <c r="B23" s="44"/>
      <c r="C23" s="383"/>
      <c r="N23" s="383" t="s">
        <v>33</v>
      </c>
      <c r="O23" t="str">
        <f>$O$5</f>
        <v>Kanada</v>
      </c>
      <c r="P23" s="28">
        <f t="shared" ref="P23:P24" ca="1" si="15">SUMIFS($H$4:$H$9,$B$4:$B$9,$O23,$D$4:$D$9,"&lt;&gt;"&amp;$O$25)+SUMIFS($I$4:$I$9,$B$4:$B$9,"&lt;&gt;"&amp;$O$25,$D$4:$D$9,$O23)</f>
        <v>0</v>
      </c>
      <c r="Q23" s="28">
        <f ca="1">R23-S23</f>
        <v>-4</v>
      </c>
      <c r="R23" s="624">
        <f t="shared" ref="R23:R24" ca="1" si="16">SUMIFS($E$4:$E$9,$B$4:$B$9,$O23,$D$4:$D$9,"&lt;&gt;"&amp;$O$25)+SUMIFS($G$4:$G$9,$B$4:$B$9,"&lt;&gt;"&amp;$O$25,$D$4:$D$9,$O23)</f>
        <v>1</v>
      </c>
      <c r="S23" s="624">
        <f t="shared" ref="S23:S24" ca="1" si="17">SUMIFS($G$4:$G$9,$B$4:$B$9,$O23,$D$4:$D$9,"&lt;&gt;"&amp;$O$25)+SUMIFS($E$4:$E$9,$B$4:$B$9,"&lt;&gt;"&amp;$O$25,$D$4:$D$9,$O23)</f>
        <v>5</v>
      </c>
      <c r="T23">
        <f ca="1">P23*FactorPts+(GDzero+Q23)*FactorGD+R23*FactorFor</f>
        <v>4601</v>
      </c>
      <c r="U23" s="624">
        <f ca="1">RANK(T23,T$22:T$24,1)</f>
        <v>1</v>
      </c>
      <c r="V23" s="406">
        <f t="shared" ref="V23:V24" ca="1" si="18">IF(AND($Y$4=$Y$5,$Y$4=$Y$7,$Y$4&lt;&gt;$Y$6),U23,0)</f>
        <v>0</v>
      </c>
      <c r="W23" s="406"/>
      <c r="X23" s="403"/>
      <c r="Y23" s="403"/>
    </row>
    <row r="24" spans="2:25" x14ac:dyDescent="0.25">
      <c r="B24" s="44"/>
      <c r="C24" s="383"/>
      <c r="N24" s="383" t="s">
        <v>34</v>
      </c>
      <c r="O24" t="str">
        <f>$O$7</f>
        <v>Kroatien</v>
      </c>
      <c r="P24" s="28">
        <f t="shared" ca="1" si="15"/>
        <v>4</v>
      </c>
      <c r="Q24" s="28">
        <f ca="1">R24-S24</f>
        <v>3</v>
      </c>
      <c r="R24" s="624">
        <f t="shared" ca="1" si="16"/>
        <v>4</v>
      </c>
      <c r="S24" s="624">
        <f t="shared" ca="1" si="17"/>
        <v>1</v>
      </c>
      <c r="T24">
        <f ca="1">P24*FactorPts+(GDzero+Q24)*FactorGD+R24*FactorFor</f>
        <v>45304</v>
      </c>
      <c r="U24" s="624">
        <f ca="1">RANK(T24,T$22:T$24,1)</f>
        <v>3</v>
      </c>
      <c r="V24" s="406">
        <f t="shared" ca="1" si="18"/>
        <v>0</v>
      </c>
      <c r="W24" s="406"/>
      <c r="X24" s="403"/>
      <c r="Y24" s="403"/>
    </row>
    <row r="25" spans="2:25" x14ac:dyDescent="0.25">
      <c r="B25" s="44"/>
      <c r="C25" s="383"/>
      <c r="N25" s="383"/>
      <c r="O25" s="33" t="str">
        <f>$O$6</f>
        <v>Marokko</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Belgien</v>
      </c>
      <c r="P27" s="28">
        <f ca="1">SUMIFS($H$4:$H$9,$B$4:$B$9,$O27,$D$4:$D$9,"&lt;&gt;"&amp;$O$30)+SUMIFS($I$4:$I$9,$B$4:$B$9,"&lt;&gt;"&amp;$O$30,$D$4:$D$9,$O27)</f>
        <v>1</v>
      </c>
      <c r="Q27" s="28">
        <f ca="1">R27-S27</f>
        <v>-2</v>
      </c>
      <c r="R27" s="624">
        <f ca="1">SUMIFS($E$4:$E$9,$B$4:$B$9,$O27,$D$4:$D$9,"&lt;&gt;"&amp;$O$30)+SUMIFS($G$4:$G$9,$B$4:$B$9,"&lt;&gt;"&amp;$O$30,$D$4:$D$9,$O27)</f>
        <v>0</v>
      </c>
      <c r="S27" s="624">
        <f ca="1">SUMIFS($G$4:$G$9,$B$4:$B$9,$O27,$D$4:$D$9,"&lt;&gt;"&amp;$O$30)+SUMIFS($E$4:$E$9,$B$4:$B$9,"&lt;&gt;"&amp;$O$30,$D$4:$D$9,$O27)</f>
        <v>2</v>
      </c>
      <c r="T27">
        <f ca="1">P27*FactorPts+(GDzero+Q27)*FactorGD+R27*FactorFor</f>
        <v>14800</v>
      </c>
      <c r="U27" s="624">
        <f ca="1">RANK(T27,T$27:T$29,1)</f>
        <v>1</v>
      </c>
      <c r="V27" s="406">
        <f ca="1">IF(AND($Y$4=$Y$6,$Y$4=$Y$7,$Y$4&lt;&gt;$Y$5),U27,0)</f>
        <v>0</v>
      </c>
      <c r="W27" s="406"/>
      <c r="X27" s="403"/>
      <c r="Y27" s="403"/>
    </row>
    <row r="28" spans="2:25" x14ac:dyDescent="0.25">
      <c r="N28" s="383" t="s">
        <v>33</v>
      </c>
      <c r="O28" t="str">
        <f>$O$6</f>
        <v>Marokko</v>
      </c>
      <c r="P28" s="28">
        <f t="shared" ref="P28:P29" ca="1" si="19">SUMIFS($H$4:$H$9,$B$4:$B$9,$O28,$D$4:$D$9,"&lt;&gt;"&amp;$O$30)+SUMIFS($I$4:$I$9,$B$4:$B$9,"&lt;&gt;"&amp;$O$30,$D$4:$D$9,$O28)</f>
        <v>4</v>
      </c>
      <c r="Q28" s="28">
        <f ca="1">R28-S28</f>
        <v>2</v>
      </c>
      <c r="R28" s="624">
        <f t="shared" ref="R28:R29" ca="1" si="20">SUMIFS($E$4:$E$9,$B$4:$B$9,$O28,$D$4:$D$9,"&lt;&gt;"&amp;$O$30)+SUMIFS($G$4:$G$9,$B$4:$B$9,"&lt;&gt;"&amp;$O$30,$D$4:$D$9,$O28)</f>
        <v>2</v>
      </c>
      <c r="S28" s="624">
        <f t="shared" ref="S28:S29" ca="1" si="21">SUMIFS($G$4:$G$9,$B$4:$B$9,$O28,$D$4:$D$9,"&lt;&gt;"&amp;$O$30)+SUMIFS($E$4:$E$9,$B$4:$B$9,"&lt;&gt;"&amp;$O$30,$D$4:$D$9,$O28)</f>
        <v>0</v>
      </c>
      <c r="T28">
        <f ca="1">P28*FactorPts+(GDzero+Q28)*FactorGD+R28*FactorFor</f>
        <v>45202</v>
      </c>
      <c r="U28" s="624">
        <f t="shared" ref="U28:U29" ca="1" si="22">RANK(T28,T$27:T$29,1)</f>
        <v>3</v>
      </c>
      <c r="V28" s="406">
        <f t="shared" ref="V28:V29" ca="1" si="23">IF(AND($Y$4=$Y$6,$Y$4=$Y$7,$Y$4&lt;&gt;$Y$5),U28,0)</f>
        <v>0</v>
      </c>
      <c r="W28" s="406"/>
      <c r="X28" s="403"/>
      <c r="Y28" s="403"/>
    </row>
    <row r="29" spans="2:25" x14ac:dyDescent="0.25">
      <c r="N29" s="383" t="s">
        <v>34</v>
      </c>
      <c r="O29" t="str">
        <f>$O$7</f>
        <v>Kroatien</v>
      </c>
      <c r="P29" s="28">
        <f t="shared" ca="1" si="19"/>
        <v>2</v>
      </c>
      <c r="Q29" s="28">
        <f ca="1">R29-S29</f>
        <v>0</v>
      </c>
      <c r="R29" s="624">
        <f t="shared" ca="1" si="20"/>
        <v>0</v>
      </c>
      <c r="S29" s="624">
        <f t="shared" ca="1" si="21"/>
        <v>0</v>
      </c>
      <c r="T29">
        <f ca="1">P29*FactorPts+(GDzero+Q29)*FactorGD+R29*FactorFor</f>
        <v>25000</v>
      </c>
      <c r="U29" s="624">
        <f t="shared" ca="1" si="22"/>
        <v>2</v>
      </c>
      <c r="V29" s="406">
        <f t="shared" ca="1" si="23"/>
        <v>0</v>
      </c>
      <c r="W29" s="406"/>
      <c r="X29" s="403"/>
      <c r="Y29" s="403"/>
    </row>
    <row r="30" spans="2:25" x14ac:dyDescent="0.25">
      <c r="N30" s="383"/>
      <c r="O30" s="33" t="str">
        <f>$O$5</f>
        <v>Kanada</v>
      </c>
      <c r="P30" s="28"/>
      <c r="Q30" s="28"/>
      <c r="R30" s="28"/>
      <c r="S30" s="28"/>
      <c r="V30" s="406"/>
      <c r="W30" s="406"/>
      <c r="X30" s="403"/>
      <c r="Y30" s="403"/>
    </row>
    <row r="31" spans="2:25" x14ac:dyDescent="0.25">
      <c r="N31" s="383"/>
      <c r="V31" s="406"/>
      <c r="W31" s="406"/>
      <c r="X31" s="403"/>
      <c r="Y31" s="403"/>
    </row>
    <row r="32" spans="2:25" x14ac:dyDescent="0.25">
      <c r="N32" s="383" t="s">
        <v>32</v>
      </c>
      <c r="O32" t="str">
        <f>$O$5</f>
        <v>Kanada</v>
      </c>
      <c r="P32" s="28">
        <f ca="1">SUMIFS($H$4:$H$9,$B$4:$B$9,$O32,$D$4:$D$9,"&lt;&gt;"&amp;$O$35)+SUMIFS($I$4:$I$9,$B$4:$B$9,"&lt;&gt;"&amp;$O$35,$D$4:$D$9,$O32)</f>
        <v>0</v>
      </c>
      <c r="Q32" s="28">
        <f ca="1">R32-S32</f>
        <v>-4</v>
      </c>
      <c r="R32" s="28">
        <f ca="1">SUMIFS($E$4:$E$9,$B$4:$B$9,$O32,$D$4:$D$9,"&lt;&gt;"&amp;$O$35)+SUMIFS($G$4:$G$9,$B$4:$B$9,"&lt;&gt;"&amp;$O$35,$D$4:$D$9,$O32)</f>
        <v>2</v>
      </c>
      <c r="S32" s="28">
        <f ca="1">SUMIFS($G$4:$G$9,$B$4:$B$9,$O32,$D$4:$D$9,"&lt;&gt;"&amp;$O$35)+SUMIFS($E$4:$E$9,$B$4:$B$9,"&lt;&gt;"&amp;$O$35,$D$4:$D$9,$O32)</f>
        <v>6</v>
      </c>
      <c r="T32">
        <f ca="1">P32*FactorPts+(GDzero+Q32)*FactorGD+R32*FactorFor</f>
        <v>4602</v>
      </c>
      <c r="U32" s="406">
        <f ca="1">RANK(T32,T$32:T$34,1)</f>
        <v>1</v>
      </c>
      <c r="V32" s="406">
        <f ca="1">IF(AND($Y$5=$Y$6,$Y$5=$Y$7,$Y$5&lt;&gt;$Y$4),U32,0)</f>
        <v>0</v>
      </c>
      <c r="W32" s="406"/>
      <c r="X32" s="403"/>
      <c r="Y32" s="403"/>
    </row>
    <row r="33" spans="14:25" x14ac:dyDescent="0.25">
      <c r="N33" s="383" t="s">
        <v>33</v>
      </c>
      <c r="O33" t="str">
        <f>$O$6</f>
        <v>Marokko</v>
      </c>
      <c r="P33" s="28">
        <f t="shared" ref="P33:P34" ca="1" si="24">SUMIFS($H$4:$H$9,$B$4:$B$9,$O33,$D$4:$D$9,"&lt;&gt;"&amp;$O$35)+SUMIFS($I$4:$I$9,$B$4:$B$9,"&lt;&gt;"&amp;$O$35,$D$4:$D$9,$O33)</f>
        <v>4</v>
      </c>
      <c r="Q33" s="28">
        <f ca="1">R33-S33</f>
        <v>1</v>
      </c>
      <c r="R33" s="28">
        <f t="shared" ref="R33:R34" ca="1" si="25">SUMIFS($E$4:$E$9,$B$4:$B$9,$O33,$D$4:$D$9,"&lt;&gt;"&amp;$O$35)+SUMIFS($G$4:$G$9,$B$4:$B$9,"&lt;&gt;"&amp;$O$35,$D$4:$D$9,$O33)</f>
        <v>2</v>
      </c>
      <c r="S33" s="28">
        <f t="shared" ref="S33:S34" ca="1" si="26">SUMIFS($G$4:$G$9,$B$4:$B$9,$O33,$D$4:$D$9,"&lt;&gt;"&amp;$O$35)+SUMIFS($E$4:$E$9,$B$4:$B$9,"&lt;&gt;"&amp;$O$35,$D$4:$D$9,$O33)</f>
        <v>1</v>
      </c>
      <c r="T33">
        <f ca="1">P33*FactorPts+(GDzero+Q33)*FactorGD+R33*FactorFor</f>
        <v>45102</v>
      </c>
      <c r="U33" s="406">
        <f ca="1">RANK(T33,T$32:T$34,1)</f>
        <v>2</v>
      </c>
      <c r="V33" s="406">
        <f t="shared" ref="V33:V34" ca="1" si="27">IF(AND($Y$5=$Y$6,$Y$5=$Y$7,$Y$5&lt;&gt;$Y$4),U33,0)</f>
        <v>0</v>
      </c>
      <c r="W33" s="406"/>
      <c r="X33" s="403"/>
      <c r="Y33" s="403"/>
    </row>
    <row r="34" spans="14:25" x14ac:dyDescent="0.25">
      <c r="N34" s="383" t="s">
        <v>34</v>
      </c>
      <c r="O34" t="str">
        <f>$O$7</f>
        <v>Kroatien</v>
      </c>
      <c r="P34" s="28">
        <f t="shared" ca="1" si="24"/>
        <v>4</v>
      </c>
      <c r="Q34" s="28">
        <f ca="1">R34-S34</f>
        <v>3</v>
      </c>
      <c r="R34" s="28">
        <f t="shared" ca="1" si="25"/>
        <v>4</v>
      </c>
      <c r="S34" s="28">
        <f t="shared" ca="1" si="26"/>
        <v>1</v>
      </c>
      <c r="T34">
        <f ca="1">P34*FactorPts+(GDzero+Q34)*FactorGD+R34*FactorFor</f>
        <v>45304</v>
      </c>
      <c r="U34" s="406">
        <f ca="1">RANK(T34,T$32:T$34,1)</f>
        <v>3</v>
      </c>
      <c r="V34" s="406">
        <f t="shared" ca="1" si="27"/>
        <v>0</v>
      </c>
      <c r="W34" s="406"/>
      <c r="X34" s="403"/>
      <c r="Y34" s="403"/>
    </row>
    <row r="35" spans="14:25" x14ac:dyDescent="0.25">
      <c r="N35" s="383"/>
      <c r="O35" s="33" t="str">
        <f>$O$4</f>
        <v>Belgien</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1"/>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T</v>
      </c>
      <c r="D1" s="50" t="str">
        <f>VLOOKUP($P$1,References!$B$5:$D$12,3,0)</f>
        <v>U</v>
      </c>
      <c r="N1" s="326"/>
      <c r="O1" s="328" t="s">
        <v>245</v>
      </c>
      <c r="P1" s="329" t="s">
        <v>326</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Schweiz</v>
      </c>
      <c r="C4" s="386" t="s">
        <v>36</v>
      </c>
      <c r="D4" s="387" t="str">
        <f ca="1">INDIRECT("'"&amp;References!$A$1&amp;"'!"&amp;$D$1&amp;References!$G5)</f>
        <v>Kamerun</v>
      </c>
      <c r="E4" s="385">
        <f ca="1">IF(OR(INDIRECT("'"&amp;References!$A$1&amp;"'!"&amp;$B$1&amp;References!$H5)="",INDIRECT("'"&amp;References!$A$1&amp;"'!"&amp;$D$1&amp;References!$H5)=""),"",INDIRECT("'"&amp;References!$A$1&amp;"'!"&amp;$B$1&amp;References!$H5))</f>
        <v>1</v>
      </c>
      <c r="F4" s="386" t="s">
        <v>36</v>
      </c>
      <c r="G4" s="391">
        <f ca="1">IF(OR(INDIRECT("'"&amp;References!$A$1&amp;"'!"&amp;$B$1&amp;References!$H5)="",INDIRECT("'"&amp;References!$A$1&amp;"'!"&amp;$D$1&amp;References!$H5)=""),"",INDIRECT("'"&amp;References!$A$1&amp;"'!"&amp;$D$1&amp;References!$H5))</f>
        <v>0</v>
      </c>
      <c r="H4" s="383">
        <f ca="1">IF($K4&gt;0,IF($E4&gt;$G4,3,IF($E4=$G4,1,0)),0)</f>
        <v>3</v>
      </c>
      <c r="I4" s="383">
        <f ca="1">IF($K4&gt;0,IF($E4&lt;$G4,3,IF($E4=$G4,1,0)),0)</f>
        <v>0</v>
      </c>
      <c r="K4" s="383">
        <f ca="1">IF(AND($E4&lt;&gt;"",$G4&lt;&gt;""),1,0)</f>
        <v>1</v>
      </c>
      <c r="L4" s="34"/>
      <c r="M4" s="34"/>
      <c r="N4" s="383" t="s">
        <v>32</v>
      </c>
      <c r="O4" s="45" t="str">
        <f>VLOOKUP($P$1&amp;ROW($A1),Groups!$B$7:$D$45,3,0)</f>
        <v>Brasilien</v>
      </c>
      <c r="P4" s="28">
        <f ca="1">SUMIF($B$4:$B$9,O4,$H$4:$H$9)+SUMIF($D$4:$D$9,O4,$I$4:$I$9)</f>
        <v>6</v>
      </c>
      <c r="Q4" s="28">
        <f ca="1">R4-S4</f>
        <v>2</v>
      </c>
      <c r="R4" s="624">
        <f ca="1">SUMIF($B$4:$B$9,$O4,$E$4:$E$9)+SUMIF($D$4:$D$9,$O4,$G$4:$G$9)</f>
        <v>3</v>
      </c>
      <c r="S4" s="624">
        <f ca="1">SUMIF($B$4:$B$9,$O4,$G$4:$G$9)+SUMIF($D$4:$D$9,$O4,$E$4:$E$9)</f>
        <v>1</v>
      </c>
      <c r="T4" s="106">
        <f ca="1">$P4*FactorPts+(GDzero+$Q4)*FactorGD+$R4*FactorFor+$U4*FactorDirC3+$V4*FactorDirC2+$W4*FactorFairPlay+(8-ROW())*FactorRow</f>
        <v>65203.000004000001</v>
      </c>
      <c r="U4" s="46">
        <f ca="1">SUMIFS($V$17:$V$34,$O$17:$O$34,$O4)</f>
        <v>0</v>
      </c>
      <c r="V4" s="46">
        <f ca="1">$I18</f>
        <v>0</v>
      </c>
      <c r="W4" s="60">
        <f>SUMIFS(FairPlayPoints1,FairPlayTeams1,O4)+SUMIFS(FairPlayPoints2,FairPlayTeams2,O4)</f>
        <v>0</v>
      </c>
      <c r="X4" s="60" t="b">
        <f ca="1">(P4+S4&gt;0)</f>
        <v>1</v>
      </c>
      <c r="Y4" s="91">
        <f ca="1">$P4*FactorPts+(GDzero+$Q4)*FactorGD+$R4*FactorFor</f>
        <v>65203</v>
      </c>
    </row>
    <row r="5" spans="1:25" x14ac:dyDescent="0.25">
      <c r="B5" s="388" t="str">
        <f ca="1">INDIRECT("'"&amp;References!$A$1&amp;"'!"&amp;$B$1&amp;References!$G6)</f>
        <v>Brasilien</v>
      </c>
      <c r="C5" s="389" t="s">
        <v>36</v>
      </c>
      <c r="D5" s="390" t="str">
        <f ca="1">INDIRECT("'"&amp;References!$A$1&amp;"'!"&amp;$D$1&amp;References!$G6)</f>
        <v>Serbien</v>
      </c>
      <c r="E5" s="388">
        <f ca="1">IF(OR(INDIRECT("'"&amp;References!$A$1&amp;"'!"&amp;$B$1&amp;References!$H6)="",INDIRECT("'"&amp;References!$A$1&amp;"'!"&amp;$D$1&amp;References!$H6)=""),"",INDIRECT("'"&amp;References!$A$1&amp;"'!"&amp;$B$1&amp;References!$H6))</f>
        <v>2</v>
      </c>
      <c r="F5" s="389" t="s">
        <v>36</v>
      </c>
      <c r="G5" s="392">
        <f ca="1">IF(OR(INDIRECT("'"&amp;References!$A$1&amp;"'!"&amp;$B$1&amp;References!$H6)="",INDIRECT("'"&amp;References!$A$1&amp;"'!"&amp;$D$1&amp;References!$H6)=""),"",INDIRECT("'"&amp;References!$A$1&amp;"'!"&amp;$D$1&amp;References!$H6))</f>
        <v>0</v>
      </c>
      <c r="H5" s="383">
        <f t="shared" ref="H5:H9" ca="1" si="0">IF($K5&gt;0,IF($E5&gt;$G5,3,IF($E5=$G5,1,0)),0)</f>
        <v>3</v>
      </c>
      <c r="I5" s="383">
        <f t="shared" ref="I5:I9" ca="1" si="1">IF($K5&gt;0,IF($E5&lt;$G5,3,IF($E5=$G5,1,0)),0)</f>
        <v>0</v>
      </c>
      <c r="K5" s="383">
        <f t="shared" ref="K5:K9" ca="1" si="2">IF(AND($E5&lt;&gt;"",$G5&lt;&gt;""),1,0)</f>
        <v>1</v>
      </c>
      <c r="L5" s="34"/>
      <c r="M5" s="34"/>
      <c r="N5" s="383" t="s">
        <v>33</v>
      </c>
      <c r="O5" s="45" t="str">
        <f>VLOOKUP($P$1&amp;ROW($A2),Groups!$B$7:$D$45,3,0)</f>
        <v>Serbien</v>
      </c>
      <c r="P5" s="28">
        <f t="shared" ref="P5:P7" ca="1" si="3">SUMIF($B$4:$B$9,O5,$H$4:$H$9)+SUMIF($D$4:$D$9,O5,$I$4:$I$9)</f>
        <v>1</v>
      </c>
      <c r="Q5" s="28">
        <f ca="1">R5-S5</f>
        <v>-3</v>
      </c>
      <c r="R5" s="624">
        <f t="shared" ref="R5:R7" ca="1" si="4">SUMIF($B$4:$B$9,$O5,$E$4:$E$9)+SUMIF($D$4:$D$9,$O5,$G$4:$G$9)</f>
        <v>5</v>
      </c>
      <c r="S5" s="624">
        <f t="shared" ref="S5:S7" ca="1" si="5">SUMIF($B$4:$B$9,$O5,$G$4:$G$9)+SUMIF($D$4:$D$9,$O5,$E$4:$E$9)</f>
        <v>8</v>
      </c>
      <c r="T5" s="106">
        <f ca="1">$P5*FactorPts+(GDzero+$Q5)*FactorGD+$R5*FactorFor+$U5*FactorDirC3+$V5*FactorDirC2+$W5*FactorFairPlay+(8-ROW())*FactorRow</f>
        <v>14705.000002999999</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14705</v>
      </c>
    </row>
    <row r="6" spans="1:25" x14ac:dyDescent="0.25">
      <c r="B6" s="388" t="str">
        <f ca="1">INDIRECT("'"&amp;References!$A$1&amp;"'!"&amp;$B$1&amp;References!$G7)</f>
        <v>Kamerun</v>
      </c>
      <c r="C6" s="389" t="s">
        <v>36</v>
      </c>
      <c r="D6" s="390" t="str">
        <f ca="1">INDIRECT("'"&amp;References!$A$1&amp;"'!"&amp;$D$1&amp;References!$G7)</f>
        <v>Serbien</v>
      </c>
      <c r="E6" s="388">
        <f ca="1">IF(OR(INDIRECT("'"&amp;References!$A$1&amp;"'!"&amp;$B$1&amp;References!$H7)="",INDIRECT("'"&amp;References!$A$1&amp;"'!"&amp;$D$1&amp;References!$H7)=""),"",INDIRECT("'"&amp;References!$A$1&amp;"'!"&amp;$B$1&amp;References!$H7))</f>
        <v>3</v>
      </c>
      <c r="F6" s="389" t="s">
        <v>36</v>
      </c>
      <c r="G6" s="392">
        <f ca="1">IF(OR(INDIRECT("'"&amp;References!$A$1&amp;"'!"&amp;$B$1&amp;References!$H7)="",INDIRECT("'"&amp;References!$A$1&amp;"'!"&amp;$D$1&amp;References!$H7)=""),"",INDIRECT("'"&amp;References!$A$1&amp;"'!"&amp;$D$1&amp;References!$H7))</f>
        <v>3</v>
      </c>
      <c r="H6" s="383">
        <f t="shared" ca="1" si="0"/>
        <v>1</v>
      </c>
      <c r="I6" s="383">
        <f t="shared" ca="1" si="1"/>
        <v>1</v>
      </c>
      <c r="K6" s="383">
        <f t="shared" ca="1" si="2"/>
        <v>1</v>
      </c>
      <c r="L6" s="34"/>
      <c r="M6" s="34"/>
      <c r="N6" s="383" t="s">
        <v>34</v>
      </c>
      <c r="O6" s="45" t="str">
        <f>VLOOKUP($P$1&amp;ROW($A3),Groups!$B$7:$D$45,3,0)</f>
        <v>Schweiz</v>
      </c>
      <c r="P6" s="28">
        <f t="shared" ca="1" si="3"/>
        <v>6</v>
      </c>
      <c r="Q6" s="28">
        <f ca="1">R6-S6</f>
        <v>1</v>
      </c>
      <c r="R6" s="624">
        <f t="shared" ca="1" si="4"/>
        <v>4</v>
      </c>
      <c r="S6" s="624">
        <f t="shared" ca="1" si="5"/>
        <v>3</v>
      </c>
      <c r="T6" s="106">
        <f ca="1">$P6*FactorPts+(GDzero+$Q6)*FactorGD+$R6*FactorFor+$U6*FactorDirC3+$V6*FactorDirC2+$W6*FactorFairPlay+(8-ROW())*FactorRow</f>
        <v>65104.000002000001</v>
      </c>
      <c r="U6" s="46">
        <f t="shared" ca="1" si="6"/>
        <v>0</v>
      </c>
      <c r="V6" s="46">
        <f ca="1">$I20</f>
        <v>0</v>
      </c>
      <c r="W6" s="60">
        <f>SUMIFS(FairPlayPoints1,FairPlayTeams1,O6)+SUMIFS(FairPlayPoints2,FairPlayTeams2,O6)</f>
        <v>0</v>
      </c>
      <c r="X6" s="60" t="b">
        <f t="shared" ca="1" si="7"/>
        <v>1</v>
      </c>
      <c r="Y6" s="91">
        <f ca="1">$P6*FactorPts+(GDzero+$Q6)*FactorGD+$R6*FactorFor</f>
        <v>65104</v>
      </c>
    </row>
    <row r="7" spans="1:25" x14ac:dyDescent="0.25">
      <c r="B7" s="388" t="str">
        <f ca="1">INDIRECT("'"&amp;References!$A$1&amp;"'!"&amp;$B$1&amp;References!$G8)</f>
        <v>Brasilien</v>
      </c>
      <c r="C7" s="389" t="s">
        <v>36</v>
      </c>
      <c r="D7" s="390" t="str">
        <f ca="1">INDIRECT("'"&amp;References!$A$1&amp;"'!"&amp;$D$1&amp;References!$G8)</f>
        <v>Schweiz</v>
      </c>
      <c r="E7" s="388">
        <f ca="1">IF(OR(INDIRECT("'"&amp;References!$A$1&amp;"'!"&amp;$B$1&amp;References!$H8)="",INDIRECT("'"&amp;References!$A$1&amp;"'!"&amp;$D$1&amp;References!$H8)=""),"",INDIRECT("'"&amp;References!$A$1&amp;"'!"&amp;$B$1&amp;References!$H8))</f>
        <v>1</v>
      </c>
      <c r="F7" s="389" t="s">
        <v>36</v>
      </c>
      <c r="G7" s="392">
        <f ca="1">IF(OR(INDIRECT("'"&amp;References!$A$1&amp;"'!"&amp;$B$1&amp;References!$H8)="",INDIRECT("'"&amp;References!$A$1&amp;"'!"&amp;$D$1&amp;References!$H8)=""),"",INDIRECT("'"&amp;References!$A$1&amp;"'!"&amp;$D$1&amp;References!$H8))</f>
        <v>0</v>
      </c>
      <c r="H7" s="383">
        <f t="shared" ca="1" si="0"/>
        <v>3</v>
      </c>
      <c r="I7" s="383">
        <f t="shared" ca="1" si="1"/>
        <v>0</v>
      </c>
      <c r="K7" s="383">
        <f t="shared" ca="1" si="2"/>
        <v>1</v>
      </c>
      <c r="L7" s="34"/>
      <c r="M7" s="34"/>
      <c r="N7" s="383" t="s">
        <v>35</v>
      </c>
      <c r="O7" s="45" t="str">
        <f>VLOOKUP($P$1&amp;ROW($A4),Groups!$B$7:$D$45,3,0)</f>
        <v>Kamerun</v>
      </c>
      <c r="P7" s="28">
        <f t="shared" ca="1" si="3"/>
        <v>4</v>
      </c>
      <c r="Q7" s="28">
        <f ca="1">R7-S7</f>
        <v>0</v>
      </c>
      <c r="R7" s="624">
        <f t="shared" ca="1" si="4"/>
        <v>4</v>
      </c>
      <c r="S7" s="624">
        <f t="shared" ca="1" si="5"/>
        <v>4</v>
      </c>
      <c r="T7" s="106">
        <f ca="1">$P7*FactorPts+(GDzero+$Q7)*FactorGD+$R7*FactorFor+$U7*FactorDirC3+$V7*FactorDirC2+$W7*FactorFairPlay+(8-ROW())*FactorRow</f>
        <v>45004.000001</v>
      </c>
      <c r="U7" s="46">
        <f t="shared" ca="1" si="6"/>
        <v>0</v>
      </c>
      <c r="V7" s="46">
        <f ca="1">$I21</f>
        <v>0</v>
      </c>
      <c r="W7" s="60">
        <f>SUMIFS(FairPlayPoints1,FairPlayTeams1,O7)+SUMIFS(FairPlayPoints2,FairPlayTeams2,O7)</f>
        <v>0</v>
      </c>
      <c r="X7" s="60" t="b">
        <f t="shared" ca="1" si="7"/>
        <v>1</v>
      </c>
      <c r="Y7" s="91">
        <f ca="1">$P7*FactorPts+(GDzero+$Q7)*FactorGD+$R7*FactorFor</f>
        <v>45004</v>
      </c>
    </row>
    <row r="8" spans="1:25" x14ac:dyDescent="0.25">
      <c r="B8" s="388" t="str">
        <f ca="1">INDIRECT("'"&amp;References!$A$1&amp;"'!"&amp;$B$1&amp;References!$G9)</f>
        <v>Serbien</v>
      </c>
      <c r="C8" s="389" t="s">
        <v>36</v>
      </c>
      <c r="D8" s="390" t="str">
        <f ca="1">INDIRECT("'"&amp;References!$A$1&amp;"'!"&amp;$D$1&amp;References!$G9)</f>
        <v>Schweiz</v>
      </c>
      <c r="E8" s="388">
        <f ca="1">IF(OR(INDIRECT("'"&amp;References!$A$1&amp;"'!"&amp;$B$1&amp;References!$H9)="",INDIRECT("'"&amp;References!$A$1&amp;"'!"&amp;$D$1&amp;References!$H9)=""),"",INDIRECT("'"&amp;References!$A$1&amp;"'!"&amp;$B$1&amp;References!$H9))</f>
        <v>2</v>
      </c>
      <c r="F8" s="389" t="s">
        <v>36</v>
      </c>
      <c r="G8" s="392">
        <f ca="1">IF(OR(INDIRECT("'"&amp;References!$A$1&amp;"'!"&amp;$B$1&amp;References!$H9)="",INDIRECT("'"&amp;References!$A$1&amp;"'!"&amp;$D$1&amp;References!$H9)=""),"",INDIRECT("'"&amp;References!$A$1&amp;"'!"&amp;$D$1&amp;References!$H9))</f>
        <v>3</v>
      </c>
      <c r="H8" s="383">
        <f t="shared" ca="1" si="0"/>
        <v>0</v>
      </c>
      <c r="I8" s="383">
        <f t="shared" ca="1" si="1"/>
        <v>3</v>
      </c>
      <c r="J8" s="44"/>
      <c r="K8" s="383">
        <f t="shared" ca="1" si="2"/>
        <v>1</v>
      </c>
      <c r="L8" s="34"/>
      <c r="M8" s="34"/>
      <c r="N8" s="383"/>
      <c r="X8" s="60"/>
    </row>
    <row r="9" spans="1:25" x14ac:dyDescent="0.25">
      <c r="B9" s="388" t="str">
        <f ca="1">INDIRECT("'"&amp;References!$A$1&amp;"'!"&amp;$B$1&amp;References!$G10)</f>
        <v>Kamerun</v>
      </c>
      <c r="C9" s="389" t="s">
        <v>36</v>
      </c>
      <c r="D9" s="390" t="str">
        <f ca="1">INDIRECT("'"&amp;References!$A$1&amp;"'!"&amp;$D$1&amp;References!$G10)</f>
        <v>Brasilien</v>
      </c>
      <c r="E9" s="388">
        <f ca="1">IF(OR(INDIRECT("'"&amp;References!$A$1&amp;"'!"&amp;$B$1&amp;References!$H10)="",INDIRECT("'"&amp;References!$A$1&amp;"'!"&amp;$D$1&amp;References!$H10)=""),"",INDIRECT("'"&amp;References!$A$1&amp;"'!"&amp;$B$1&amp;References!$H10))</f>
        <v>1</v>
      </c>
      <c r="F9" s="389" t="s">
        <v>36</v>
      </c>
      <c r="G9" s="392">
        <f ca="1">IF(OR(INDIRECT("'"&amp;References!$A$1&amp;"'!"&amp;$B$1&amp;References!$H10)="",INDIRECT("'"&amp;References!$A$1&amp;"'!"&amp;$D$1&amp;References!$H10)=""),"",INDIRECT("'"&amp;References!$A$1&amp;"'!"&amp;$D$1&amp;References!$H10))</f>
        <v>0</v>
      </c>
      <c r="H9" s="383">
        <f t="shared" ca="1" si="0"/>
        <v>3</v>
      </c>
      <c r="I9" s="383">
        <f t="shared" ca="1" si="1"/>
        <v>0</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Brasilien</v>
      </c>
      <c r="P11" s="379">
        <f t="shared" ref="P11:S14" ca="1" si="9">INDEX(P$4:P$7,MATCH($T11,$T$4:$T$7,0))</f>
        <v>6</v>
      </c>
      <c r="Q11" s="41">
        <f t="shared" ca="1" si="9"/>
        <v>2</v>
      </c>
      <c r="R11" s="41">
        <f t="shared" ca="1" si="9"/>
        <v>3</v>
      </c>
      <c r="S11" s="41">
        <f t="shared" ca="1" si="9"/>
        <v>1</v>
      </c>
      <c r="T11" s="107">
        <f ca="1">LARGE($T$4:$T$7,ROW(A1))</f>
        <v>65203.000004000001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Schweiz</v>
      </c>
      <c r="P12" s="380">
        <f t="shared" ca="1" si="9"/>
        <v>6</v>
      </c>
      <c r="Q12" s="366">
        <f t="shared" ca="1" si="9"/>
        <v>1</v>
      </c>
      <c r="R12" s="403">
        <f t="shared" ca="1" si="9"/>
        <v>4</v>
      </c>
      <c r="S12" s="403">
        <f t="shared" ca="1" si="9"/>
        <v>3</v>
      </c>
      <c r="T12" s="108">
        <f t="shared" ref="T12:T14" ca="1" si="10">LARGE($T$4:$T$7,ROW(A2))</f>
        <v>65104.000002000001</v>
      </c>
      <c r="W12" s="68"/>
      <c r="X12" s="406"/>
    </row>
    <row r="13" spans="1:25" x14ac:dyDescent="0.25">
      <c r="B13" s="401"/>
      <c r="C13" s="401"/>
      <c r="D13" s="65"/>
      <c r="N13" s="40" t="s">
        <v>34</v>
      </c>
      <c r="O13" s="29" t="str">
        <f t="shared" ca="1" si="8"/>
        <v>Kamerun</v>
      </c>
      <c r="P13" s="380">
        <f t="shared" ca="1" si="9"/>
        <v>4</v>
      </c>
      <c r="Q13" s="366">
        <f t="shared" ca="1" si="9"/>
        <v>0</v>
      </c>
      <c r="R13" s="403">
        <f t="shared" ca="1" si="9"/>
        <v>4</v>
      </c>
      <c r="S13" s="403">
        <f t="shared" ca="1" si="9"/>
        <v>4</v>
      </c>
      <c r="T13" s="108">
        <f t="shared" ca="1" si="10"/>
        <v>45004.000001</v>
      </c>
    </row>
    <row r="14" spans="1:25" ht="15.75" thickBot="1" x14ac:dyDescent="0.3">
      <c r="B14" s="401"/>
      <c r="C14" s="401"/>
      <c r="D14" s="65"/>
      <c r="F14" s="401"/>
      <c r="G14" s="34"/>
      <c r="N14" s="38" t="s">
        <v>35</v>
      </c>
      <c r="O14" s="37" t="str">
        <f t="shared" ca="1" si="8"/>
        <v>Serbien</v>
      </c>
      <c r="P14" s="381">
        <f t="shared" ca="1" si="9"/>
        <v>1</v>
      </c>
      <c r="Q14" s="36">
        <f t="shared" ca="1" si="9"/>
        <v>-3</v>
      </c>
      <c r="R14" s="36">
        <f t="shared" ca="1" si="9"/>
        <v>5</v>
      </c>
      <c r="S14" s="36">
        <f t="shared" ca="1" si="9"/>
        <v>8</v>
      </c>
      <c r="T14" s="109">
        <f t="shared" ca="1" si="10"/>
        <v>14705.000002999999</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Bra</v>
      </c>
      <c r="F17" s="41" t="str">
        <f>LEFT($O$5,3)</f>
        <v>Ser</v>
      </c>
      <c r="G17" s="41" t="str">
        <f>LEFT($O$6,3)</f>
        <v>Sch</v>
      </c>
      <c r="H17" s="170" t="str">
        <f>LEFT($O$7,3)</f>
        <v>Kam</v>
      </c>
      <c r="J17" s="61" t="s">
        <v>371</v>
      </c>
      <c r="N17" s="383" t="s">
        <v>32</v>
      </c>
      <c r="O17" t="str">
        <f>$O$4</f>
        <v>Brasilien</v>
      </c>
      <c r="P17" s="28">
        <f ca="1">SUMIFS($H$4:$H$9,$B$4:$B$9,$O17,$D$4:$D$9,"&lt;&gt;"&amp;$O$20)+SUMIFS($I$4:$I$9,$B$4:$B$9,"&lt;&gt;"&amp;$O$20,$D$4:$D$9,$O17)</f>
        <v>6</v>
      </c>
      <c r="Q17" s="28">
        <f ca="1">R17-S17</f>
        <v>3</v>
      </c>
      <c r="R17" s="624">
        <f ca="1">SUMIFS($E$4:$E$9,$B$4:$B$9,$O17,$D$4:$D$9,"&lt;&gt;"&amp;$O$20)+SUMIFS($G$4:$G$9,$B$4:$B$9,"&lt;&gt;"&amp;$O$20,$D$4:$D$9,$O17)</f>
        <v>3</v>
      </c>
      <c r="S17" s="624">
        <f ca="1">SUMIFS($G$4:$G$9,$B$4:$B$9,$O17,$D$4:$D$9,"&lt;&gt;"&amp;$O$20)+SUMIFS($E$4:$E$9,$B$4:$B$9,"&lt;&gt;"&amp;$O$20,$D$4:$D$9,$O17)</f>
        <v>0</v>
      </c>
      <c r="T17">
        <f ca="1">P17*FactorPts+(GDzero+Q17)*FactorGD+R17*FactorFor</f>
        <v>65303</v>
      </c>
      <c r="U17" s="624">
        <f ca="1">RANK(T17,T$17:T$19,1)</f>
        <v>3</v>
      </c>
      <c r="V17" s="406">
        <f ca="1">IF(AND($Y$4=$Y$5,$Y$4=$Y$6,$Y$4&lt;&gt;$Y$7),U17,0)</f>
        <v>0</v>
      </c>
      <c r="W17" s="406"/>
      <c r="X17" s="403"/>
      <c r="Y17" s="403"/>
    </row>
    <row r="18" spans="2:25" ht="15.75" thickTop="1" x14ac:dyDescent="0.25">
      <c r="B18" s="383"/>
      <c r="C18" s="383"/>
      <c r="D18" s="428" t="str">
        <f>$O$4</f>
        <v>Brasilien</v>
      </c>
      <c r="E18" s="169"/>
      <c r="F18" s="41">
        <f ca="1">SUMIFS($E$4:$E$9,$B$4:$B$9,$O$4,$D$4:$D$9,$O$5)+SUMIFS($G$4:$G$9,$B$4:$B$9,$O$5,$D$4:$D$9,$O$4)</f>
        <v>2</v>
      </c>
      <c r="G18" s="41">
        <f ca="1">SUMIFS($E$4:$E$9,$B$4:$B$9,$O$4,$D$4:$D$9,$O$6)+SUMIFS($G$4:$G$9,$B$4:$B$9,$O$6,$D$4:$D$9,$O$4)</f>
        <v>1</v>
      </c>
      <c r="H18" s="170">
        <f ca="1">SUMIFS($E$4:$E$9,$B$4:$B$9,$O$4,$D$4:$D$9,$O$7)+SUMIFS($G$4:$G$9,$B$4:$B$9,$O$7,$D$4:$D$9,$O$4)</f>
        <v>0</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Serbien</v>
      </c>
      <c r="P18" s="28">
        <f t="shared" ref="P18:P19" ca="1" si="11">SUMIFS($H$4:$H$9,$B$4:$B$9,$O18,$D$4:$D$9,"&lt;&gt;"&amp;$O$20)+SUMIFS($I$4:$I$9,$B$4:$B$9,"&lt;&gt;"&amp;$O$20,$D$4:$D$9,$O18)</f>
        <v>0</v>
      </c>
      <c r="Q18" s="28">
        <f ca="1">R18-S18</f>
        <v>-3</v>
      </c>
      <c r="R18" s="624">
        <f t="shared" ref="R18:R19" ca="1" si="12">SUMIFS($E$4:$E$9,$B$4:$B$9,$O18,$D$4:$D$9,"&lt;&gt;"&amp;$O$20)+SUMIFS($G$4:$G$9,$B$4:$B$9,"&lt;&gt;"&amp;$O$20,$D$4:$D$9,$O18)</f>
        <v>2</v>
      </c>
      <c r="S18" s="624">
        <f t="shared" ref="S18:S19" ca="1" si="13">SUMIFS($G$4:$G$9,$B$4:$B$9,$O18,$D$4:$D$9,"&lt;&gt;"&amp;$O$20)+SUMIFS($E$4:$E$9,$B$4:$B$9,"&lt;&gt;"&amp;$O$20,$D$4:$D$9,$O18)</f>
        <v>5</v>
      </c>
      <c r="T18">
        <f ca="1">P18*FactorPts+(GDzero+Q18)*FactorGD+R18*FactorFor</f>
        <v>4702</v>
      </c>
      <c r="U18" s="624">
        <f ca="1">RANK(T18,T$17:T$19,1)</f>
        <v>1</v>
      </c>
      <c r="V18" s="406">
        <f t="shared" ref="V18:V19" ca="1" si="14">IF(AND($Y$4=$Y$5,$Y$4=$Y$6,$Y$4&lt;&gt;$Y$7),U18,0)</f>
        <v>0</v>
      </c>
      <c r="W18" s="406"/>
      <c r="X18" s="403"/>
      <c r="Y18" s="403"/>
    </row>
    <row r="19" spans="2:25" x14ac:dyDescent="0.25">
      <c r="B19" s="383"/>
      <c r="C19" s="383"/>
      <c r="D19" s="429" t="str">
        <f>$O$5</f>
        <v>Serbien</v>
      </c>
      <c r="E19" s="40">
        <f ca="1">SUMIFS($E$4:$E$9,$B$4:$B$9,$O$5,$D$4:$D$9,$O$4)+SUMIFS($G$4:$G$9,$B$4:$B$9,$O$4,$D$4:$D$9,$O$5)</f>
        <v>0</v>
      </c>
      <c r="F19" s="94"/>
      <c r="G19" s="384">
        <f ca="1">SUMIFS($E$4:$E$9,$B$4:$B$9,$O$5,$D$4:$D$9,$O$6)+SUMIFS($G$4:$G$9,$B$4:$B$9,$O$6,$D$4:$D$9,$O$5)</f>
        <v>2</v>
      </c>
      <c r="H19" s="62">
        <f ca="1">SUMIFS($E$4:$E$9,$B$4:$B$9,$O$5,$D$4:$D$9,$O$7)+SUMIFS($G$4:$G$9,$B$4:$B$9,$O$7,$D$4:$D$9,$O$5)</f>
        <v>3</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Schweiz</v>
      </c>
      <c r="P19" s="28">
        <f t="shared" ca="1" si="11"/>
        <v>3</v>
      </c>
      <c r="Q19" s="28">
        <f ca="1">R19-S19</f>
        <v>0</v>
      </c>
      <c r="R19" s="624">
        <f t="shared" ca="1" si="12"/>
        <v>3</v>
      </c>
      <c r="S19" s="624">
        <f t="shared" ca="1" si="13"/>
        <v>3</v>
      </c>
      <c r="T19">
        <f ca="1">P19*FactorPts+(GDzero+Q19)*FactorGD+R19*FactorFor</f>
        <v>35003</v>
      </c>
      <c r="U19" s="624">
        <f ca="1">RANK(T19,T$17:T$19,1)</f>
        <v>2</v>
      </c>
      <c r="V19" s="406">
        <f t="shared" ca="1" si="14"/>
        <v>0</v>
      </c>
      <c r="W19" s="406"/>
      <c r="X19" s="403"/>
      <c r="Y19" s="403"/>
    </row>
    <row r="20" spans="2:25" x14ac:dyDescent="0.25">
      <c r="D20" s="429" t="str">
        <f>$O$6</f>
        <v>Schweiz</v>
      </c>
      <c r="E20" s="40">
        <f ca="1">SUMIFS($E$4:$E$9,$B$4:$B$9,$O$6,$D$4:$D$9,$O$4)+SUMIFS($G$4:$G$9,$B$4:$B$9,$O$4,$D$4:$D$9,$O$6)</f>
        <v>0</v>
      </c>
      <c r="F20" s="384">
        <f ca="1">SUMIFS($E$4:$E$9,$B$4:$B$9,$O$6,$D$4:$D$9,$O$5)+SUMIFS($G$4:$G$9,$B$4:$B$9,$O$5,$D$4:$D$9,$O$6)</f>
        <v>3</v>
      </c>
      <c r="G20" s="94"/>
      <c r="H20" s="62">
        <f ca="1">SUMIFS($E$4:$E$9,$B$4:$B$9,$O$6,$D$4:$D$9,$O$7)+SUMIFS($G$4:$G$9,$B$4:$B$9,$O$7,$D$4:$D$9,$O$6)</f>
        <v>1</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Kamerun</v>
      </c>
      <c r="P20" s="28"/>
      <c r="Q20" s="28"/>
      <c r="R20" s="624"/>
      <c r="S20" s="624"/>
      <c r="V20" s="406"/>
      <c r="W20" s="406"/>
      <c r="X20" s="403"/>
      <c r="Y20" s="403"/>
    </row>
    <row r="21" spans="2:25" ht="15.75" thickBot="1" x14ac:dyDescent="0.3">
      <c r="B21" s="52"/>
      <c r="C21" s="53"/>
      <c r="D21" s="427" t="str">
        <f>$O$7</f>
        <v>Kamerun</v>
      </c>
      <c r="E21" s="38">
        <f ca="1">SUMIFS($E$4:$E$9,$B$4:$B$9,$O$7,$D$4:$D$9,$O$4)+SUMIFS($G$4:$G$9,$B$4:$B$9,$O$4,$D$4:$D$9,$O$7)</f>
        <v>1</v>
      </c>
      <c r="F21" s="36">
        <f ca="1">SUMIFS($E$4:$E$9,$B$4:$B$9,$O$7,$D$4:$D$9,$O$5)+SUMIFS($G$4:$G$9,$B$4:$B$9,$O$5,$D$4:$D$9,$O$7)</f>
        <v>3</v>
      </c>
      <c r="G21" s="36">
        <f ca="1">SUMIFS($E$4:$E$9,$B$4:$B$9,$O$7,$D$4:$D$9,$O$6)+SUMIFS($G$4:$G$9,$B$4:$B$9,$O$6,$D$4:$D$9,$O$7)</f>
        <v>0</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Brasilien</v>
      </c>
      <c r="P22" s="28">
        <f ca="1">SUMIFS($H$4:$H$9,$B$4:$B$9,$O22,$D$4:$D$9,"&lt;&gt;"&amp;$O$25)+SUMIFS($I$4:$I$9,$B$4:$B$9,"&lt;&gt;"&amp;$O$25,$D$4:$D$9,$O22)</f>
        <v>3</v>
      </c>
      <c r="Q22" s="28">
        <f ca="1">R22-S22</f>
        <v>1</v>
      </c>
      <c r="R22" s="624">
        <f ca="1">SUMIFS($E$4:$E$9,$B$4:$B$9,$O22,$D$4:$D$9,"&lt;&gt;"&amp;$O$25)+SUMIFS($G$4:$G$9,$B$4:$B$9,"&lt;&gt;"&amp;$O$25,$D$4:$D$9,$O22)</f>
        <v>2</v>
      </c>
      <c r="S22" s="624">
        <f ca="1">SUMIFS($G$4:$G$9,$B$4:$B$9,$O22,$D$4:$D$9,"&lt;&gt;"&amp;$O$25)+SUMIFS($E$4:$E$9,$B$4:$B$9,"&lt;&gt;"&amp;$O$25,$D$4:$D$9,$O22)</f>
        <v>1</v>
      </c>
      <c r="T22">
        <f ca="1">P22*FactorPts+(GDzero+Q22)*FactorGD+R22*FactorFor</f>
        <v>35102</v>
      </c>
      <c r="U22" s="624">
        <f ca="1">RANK(T22,T$22:T$24,1)</f>
        <v>2</v>
      </c>
      <c r="V22" s="406">
        <f ca="1">IF(AND($Y$4=$Y$5,$Y$4=$Y$7,$Y$4&lt;&gt;$Y$6),U22,0)</f>
        <v>0</v>
      </c>
      <c r="W22" s="406"/>
      <c r="X22" s="403"/>
      <c r="Y22" s="403"/>
    </row>
    <row r="23" spans="2:25" x14ac:dyDescent="0.25">
      <c r="B23" s="44"/>
      <c r="C23" s="383"/>
      <c r="N23" s="383" t="s">
        <v>33</v>
      </c>
      <c r="O23" t="str">
        <f>$O$5</f>
        <v>Serbien</v>
      </c>
      <c r="P23" s="28">
        <f t="shared" ref="P23:P24" ca="1" si="15">SUMIFS($H$4:$H$9,$B$4:$B$9,$O23,$D$4:$D$9,"&lt;&gt;"&amp;$O$25)+SUMIFS($I$4:$I$9,$B$4:$B$9,"&lt;&gt;"&amp;$O$25,$D$4:$D$9,$O23)</f>
        <v>1</v>
      </c>
      <c r="Q23" s="28">
        <f ca="1">R23-S23</f>
        <v>-2</v>
      </c>
      <c r="R23" s="624">
        <f t="shared" ref="R23:R24" ca="1" si="16">SUMIFS($E$4:$E$9,$B$4:$B$9,$O23,$D$4:$D$9,"&lt;&gt;"&amp;$O$25)+SUMIFS($G$4:$G$9,$B$4:$B$9,"&lt;&gt;"&amp;$O$25,$D$4:$D$9,$O23)</f>
        <v>3</v>
      </c>
      <c r="S23" s="624">
        <f t="shared" ref="S23:S24" ca="1" si="17">SUMIFS($G$4:$G$9,$B$4:$B$9,$O23,$D$4:$D$9,"&lt;&gt;"&amp;$O$25)+SUMIFS($E$4:$E$9,$B$4:$B$9,"&lt;&gt;"&amp;$O$25,$D$4:$D$9,$O23)</f>
        <v>5</v>
      </c>
      <c r="T23">
        <f ca="1">P23*FactorPts+(GDzero+Q23)*FactorGD+R23*FactorFor</f>
        <v>14803</v>
      </c>
      <c r="U23" s="624">
        <f ca="1">RANK(T23,T$22:T$24,1)</f>
        <v>1</v>
      </c>
      <c r="V23" s="406">
        <f t="shared" ref="V23:V24" ca="1" si="18">IF(AND($Y$4=$Y$5,$Y$4=$Y$7,$Y$4&lt;&gt;$Y$6),U23,0)</f>
        <v>0</v>
      </c>
      <c r="W23" s="406"/>
      <c r="X23" s="403"/>
      <c r="Y23" s="403"/>
    </row>
    <row r="24" spans="2:25" x14ac:dyDescent="0.25">
      <c r="B24" s="44"/>
      <c r="C24" s="383"/>
      <c r="N24" s="383" t="s">
        <v>34</v>
      </c>
      <c r="O24" t="str">
        <f>$O$7</f>
        <v>Kamerun</v>
      </c>
      <c r="P24" s="28">
        <f t="shared" ca="1" si="15"/>
        <v>4</v>
      </c>
      <c r="Q24" s="28">
        <f ca="1">R24-S24</f>
        <v>1</v>
      </c>
      <c r="R24" s="624">
        <f t="shared" ca="1" si="16"/>
        <v>4</v>
      </c>
      <c r="S24" s="624">
        <f t="shared" ca="1" si="17"/>
        <v>3</v>
      </c>
      <c r="T24">
        <f ca="1">P24*FactorPts+(GDzero+Q24)*FactorGD+R24*FactorFor</f>
        <v>45104</v>
      </c>
      <c r="U24" s="624">
        <f ca="1">RANK(T24,T$22:T$24,1)</f>
        <v>3</v>
      </c>
      <c r="V24" s="406">
        <f t="shared" ca="1" si="18"/>
        <v>0</v>
      </c>
      <c r="W24" s="406"/>
      <c r="X24" s="403"/>
      <c r="Y24" s="403"/>
    </row>
    <row r="25" spans="2:25" x14ac:dyDescent="0.25">
      <c r="B25" s="44"/>
      <c r="C25" s="383"/>
      <c r="N25" s="383"/>
      <c r="O25" s="33" t="str">
        <f>$O$6</f>
        <v>Schweiz</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Brasilien</v>
      </c>
      <c r="P27" s="28">
        <f ca="1">SUMIFS($H$4:$H$9,$B$4:$B$9,$O27,$D$4:$D$9,"&lt;&gt;"&amp;$O$30)+SUMIFS($I$4:$I$9,$B$4:$B$9,"&lt;&gt;"&amp;$O$30,$D$4:$D$9,$O27)</f>
        <v>3</v>
      </c>
      <c r="Q27" s="28">
        <f ca="1">R27-S27</f>
        <v>0</v>
      </c>
      <c r="R27" s="624">
        <f ca="1">SUMIFS($E$4:$E$9,$B$4:$B$9,$O27,$D$4:$D$9,"&lt;&gt;"&amp;$O$30)+SUMIFS($G$4:$G$9,$B$4:$B$9,"&lt;&gt;"&amp;$O$30,$D$4:$D$9,$O27)</f>
        <v>1</v>
      </c>
      <c r="S27" s="624">
        <f ca="1">SUMIFS($G$4:$G$9,$B$4:$B$9,$O27,$D$4:$D$9,"&lt;&gt;"&amp;$O$30)+SUMIFS($E$4:$E$9,$B$4:$B$9,"&lt;&gt;"&amp;$O$30,$D$4:$D$9,$O27)</f>
        <v>1</v>
      </c>
      <c r="T27">
        <f ca="1">P27*FactorPts+(GDzero+Q27)*FactorGD+R27*FactorFor</f>
        <v>35001</v>
      </c>
      <c r="U27" s="624">
        <f ca="1">RANK(T27,T$27:T$29,1)</f>
        <v>1</v>
      </c>
      <c r="V27" s="406">
        <f ca="1">IF(AND($Y$4=$Y$6,$Y$4=$Y$7,$Y$4&lt;&gt;$Y$5),U27,0)</f>
        <v>0</v>
      </c>
      <c r="W27" s="406"/>
      <c r="X27" s="403"/>
      <c r="Y27" s="403"/>
    </row>
    <row r="28" spans="2:25" x14ac:dyDescent="0.25">
      <c r="N28" s="383" t="s">
        <v>33</v>
      </c>
      <c r="O28" t="str">
        <f>$O$6</f>
        <v>Schweiz</v>
      </c>
      <c r="P28" s="28">
        <f t="shared" ref="P28:P29" ca="1" si="19">SUMIFS($H$4:$H$9,$B$4:$B$9,$O28,$D$4:$D$9,"&lt;&gt;"&amp;$O$30)+SUMIFS($I$4:$I$9,$B$4:$B$9,"&lt;&gt;"&amp;$O$30,$D$4:$D$9,$O28)</f>
        <v>3</v>
      </c>
      <c r="Q28" s="28">
        <f ca="1">R28-S28</f>
        <v>0</v>
      </c>
      <c r="R28" s="624">
        <f t="shared" ref="R28:R29" ca="1" si="20">SUMIFS($E$4:$E$9,$B$4:$B$9,$O28,$D$4:$D$9,"&lt;&gt;"&amp;$O$30)+SUMIFS($G$4:$G$9,$B$4:$B$9,"&lt;&gt;"&amp;$O$30,$D$4:$D$9,$O28)</f>
        <v>1</v>
      </c>
      <c r="S28" s="624">
        <f t="shared" ref="S28:S29" ca="1" si="21">SUMIFS($G$4:$G$9,$B$4:$B$9,$O28,$D$4:$D$9,"&lt;&gt;"&amp;$O$30)+SUMIFS($E$4:$E$9,$B$4:$B$9,"&lt;&gt;"&amp;$O$30,$D$4:$D$9,$O28)</f>
        <v>1</v>
      </c>
      <c r="T28">
        <f ca="1">P28*FactorPts+(GDzero+Q28)*FactorGD+R28*FactorFor</f>
        <v>35001</v>
      </c>
      <c r="U28" s="624">
        <f t="shared" ref="U28:U29" ca="1" si="22">RANK(T28,T$27:T$29,1)</f>
        <v>1</v>
      </c>
      <c r="V28" s="406">
        <f t="shared" ref="V28:V29" ca="1" si="23">IF(AND($Y$4=$Y$6,$Y$4=$Y$7,$Y$4&lt;&gt;$Y$5),U28,0)</f>
        <v>0</v>
      </c>
      <c r="W28" s="406"/>
      <c r="X28" s="403"/>
      <c r="Y28" s="403"/>
    </row>
    <row r="29" spans="2:25" x14ac:dyDescent="0.25">
      <c r="N29" s="383" t="s">
        <v>34</v>
      </c>
      <c r="O29" t="str">
        <f>$O$7</f>
        <v>Kamerun</v>
      </c>
      <c r="P29" s="28">
        <f t="shared" ca="1" si="19"/>
        <v>3</v>
      </c>
      <c r="Q29" s="28">
        <f ca="1">R29-S29</f>
        <v>0</v>
      </c>
      <c r="R29" s="624">
        <f t="shared" ca="1" si="20"/>
        <v>1</v>
      </c>
      <c r="S29" s="624">
        <f t="shared" ca="1" si="21"/>
        <v>1</v>
      </c>
      <c r="T29">
        <f ca="1">P29*FactorPts+(GDzero+Q29)*FactorGD+R29*FactorFor</f>
        <v>35001</v>
      </c>
      <c r="U29" s="624">
        <f t="shared" ca="1" si="22"/>
        <v>1</v>
      </c>
      <c r="V29" s="406">
        <f t="shared" ca="1" si="23"/>
        <v>0</v>
      </c>
      <c r="W29" s="406"/>
      <c r="X29" s="403"/>
      <c r="Y29" s="403"/>
    </row>
    <row r="30" spans="2:25" x14ac:dyDescent="0.25">
      <c r="N30" s="383"/>
      <c r="O30" s="33" t="str">
        <f>$O$5</f>
        <v>Serbien</v>
      </c>
      <c r="P30" s="28"/>
      <c r="Q30" s="28"/>
      <c r="R30" s="28"/>
      <c r="S30" s="28"/>
      <c r="V30" s="406"/>
      <c r="W30" s="406"/>
      <c r="X30" s="403"/>
      <c r="Y30" s="403"/>
    </row>
    <row r="31" spans="2:25" x14ac:dyDescent="0.25">
      <c r="N31" s="383"/>
      <c r="V31" s="406"/>
      <c r="W31" s="406"/>
      <c r="X31" s="403"/>
      <c r="Y31" s="403"/>
    </row>
    <row r="32" spans="2:25" x14ac:dyDescent="0.25">
      <c r="N32" s="383" t="s">
        <v>32</v>
      </c>
      <c r="O32" t="str">
        <f>$O$5</f>
        <v>Serbien</v>
      </c>
      <c r="P32" s="28">
        <f ca="1">SUMIFS($H$4:$H$9,$B$4:$B$9,$O32,$D$4:$D$9,"&lt;&gt;"&amp;$O$35)+SUMIFS($I$4:$I$9,$B$4:$B$9,"&lt;&gt;"&amp;$O$35,$D$4:$D$9,$O32)</f>
        <v>1</v>
      </c>
      <c r="Q32" s="28">
        <f ca="1">R32-S32</f>
        <v>-1</v>
      </c>
      <c r="R32" s="28">
        <f ca="1">SUMIFS($E$4:$E$9,$B$4:$B$9,$O32,$D$4:$D$9,"&lt;&gt;"&amp;$O$35)+SUMIFS($G$4:$G$9,$B$4:$B$9,"&lt;&gt;"&amp;$O$35,$D$4:$D$9,$O32)</f>
        <v>5</v>
      </c>
      <c r="S32" s="28">
        <f ca="1">SUMIFS($G$4:$G$9,$B$4:$B$9,$O32,$D$4:$D$9,"&lt;&gt;"&amp;$O$35)+SUMIFS($E$4:$E$9,$B$4:$B$9,"&lt;&gt;"&amp;$O$35,$D$4:$D$9,$O32)</f>
        <v>6</v>
      </c>
      <c r="T32">
        <f ca="1">P32*FactorPts+(GDzero+Q32)*FactorGD+R32*FactorFor</f>
        <v>14905</v>
      </c>
      <c r="U32" s="406">
        <f ca="1">RANK(T32,T$32:T$34,1)</f>
        <v>2</v>
      </c>
      <c r="V32" s="406">
        <f ca="1">IF(AND($Y$5=$Y$6,$Y$5=$Y$7,$Y$5&lt;&gt;$Y$4),U32,0)</f>
        <v>0</v>
      </c>
      <c r="W32" s="406"/>
      <c r="X32" s="403"/>
      <c r="Y32" s="403"/>
    </row>
    <row r="33" spans="14:25" x14ac:dyDescent="0.25">
      <c r="N33" s="383" t="s">
        <v>33</v>
      </c>
      <c r="O33" t="str">
        <f>$O$6</f>
        <v>Schweiz</v>
      </c>
      <c r="P33" s="28">
        <f t="shared" ref="P33:P34" ca="1" si="24">SUMIFS($H$4:$H$9,$B$4:$B$9,$O33,$D$4:$D$9,"&lt;&gt;"&amp;$O$35)+SUMIFS($I$4:$I$9,$B$4:$B$9,"&lt;&gt;"&amp;$O$35,$D$4:$D$9,$O33)</f>
        <v>6</v>
      </c>
      <c r="Q33" s="28">
        <f ca="1">R33-S33</f>
        <v>2</v>
      </c>
      <c r="R33" s="28">
        <f t="shared" ref="R33:R34" ca="1" si="25">SUMIFS($E$4:$E$9,$B$4:$B$9,$O33,$D$4:$D$9,"&lt;&gt;"&amp;$O$35)+SUMIFS($G$4:$G$9,$B$4:$B$9,"&lt;&gt;"&amp;$O$35,$D$4:$D$9,$O33)</f>
        <v>4</v>
      </c>
      <c r="S33" s="28">
        <f t="shared" ref="S33:S34" ca="1" si="26">SUMIFS($G$4:$G$9,$B$4:$B$9,$O33,$D$4:$D$9,"&lt;&gt;"&amp;$O$35)+SUMIFS($E$4:$E$9,$B$4:$B$9,"&lt;&gt;"&amp;$O$35,$D$4:$D$9,$O33)</f>
        <v>2</v>
      </c>
      <c r="T33">
        <f ca="1">P33*FactorPts+(GDzero+Q33)*FactorGD+R33*FactorFor</f>
        <v>65204</v>
      </c>
      <c r="U33" s="406">
        <f ca="1">RANK(T33,T$32:T$34,1)</f>
        <v>3</v>
      </c>
      <c r="V33" s="406">
        <f t="shared" ref="V33:V34" ca="1" si="27">IF(AND($Y$5=$Y$6,$Y$5=$Y$7,$Y$5&lt;&gt;$Y$4),U33,0)</f>
        <v>0</v>
      </c>
      <c r="W33" s="406"/>
      <c r="X33" s="403"/>
      <c r="Y33" s="403"/>
    </row>
    <row r="34" spans="14:25" x14ac:dyDescent="0.25">
      <c r="N34" s="383" t="s">
        <v>34</v>
      </c>
      <c r="O34" t="str">
        <f>$O$7</f>
        <v>Kamerun</v>
      </c>
      <c r="P34" s="28">
        <f t="shared" ca="1" si="24"/>
        <v>1</v>
      </c>
      <c r="Q34" s="28">
        <f ca="1">R34-S34</f>
        <v>-1</v>
      </c>
      <c r="R34" s="28">
        <f t="shared" ca="1" si="25"/>
        <v>3</v>
      </c>
      <c r="S34" s="28">
        <f t="shared" ca="1" si="26"/>
        <v>4</v>
      </c>
      <c r="T34">
        <f ca="1">P34*FactorPts+(GDzero+Q34)*FactorGD+R34*FactorFor</f>
        <v>14903</v>
      </c>
      <c r="U34" s="406">
        <f ca="1">RANK(T34,T$32:T$34,1)</f>
        <v>1</v>
      </c>
      <c r="V34" s="406">
        <f t="shared" ca="1" si="27"/>
        <v>0</v>
      </c>
      <c r="W34" s="406"/>
      <c r="X34" s="403"/>
      <c r="Y34" s="403"/>
    </row>
    <row r="35" spans="14:25" x14ac:dyDescent="0.25">
      <c r="N35" s="383"/>
      <c r="O35" s="33" t="str">
        <f>$O$4</f>
        <v>Brasilien</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2"/>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W</v>
      </c>
      <c r="D1" s="50" t="str">
        <f>VLOOKUP($P$1,References!$B$5:$D$12,3,0)</f>
        <v>X</v>
      </c>
      <c r="N1" s="326"/>
      <c r="O1" s="328" t="s">
        <v>245</v>
      </c>
      <c r="P1" s="329" t="s">
        <v>38</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Uruguay</v>
      </c>
      <c r="C4" s="386" t="s">
        <v>36</v>
      </c>
      <c r="D4" s="387" t="str">
        <f ca="1">INDIRECT("'"&amp;References!$A$1&amp;"'!"&amp;$D$1&amp;References!$G5)</f>
        <v>Südkorea</v>
      </c>
      <c r="E4" s="385">
        <f ca="1">IF(OR(INDIRECT("'"&amp;References!$A$1&amp;"'!"&amp;$B$1&amp;References!$H5)="",INDIRECT("'"&amp;References!$A$1&amp;"'!"&amp;$D$1&amp;References!$H5)=""),"",INDIRECT("'"&amp;References!$A$1&amp;"'!"&amp;$B$1&amp;References!$H5))</f>
        <v>0</v>
      </c>
      <c r="F4" s="386" t="s">
        <v>36</v>
      </c>
      <c r="G4" s="391">
        <f ca="1">IF(OR(INDIRECT("'"&amp;References!$A$1&amp;"'!"&amp;$B$1&amp;References!$H5)="",INDIRECT("'"&amp;References!$A$1&amp;"'!"&amp;$D$1&amp;References!$H5)=""),"",INDIRECT("'"&amp;References!$A$1&amp;"'!"&amp;$D$1&amp;References!$H5))</f>
        <v>0</v>
      </c>
      <c r="H4" s="383">
        <f ca="1">IF($K4&gt;0,IF($E4&gt;$G4,3,IF($E4=$G4,1,0)),0)</f>
        <v>1</v>
      </c>
      <c r="I4" s="383">
        <f ca="1">IF($K4&gt;0,IF($E4&lt;$G4,3,IF($E4=$G4,1,0)),0)</f>
        <v>1</v>
      </c>
      <c r="K4" s="383">
        <f ca="1">IF(AND($E4&lt;&gt;"",$G4&lt;&gt;""),1,0)</f>
        <v>1</v>
      </c>
      <c r="L4" s="34"/>
      <c r="M4" s="34"/>
      <c r="N4" s="383" t="s">
        <v>32</v>
      </c>
      <c r="O4" s="45" t="str">
        <f>VLOOKUP($P$1&amp;ROW($A1),Groups!$B$7:$D$45,3,0)</f>
        <v>Portugal</v>
      </c>
      <c r="P4" s="28">
        <f ca="1">SUMIF($B$4:$B$9,O4,$H$4:$H$9)+SUMIF($D$4:$D$9,O4,$I$4:$I$9)</f>
        <v>6</v>
      </c>
      <c r="Q4" s="28">
        <f ca="1">R4-S4</f>
        <v>2</v>
      </c>
      <c r="R4" s="624">
        <f ca="1">SUMIF($B$4:$B$9,$O4,$E$4:$E$9)+SUMIF($D$4:$D$9,$O4,$G$4:$G$9)</f>
        <v>6</v>
      </c>
      <c r="S4" s="624">
        <f ca="1">SUMIF($B$4:$B$9,$O4,$G$4:$G$9)+SUMIF($D$4:$D$9,$O4,$E$4:$E$9)</f>
        <v>4</v>
      </c>
      <c r="T4" s="106">
        <f ca="1">$P4*FactorPts+(GDzero+$Q4)*FactorGD+$R4*FactorFor+$U4*FactorDirC3+$V4*FactorDirC2+$W4*FactorFairPlay+(8-ROW())*FactorRow</f>
        <v>65206.000004000001</v>
      </c>
      <c r="U4" s="46">
        <f ca="1">SUMIFS($V$17:$V$34,$O$17:$O$34,$O4)</f>
        <v>0</v>
      </c>
      <c r="V4" s="46">
        <f ca="1">$I18</f>
        <v>0</v>
      </c>
      <c r="W4" s="60">
        <f>SUMIFS(FairPlayPoints1,FairPlayTeams1,O4)+SUMIFS(FairPlayPoints2,FairPlayTeams2,O4)</f>
        <v>0</v>
      </c>
      <c r="X4" s="60" t="b">
        <f ca="1">(P4+S4&gt;0)</f>
        <v>1</v>
      </c>
      <c r="Y4" s="91">
        <f ca="1">$P4*FactorPts+(GDzero+$Q4)*FactorGD+$R4*FactorFor</f>
        <v>65206</v>
      </c>
    </row>
    <row r="5" spans="1:25" x14ac:dyDescent="0.25">
      <c r="B5" s="388" t="str">
        <f ca="1">INDIRECT("'"&amp;References!$A$1&amp;"'!"&amp;$B$1&amp;References!$G6)</f>
        <v>Portugal</v>
      </c>
      <c r="C5" s="389" t="s">
        <v>36</v>
      </c>
      <c r="D5" s="390" t="str">
        <f ca="1">INDIRECT("'"&amp;References!$A$1&amp;"'!"&amp;$D$1&amp;References!$G6)</f>
        <v>Ghana</v>
      </c>
      <c r="E5" s="388">
        <f ca="1">IF(OR(INDIRECT("'"&amp;References!$A$1&amp;"'!"&amp;$B$1&amp;References!$H6)="",INDIRECT("'"&amp;References!$A$1&amp;"'!"&amp;$D$1&amp;References!$H6)=""),"",INDIRECT("'"&amp;References!$A$1&amp;"'!"&amp;$B$1&amp;References!$H6))</f>
        <v>3</v>
      </c>
      <c r="F5" s="389" t="s">
        <v>36</v>
      </c>
      <c r="G5" s="392">
        <f ca="1">IF(OR(INDIRECT("'"&amp;References!$A$1&amp;"'!"&amp;$B$1&amp;References!$H6)="",INDIRECT("'"&amp;References!$A$1&amp;"'!"&amp;$D$1&amp;References!$H6)=""),"",INDIRECT("'"&amp;References!$A$1&amp;"'!"&amp;$D$1&amp;References!$H6))</f>
        <v>2</v>
      </c>
      <c r="H5" s="383">
        <f t="shared" ref="H5:H9" ca="1" si="0">IF($K5&gt;0,IF($E5&gt;$G5,3,IF($E5=$G5,1,0)),0)</f>
        <v>3</v>
      </c>
      <c r="I5" s="383">
        <f t="shared" ref="I5:I9" ca="1" si="1">IF($K5&gt;0,IF($E5&lt;$G5,3,IF($E5=$G5,1,0)),0)</f>
        <v>0</v>
      </c>
      <c r="K5" s="383">
        <f t="shared" ref="K5:K9" ca="1" si="2">IF(AND($E5&lt;&gt;"",$G5&lt;&gt;""),1,0)</f>
        <v>1</v>
      </c>
      <c r="L5" s="34"/>
      <c r="M5" s="34"/>
      <c r="N5" s="383" t="s">
        <v>33</v>
      </c>
      <c r="O5" s="45" t="str">
        <f>VLOOKUP($P$1&amp;ROW($A2),Groups!$B$7:$D$45,3,0)</f>
        <v>Ghana</v>
      </c>
      <c r="P5" s="28">
        <f t="shared" ref="P5:P7" ca="1" si="3">SUMIF($B$4:$B$9,O5,$H$4:$H$9)+SUMIF($D$4:$D$9,O5,$I$4:$I$9)</f>
        <v>3</v>
      </c>
      <c r="Q5" s="28">
        <f ca="1">R5-S5</f>
        <v>-2</v>
      </c>
      <c r="R5" s="624">
        <f t="shared" ref="R5:R7" ca="1" si="4">SUMIF($B$4:$B$9,$O5,$E$4:$E$9)+SUMIF($D$4:$D$9,$O5,$G$4:$G$9)</f>
        <v>5</v>
      </c>
      <c r="S5" s="624">
        <f t="shared" ref="S5:S7" ca="1" si="5">SUMIF($B$4:$B$9,$O5,$G$4:$G$9)+SUMIF($D$4:$D$9,$O5,$E$4:$E$9)</f>
        <v>7</v>
      </c>
      <c r="T5" s="106">
        <f ca="1">$P5*FactorPts+(GDzero+$Q5)*FactorGD+$R5*FactorFor+$U5*FactorDirC3+$V5*FactorDirC2+$W5*FactorFairPlay+(8-ROW())*FactorRow</f>
        <v>34805.000003000001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34805</v>
      </c>
    </row>
    <row r="6" spans="1:25" x14ac:dyDescent="0.25">
      <c r="B6" s="388" t="str">
        <f ca="1">INDIRECT("'"&amp;References!$A$1&amp;"'!"&amp;$B$1&amp;References!$G7)</f>
        <v>Südkorea</v>
      </c>
      <c r="C6" s="389" t="s">
        <v>36</v>
      </c>
      <c r="D6" s="390" t="str">
        <f ca="1">INDIRECT("'"&amp;References!$A$1&amp;"'!"&amp;$D$1&amp;References!$G7)</f>
        <v>Ghana</v>
      </c>
      <c r="E6" s="388">
        <f ca="1">IF(OR(INDIRECT("'"&amp;References!$A$1&amp;"'!"&amp;$B$1&amp;References!$H7)="",INDIRECT("'"&amp;References!$A$1&amp;"'!"&amp;$D$1&amp;References!$H7)=""),"",INDIRECT("'"&amp;References!$A$1&amp;"'!"&amp;$B$1&amp;References!$H7))</f>
        <v>2</v>
      </c>
      <c r="F6" s="389" t="s">
        <v>36</v>
      </c>
      <c r="G6" s="392">
        <f ca="1">IF(OR(INDIRECT("'"&amp;References!$A$1&amp;"'!"&amp;$B$1&amp;References!$H7)="",INDIRECT("'"&amp;References!$A$1&amp;"'!"&amp;$D$1&amp;References!$H7)=""),"",INDIRECT("'"&amp;References!$A$1&amp;"'!"&amp;$D$1&amp;References!$H7))</f>
        <v>3</v>
      </c>
      <c r="H6" s="383">
        <f t="shared" ca="1" si="0"/>
        <v>0</v>
      </c>
      <c r="I6" s="383">
        <f t="shared" ca="1" si="1"/>
        <v>3</v>
      </c>
      <c r="K6" s="383">
        <f t="shared" ca="1" si="2"/>
        <v>1</v>
      </c>
      <c r="L6" s="34"/>
      <c r="M6" s="34"/>
      <c r="N6" s="383" t="s">
        <v>34</v>
      </c>
      <c r="O6" s="45" t="str">
        <f>VLOOKUP($P$1&amp;ROW($A3),Groups!$B$7:$D$45,3,0)</f>
        <v>Uruguay</v>
      </c>
      <c r="P6" s="28">
        <f t="shared" ca="1" si="3"/>
        <v>4</v>
      </c>
      <c r="Q6" s="28">
        <f ca="1">R6-S6</f>
        <v>0</v>
      </c>
      <c r="R6" s="624">
        <f t="shared" ca="1" si="4"/>
        <v>2</v>
      </c>
      <c r="S6" s="624">
        <f t="shared" ca="1" si="5"/>
        <v>2</v>
      </c>
      <c r="T6" s="106">
        <f ca="1">$P6*FactorPts+(GDzero+$Q6)*FactorGD+$R6*FactorFor+$U6*FactorDirC3+$V6*FactorDirC2+$W6*FactorFairPlay+(8-ROW())*FactorRow</f>
        <v>45002.000002000001</v>
      </c>
      <c r="U6" s="46">
        <f t="shared" ca="1" si="6"/>
        <v>0</v>
      </c>
      <c r="V6" s="46">
        <f ca="1">$I20</f>
        <v>0</v>
      </c>
      <c r="W6" s="60">
        <f>SUMIFS(FairPlayPoints1,FairPlayTeams1,O6)+SUMIFS(FairPlayPoints2,FairPlayTeams2,O6)</f>
        <v>0</v>
      </c>
      <c r="X6" s="60" t="b">
        <f t="shared" ca="1" si="7"/>
        <v>1</v>
      </c>
      <c r="Y6" s="91">
        <f ca="1">$P6*FactorPts+(GDzero+$Q6)*FactorGD+$R6*FactorFor</f>
        <v>45002</v>
      </c>
    </row>
    <row r="7" spans="1:25" x14ac:dyDescent="0.25">
      <c r="B7" s="388" t="str">
        <f ca="1">INDIRECT("'"&amp;References!$A$1&amp;"'!"&amp;$B$1&amp;References!$G8)</f>
        <v>Portugal</v>
      </c>
      <c r="C7" s="389" t="s">
        <v>36</v>
      </c>
      <c r="D7" s="390" t="str">
        <f ca="1">INDIRECT("'"&amp;References!$A$1&amp;"'!"&amp;$D$1&amp;References!$G8)</f>
        <v>Uruguay</v>
      </c>
      <c r="E7" s="388">
        <f ca="1">IF(OR(INDIRECT("'"&amp;References!$A$1&amp;"'!"&amp;$B$1&amp;References!$H8)="",INDIRECT("'"&amp;References!$A$1&amp;"'!"&amp;$D$1&amp;References!$H8)=""),"",INDIRECT("'"&amp;References!$A$1&amp;"'!"&amp;$B$1&amp;References!$H8))</f>
        <v>2</v>
      </c>
      <c r="F7" s="389" t="s">
        <v>36</v>
      </c>
      <c r="G7" s="392">
        <f ca="1">IF(OR(INDIRECT("'"&amp;References!$A$1&amp;"'!"&amp;$B$1&amp;References!$H8)="",INDIRECT("'"&amp;References!$A$1&amp;"'!"&amp;$D$1&amp;References!$H8)=""),"",INDIRECT("'"&amp;References!$A$1&amp;"'!"&amp;$D$1&amp;References!$H8))</f>
        <v>0</v>
      </c>
      <c r="H7" s="383">
        <f t="shared" ca="1" si="0"/>
        <v>3</v>
      </c>
      <c r="I7" s="383">
        <f t="shared" ca="1" si="1"/>
        <v>0</v>
      </c>
      <c r="K7" s="383">
        <f t="shared" ca="1" si="2"/>
        <v>1</v>
      </c>
      <c r="L7" s="34"/>
      <c r="M7" s="34"/>
      <c r="N7" s="383" t="s">
        <v>35</v>
      </c>
      <c r="O7" s="45" t="str">
        <f>VLOOKUP($P$1&amp;ROW($A4),Groups!$B$7:$D$45,3,0)</f>
        <v>Südkorea</v>
      </c>
      <c r="P7" s="28">
        <f t="shared" ca="1" si="3"/>
        <v>4</v>
      </c>
      <c r="Q7" s="28">
        <f ca="1">R7-S7</f>
        <v>0</v>
      </c>
      <c r="R7" s="624">
        <f t="shared" ca="1" si="4"/>
        <v>4</v>
      </c>
      <c r="S7" s="624">
        <f t="shared" ca="1" si="5"/>
        <v>4</v>
      </c>
      <c r="T7" s="106">
        <f ca="1">$P7*FactorPts+(GDzero+$Q7)*FactorGD+$R7*FactorFor+$U7*FactorDirC3+$V7*FactorDirC2+$W7*FactorFairPlay+(8-ROW())*FactorRow</f>
        <v>45004.000001</v>
      </c>
      <c r="U7" s="46">
        <f t="shared" ca="1" si="6"/>
        <v>0</v>
      </c>
      <c r="V7" s="46">
        <f ca="1">$I21</f>
        <v>0</v>
      </c>
      <c r="W7" s="60">
        <f>SUMIFS(FairPlayPoints1,FairPlayTeams1,O7)+SUMIFS(FairPlayPoints2,FairPlayTeams2,O7)</f>
        <v>0</v>
      </c>
      <c r="X7" s="60" t="b">
        <f t="shared" ca="1" si="7"/>
        <v>1</v>
      </c>
      <c r="Y7" s="91">
        <f ca="1">$P7*FactorPts+(GDzero+$Q7)*FactorGD+$R7*FactorFor</f>
        <v>45004</v>
      </c>
    </row>
    <row r="8" spans="1:25" x14ac:dyDescent="0.25">
      <c r="B8" s="388" t="str">
        <f ca="1">INDIRECT("'"&amp;References!$A$1&amp;"'!"&amp;$B$1&amp;References!$G9)</f>
        <v>Ghana</v>
      </c>
      <c r="C8" s="389" t="s">
        <v>36</v>
      </c>
      <c r="D8" s="390" t="str">
        <f ca="1">INDIRECT("'"&amp;References!$A$1&amp;"'!"&amp;$D$1&amp;References!$G9)</f>
        <v>Uruguay</v>
      </c>
      <c r="E8" s="388">
        <f ca="1">IF(OR(INDIRECT("'"&amp;References!$A$1&amp;"'!"&amp;$B$1&amp;References!$H9)="",INDIRECT("'"&amp;References!$A$1&amp;"'!"&amp;$D$1&amp;References!$H9)=""),"",INDIRECT("'"&amp;References!$A$1&amp;"'!"&amp;$B$1&amp;References!$H9))</f>
        <v>0</v>
      </c>
      <c r="F8" s="389" t="s">
        <v>36</v>
      </c>
      <c r="G8" s="392">
        <f ca="1">IF(OR(INDIRECT("'"&amp;References!$A$1&amp;"'!"&amp;$B$1&amp;References!$H9)="",INDIRECT("'"&amp;References!$A$1&amp;"'!"&amp;$D$1&amp;References!$H9)=""),"",INDIRECT("'"&amp;References!$A$1&amp;"'!"&amp;$D$1&amp;References!$H9))</f>
        <v>2</v>
      </c>
      <c r="H8" s="383">
        <f t="shared" ca="1" si="0"/>
        <v>0</v>
      </c>
      <c r="I8" s="383">
        <f t="shared" ca="1" si="1"/>
        <v>3</v>
      </c>
      <c r="J8" s="44"/>
      <c r="K8" s="383">
        <f t="shared" ca="1" si="2"/>
        <v>1</v>
      </c>
      <c r="L8" s="34"/>
      <c r="M8" s="34"/>
      <c r="N8" s="383"/>
      <c r="X8" s="60"/>
    </row>
    <row r="9" spans="1:25" x14ac:dyDescent="0.25">
      <c r="B9" s="388" t="str">
        <f ca="1">INDIRECT("'"&amp;References!$A$1&amp;"'!"&amp;$B$1&amp;References!$G10)</f>
        <v>Südkorea</v>
      </c>
      <c r="C9" s="389" t="s">
        <v>36</v>
      </c>
      <c r="D9" s="390" t="str">
        <f ca="1">INDIRECT("'"&amp;References!$A$1&amp;"'!"&amp;$D$1&amp;References!$G10)</f>
        <v>Portugal</v>
      </c>
      <c r="E9" s="388">
        <f ca="1">IF(OR(INDIRECT("'"&amp;References!$A$1&amp;"'!"&amp;$B$1&amp;References!$H10)="",INDIRECT("'"&amp;References!$A$1&amp;"'!"&amp;$D$1&amp;References!$H10)=""),"",INDIRECT("'"&amp;References!$A$1&amp;"'!"&amp;$B$1&amp;References!$H10))</f>
        <v>2</v>
      </c>
      <c r="F9" s="389" t="s">
        <v>36</v>
      </c>
      <c r="G9" s="392">
        <f ca="1">IF(OR(INDIRECT("'"&amp;References!$A$1&amp;"'!"&amp;$B$1&amp;References!$H10)="",INDIRECT("'"&amp;References!$A$1&amp;"'!"&amp;$D$1&amp;References!$H10)=""),"",INDIRECT("'"&amp;References!$A$1&amp;"'!"&amp;$D$1&amp;References!$H10))</f>
        <v>1</v>
      </c>
      <c r="H9" s="383">
        <f t="shared" ca="1" si="0"/>
        <v>3</v>
      </c>
      <c r="I9" s="383">
        <f t="shared" ca="1" si="1"/>
        <v>0</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Portugal</v>
      </c>
      <c r="P11" s="379">
        <f t="shared" ref="P11:S14" ca="1" si="9">INDEX(P$4:P$7,MATCH($T11,$T$4:$T$7,0))</f>
        <v>6</v>
      </c>
      <c r="Q11" s="41">
        <f t="shared" ca="1" si="9"/>
        <v>2</v>
      </c>
      <c r="R11" s="41">
        <f t="shared" ca="1" si="9"/>
        <v>6</v>
      </c>
      <c r="S11" s="41">
        <f t="shared" ca="1" si="9"/>
        <v>4</v>
      </c>
      <c r="T11" s="107">
        <f ca="1">LARGE($T$4:$T$7,ROW(A1))</f>
        <v>65206.000004000001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Südkorea</v>
      </c>
      <c r="P12" s="380">
        <f t="shared" ca="1" si="9"/>
        <v>4</v>
      </c>
      <c r="Q12" s="366">
        <f t="shared" ca="1" si="9"/>
        <v>0</v>
      </c>
      <c r="R12" s="403">
        <f t="shared" ca="1" si="9"/>
        <v>4</v>
      </c>
      <c r="S12" s="403">
        <f t="shared" ca="1" si="9"/>
        <v>4</v>
      </c>
      <c r="T12" s="108">
        <f t="shared" ref="T12:T14" ca="1" si="10">LARGE($T$4:$T$7,ROW(A2))</f>
        <v>45004.000001</v>
      </c>
      <c r="W12" s="68"/>
      <c r="X12" s="406"/>
    </row>
    <row r="13" spans="1:25" x14ac:dyDescent="0.25">
      <c r="B13" s="401"/>
      <c r="C13" s="401"/>
      <c r="D13" s="65"/>
      <c r="N13" s="40" t="s">
        <v>34</v>
      </c>
      <c r="O13" s="29" t="str">
        <f t="shared" ca="1" si="8"/>
        <v>Uruguay</v>
      </c>
      <c r="P13" s="380">
        <f t="shared" ca="1" si="9"/>
        <v>4</v>
      </c>
      <c r="Q13" s="366">
        <f t="shared" ca="1" si="9"/>
        <v>0</v>
      </c>
      <c r="R13" s="403">
        <f t="shared" ca="1" si="9"/>
        <v>2</v>
      </c>
      <c r="S13" s="403">
        <f t="shared" ca="1" si="9"/>
        <v>2</v>
      </c>
      <c r="T13" s="108">
        <f t="shared" ca="1" si="10"/>
        <v>45002.000002000001</v>
      </c>
    </row>
    <row r="14" spans="1:25" ht="15.75" thickBot="1" x14ac:dyDescent="0.3">
      <c r="B14" s="401"/>
      <c r="C14" s="401"/>
      <c r="D14" s="65"/>
      <c r="F14" s="401"/>
      <c r="G14" s="34"/>
      <c r="N14" s="38" t="s">
        <v>35</v>
      </c>
      <c r="O14" s="37" t="str">
        <f t="shared" ca="1" si="8"/>
        <v>Ghana</v>
      </c>
      <c r="P14" s="381">
        <f t="shared" ca="1" si="9"/>
        <v>3</v>
      </c>
      <c r="Q14" s="36">
        <f t="shared" ca="1" si="9"/>
        <v>-2</v>
      </c>
      <c r="R14" s="36">
        <f t="shared" ca="1" si="9"/>
        <v>5</v>
      </c>
      <c r="S14" s="36">
        <f t="shared" ca="1" si="9"/>
        <v>7</v>
      </c>
      <c r="T14" s="109">
        <f t="shared" ca="1" si="10"/>
        <v>34805.000003000001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Por</v>
      </c>
      <c r="F17" s="41" t="str">
        <f>LEFT($O$5,3)</f>
        <v>Gha</v>
      </c>
      <c r="G17" s="41" t="str">
        <f>LEFT($O$6,3)</f>
        <v>Uru</v>
      </c>
      <c r="H17" s="170" t="str">
        <f>LEFT($O$7,3)</f>
        <v>Süd</v>
      </c>
      <c r="J17" s="61" t="s">
        <v>371</v>
      </c>
      <c r="N17" s="383" t="s">
        <v>32</v>
      </c>
      <c r="O17" t="str">
        <f>$O$4</f>
        <v>Portugal</v>
      </c>
      <c r="P17" s="28">
        <f ca="1">SUMIFS($H$4:$H$9,$B$4:$B$9,$O17,$D$4:$D$9,"&lt;&gt;"&amp;$O$20)+SUMIFS($I$4:$I$9,$B$4:$B$9,"&lt;&gt;"&amp;$O$20,$D$4:$D$9,$O17)</f>
        <v>6</v>
      </c>
      <c r="Q17" s="28">
        <f ca="1">R17-S17</f>
        <v>3</v>
      </c>
      <c r="R17" s="624">
        <f ca="1">SUMIFS($E$4:$E$9,$B$4:$B$9,$O17,$D$4:$D$9,"&lt;&gt;"&amp;$O$20)+SUMIFS($G$4:$G$9,$B$4:$B$9,"&lt;&gt;"&amp;$O$20,$D$4:$D$9,$O17)</f>
        <v>5</v>
      </c>
      <c r="S17" s="624">
        <f ca="1">SUMIFS($G$4:$G$9,$B$4:$B$9,$O17,$D$4:$D$9,"&lt;&gt;"&amp;$O$20)+SUMIFS($E$4:$E$9,$B$4:$B$9,"&lt;&gt;"&amp;$O$20,$D$4:$D$9,$O17)</f>
        <v>2</v>
      </c>
      <c r="T17">
        <f ca="1">P17*FactorPts+(GDzero+Q17)*FactorGD+R17*FactorFor</f>
        <v>65305</v>
      </c>
      <c r="U17" s="624">
        <f ca="1">RANK(T17,T$17:T$19,1)</f>
        <v>3</v>
      </c>
      <c r="V17" s="406">
        <f ca="1">IF(AND($Y$4=$Y$5,$Y$4=$Y$6,$Y$4&lt;&gt;$Y$7),U17,0)</f>
        <v>0</v>
      </c>
      <c r="W17" s="406"/>
      <c r="X17" s="403"/>
      <c r="Y17" s="403"/>
    </row>
    <row r="18" spans="2:25" ht="15.75" thickTop="1" x14ac:dyDescent="0.25">
      <c r="B18" s="383"/>
      <c r="C18" s="383"/>
      <c r="D18" s="428" t="str">
        <f>$O$4</f>
        <v>Portugal</v>
      </c>
      <c r="E18" s="169"/>
      <c r="F18" s="41">
        <f ca="1">SUMIFS($E$4:$E$9,$B$4:$B$9,$O$4,$D$4:$D$9,$O$5)+SUMIFS($G$4:$G$9,$B$4:$B$9,$O$5,$D$4:$D$9,$O$4)</f>
        <v>3</v>
      </c>
      <c r="G18" s="41">
        <f ca="1">SUMIFS($E$4:$E$9,$B$4:$B$9,$O$4,$D$4:$D$9,$O$6)+SUMIFS($G$4:$G$9,$B$4:$B$9,$O$6,$D$4:$D$9,$O$4)</f>
        <v>2</v>
      </c>
      <c r="H18" s="170">
        <f ca="1">SUMIFS($E$4:$E$9,$B$4:$B$9,$O$4,$D$4:$D$9,$O$7)+SUMIFS($G$4:$G$9,$B$4:$B$9,$O$7,$D$4:$D$9,$O$4)</f>
        <v>1</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Ghana</v>
      </c>
      <c r="P18" s="28">
        <f t="shared" ref="P18:P19" ca="1" si="11">SUMIFS($H$4:$H$9,$B$4:$B$9,$O18,$D$4:$D$9,"&lt;&gt;"&amp;$O$20)+SUMIFS($I$4:$I$9,$B$4:$B$9,"&lt;&gt;"&amp;$O$20,$D$4:$D$9,$O18)</f>
        <v>0</v>
      </c>
      <c r="Q18" s="28">
        <f ca="1">R18-S18</f>
        <v>-3</v>
      </c>
      <c r="R18" s="624">
        <f t="shared" ref="R18:R19" ca="1" si="12">SUMIFS($E$4:$E$9,$B$4:$B$9,$O18,$D$4:$D$9,"&lt;&gt;"&amp;$O$20)+SUMIFS($G$4:$G$9,$B$4:$B$9,"&lt;&gt;"&amp;$O$20,$D$4:$D$9,$O18)</f>
        <v>2</v>
      </c>
      <c r="S18" s="624">
        <f t="shared" ref="S18:S19" ca="1" si="13">SUMIFS($G$4:$G$9,$B$4:$B$9,$O18,$D$4:$D$9,"&lt;&gt;"&amp;$O$20)+SUMIFS($E$4:$E$9,$B$4:$B$9,"&lt;&gt;"&amp;$O$20,$D$4:$D$9,$O18)</f>
        <v>5</v>
      </c>
      <c r="T18">
        <f ca="1">P18*FactorPts+(GDzero+Q18)*FactorGD+R18*FactorFor</f>
        <v>4702</v>
      </c>
      <c r="U18" s="624">
        <f ca="1">RANK(T18,T$17:T$19,1)</f>
        <v>1</v>
      </c>
      <c r="V18" s="406">
        <f t="shared" ref="V18:V19" ca="1" si="14">IF(AND($Y$4=$Y$5,$Y$4=$Y$6,$Y$4&lt;&gt;$Y$7),U18,0)</f>
        <v>0</v>
      </c>
      <c r="W18" s="406"/>
      <c r="X18" s="403"/>
      <c r="Y18" s="403"/>
    </row>
    <row r="19" spans="2:25" x14ac:dyDescent="0.25">
      <c r="B19" s="383"/>
      <c r="C19" s="383"/>
      <c r="D19" s="429" t="str">
        <f>$O$5</f>
        <v>Ghana</v>
      </c>
      <c r="E19" s="40">
        <f ca="1">SUMIFS($E$4:$E$9,$B$4:$B$9,$O$5,$D$4:$D$9,$O$4)+SUMIFS($G$4:$G$9,$B$4:$B$9,$O$4,$D$4:$D$9,$O$5)</f>
        <v>2</v>
      </c>
      <c r="F19" s="94"/>
      <c r="G19" s="384">
        <f ca="1">SUMIFS($E$4:$E$9,$B$4:$B$9,$O$5,$D$4:$D$9,$O$6)+SUMIFS($G$4:$G$9,$B$4:$B$9,$O$6,$D$4:$D$9,$O$5)</f>
        <v>0</v>
      </c>
      <c r="H19" s="62">
        <f ca="1">SUMIFS($E$4:$E$9,$B$4:$B$9,$O$5,$D$4:$D$9,$O$7)+SUMIFS($G$4:$G$9,$B$4:$B$9,$O$7,$D$4:$D$9,$O$5)</f>
        <v>3</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Uruguay</v>
      </c>
      <c r="P19" s="28">
        <f t="shared" ca="1" si="11"/>
        <v>3</v>
      </c>
      <c r="Q19" s="28">
        <f ca="1">R19-S19</f>
        <v>0</v>
      </c>
      <c r="R19" s="624">
        <f t="shared" ca="1" si="12"/>
        <v>2</v>
      </c>
      <c r="S19" s="624">
        <f t="shared" ca="1" si="13"/>
        <v>2</v>
      </c>
      <c r="T19">
        <f ca="1">P19*FactorPts+(GDzero+Q19)*FactorGD+R19*FactorFor</f>
        <v>35002</v>
      </c>
      <c r="U19" s="624">
        <f ca="1">RANK(T19,T$17:T$19,1)</f>
        <v>2</v>
      </c>
      <c r="V19" s="406">
        <f t="shared" ca="1" si="14"/>
        <v>0</v>
      </c>
      <c r="W19" s="406"/>
      <c r="X19" s="403"/>
      <c r="Y19" s="403"/>
    </row>
    <row r="20" spans="2:25" x14ac:dyDescent="0.25">
      <c r="D20" s="429" t="str">
        <f>$O$6</f>
        <v>Uruguay</v>
      </c>
      <c r="E20" s="40">
        <f ca="1">SUMIFS($E$4:$E$9,$B$4:$B$9,$O$6,$D$4:$D$9,$O$4)+SUMIFS($G$4:$G$9,$B$4:$B$9,$O$4,$D$4:$D$9,$O$6)</f>
        <v>0</v>
      </c>
      <c r="F20" s="384">
        <f ca="1">SUMIFS($E$4:$E$9,$B$4:$B$9,$O$6,$D$4:$D$9,$O$5)+SUMIFS($G$4:$G$9,$B$4:$B$9,$O$5,$D$4:$D$9,$O$6)</f>
        <v>2</v>
      </c>
      <c r="G20" s="94"/>
      <c r="H20" s="62">
        <f ca="1">SUMIFS($E$4:$E$9,$B$4:$B$9,$O$6,$D$4:$D$9,$O$7)+SUMIFS($G$4:$G$9,$B$4:$B$9,$O$7,$D$4:$D$9,$O$6)</f>
        <v>0</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Südkorea</v>
      </c>
      <c r="P20" s="28"/>
      <c r="Q20" s="28"/>
      <c r="R20" s="624"/>
      <c r="S20" s="624"/>
      <c r="V20" s="406"/>
      <c r="W20" s="406"/>
      <c r="X20" s="403"/>
      <c r="Y20" s="403"/>
    </row>
    <row r="21" spans="2:25" ht="15.75" thickBot="1" x14ac:dyDescent="0.3">
      <c r="B21" s="52"/>
      <c r="C21" s="53"/>
      <c r="D21" s="427" t="str">
        <f>$O$7</f>
        <v>Südkorea</v>
      </c>
      <c r="E21" s="38">
        <f ca="1">SUMIFS($E$4:$E$9,$B$4:$B$9,$O$7,$D$4:$D$9,$O$4)+SUMIFS($G$4:$G$9,$B$4:$B$9,$O$4,$D$4:$D$9,$O$7)</f>
        <v>2</v>
      </c>
      <c r="F21" s="36">
        <f ca="1">SUMIFS($E$4:$E$9,$B$4:$B$9,$O$7,$D$4:$D$9,$O$5)+SUMIFS($G$4:$G$9,$B$4:$B$9,$O$5,$D$4:$D$9,$O$7)</f>
        <v>2</v>
      </c>
      <c r="G21" s="36">
        <f ca="1">SUMIFS($E$4:$E$9,$B$4:$B$9,$O$7,$D$4:$D$9,$O$6)+SUMIFS($G$4:$G$9,$B$4:$B$9,$O$6,$D$4:$D$9,$O$7)</f>
        <v>0</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Portugal</v>
      </c>
      <c r="P22" s="28">
        <f ca="1">SUMIFS($H$4:$H$9,$B$4:$B$9,$O22,$D$4:$D$9,"&lt;&gt;"&amp;$O$25)+SUMIFS($I$4:$I$9,$B$4:$B$9,"&lt;&gt;"&amp;$O$25,$D$4:$D$9,$O22)</f>
        <v>3</v>
      </c>
      <c r="Q22" s="28">
        <f ca="1">R22-S22</f>
        <v>0</v>
      </c>
      <c r="R22" s="624">
        <f ca="1">SUMIFS($E$4:$E$9,$B$4:$B$9,$O22,$D$4:$D$9,"&lt;&gt;"&amp;$O$25)+SUMIFS($G$4:$G$9,$B$4:$B$9,"&lt;&gt;"&amp;$O$25,$D$4:$D$9,$O22)</f>
        <v>4</v>
      </c>
      <c r="S22" s="624">
        <f ca="1">SUMIFS($G$4:$G$9,$B$4:$B$9,$O22,$D$4:$D$9,"&lt;&gt;"&amp;$O$25)+SUMIFS($E$4:$E$9,$B$4:$B$9,"&lt;&gt;"&amp;$O$25,$D$4:$D$9,$O22)</f>
        <v>4</v>
      </c>
      <c r="T22">
        <f ca="1">P22*FactorPts+(GDzero+Q22)*FactorGD+R22*FactorFor</f>
        <v>35004</v>
      </c>
      <c r="U22" s="624">
        <f ca="1">RANK(T22,T$22:T$24,1)</f>
        <v>1</v>
      </c>
      <c r="V22" s="406">
        <f ca="1">IF(AND($Y$4=$Y$5,$Y$4=$Y$7,$Y$4&lt;&gt;$Y$6),U22,0)</f>
        <v>0</v>
      </c>
      <c r="W22" s="406"/>
      <c r="X22" s="403"/>
      <c r="Y22" s="403"/>
    </row>
    <row r="23" spans="2:25" x14ac:dyDescent="0.25">
      <c r="B23" s="44"/>
      <c r="C23" s="383"/>
      <c r="N23" s="383" t="s">
        <v>33</v>
      </c>
      <c r="O23" t="str">
        <f>$O$5</f>
        <v>Ghana</v>
      </c>
      <c r="P23" s="28">
        <f t="shared" ref="P23:P24" ca="1" si="15">SUMIFS($H$4:$H$9,$B$4:$B$9,$O23,$D$4:$D$9,"&lt;&gt;"&amp;$O$25)+SUMIFS($I$4:$I$9,$B$4:$B$9,"&lt;&gt;"&amp;$O$25,$D$4:$D$9,$O23)</f>
        <v>3</v>
      </c>
      <c r="Q23" s="28">
        <f ca="1">R23-S23</f>
        <v>0</v>
      </c>
      <c r="R23" s="624">
        <f t="shared" ref="R23:R24" ca="1" si="16">SUMIFS($E$4:$E$9,$B$4:$B$9,$O23,$D$4:$D$9,"&lt;&gt;"&amp;$O$25)+SUMIFS($G$4:$G$9,$B$4:$B$9,"&lt;&gt;"&amp;$O$25,$D$4:$D$9,$O23)</f>
        <v>5</v>
      </c>
      <c r="S23" s="624">
        <f t="shared" ref="S23:S24" ca="1" si="17">SUMIFS($G$4:$G$9,$B$4:$B$9,$O23,$D$4:$D$9,"&lt;&gt;"&amp;$O$25)+SUMIFS($E$4:$E$9,$B$4:$B$9,"&lt;&gt;"&amp;$O$25,$D$4:$D$9,$O23)</f>
        <v>5</v>
      </c>
      <c r="T23">
        <f ca="1">P23*FactorPts+(GDzero+Q23)*FactorGD+R23*FactorFor</f>
        <v>35005</v>
      </c>
      <c r="U23" s="624">
        <f ca="1">RANK(T23,T$22:T$24,1)</f>
        <v>3</v>
      </c>
      <c r="V23" s="406">
        <f t="shared" ref="V23:V24" ca="1" si="18">IF(AND($Y$4=$Y$5,$Y$4=$Y$7,$Y$4&lt;&gt;$Y$6),U23,0)</f>
        <v>0</v>
      </c>
      <c r="W23" s="406"/>
      <c r="X23" s="403"/>
      <c r="Y23" s="403"/>
    </row>
    <row r="24" spans="2:25" x14ac:dyDescent="0.25">
      <c r="B24" s="44"/>
      <c r="C24" s="383"/>
      <c r="N24" s="383" t="s">
        <v>34</v>
      </c>
      <c r="O24" t="str">
        <f>$O$7</f>
        <v>Südkorea</v>
      </c>
      <c r="P24" s="28">
        <f t="shared" ca="1" si="15"/>
        <v>3</v>
      </c>
      <c r="Q24" s="28">
        <f ca="1">R24-S24</f>
        <v>0</v>
      </c>
      <c r="R24" s="624">
        <f t="shared" ca="1" si="16"/>
        <v>4</v>
      </c>
      <c r="S24" s="624">
        <f t="shared" ca="1" si="17"/>
        <v>4</v>
      </c>
      <c r="T24">
        <f ca="1">P24*FactorPts+(GDzero+Q24)*FactorGD+R24*FactorFor</f>
        <v>35004</v>
      </c>
      <c r="U24" s="624">
        <f ca="1">RANK(T24,T$22:T$24,1)</f>
        <v>1</v>
      </c>
      <c r="V24" s="406">
        <f t="shared" ca="1" si="18"/>
        <v>0</v>
      </c>
      <c r="W24" s="406"/>
      <c r="X24" s="403"/>
      <c r="Y24" s="403"/>
    </row>
    <row r="25" spans="2:25" x14ac:dyDescent="0.25">
      <c r="B25" s="44"/>
      <c r="C25" s="383"/>
      <c r="N25" s="383"/>
      <c r="O25" s="33" t="str">
        <f>$O$6</f>
        <v>Uruguay</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Portugal</v>
      </c>
      <c r="P27" s="28">
        <f ca="1">SUMIFS($H$4:$H$9,$B$4:$B$9,$O27,$D$4:$D$9,"&lt;&gt;"&amp;$O$30)+SUMIFS($I$4:$I$9,$B$4:$B$9,"&lt;&gt;"&amp;$O$30,$D$4:$D$9,$O27)</f>
        <v>3</v>
      </c>
      <c r="Q27" s="28">
        <f ca="1">R27-S27</f>
        <v>1</v>
      </c>
      <c r="R27" s="624">
        <f ca="1">SUMIFS($E$4:$E$9,$B$4:$B$9,$O27,$D$4:$D$9,"&lt;&gt;"&amp;$O$30)+SUMIFS($G$4:$G$9,$B$4:$B$9,"&lt;&gt;"&amp;$O$30,$D$4:$D$9,$O27)</f>
        <v>3</v>
      </c>
      <c r="S27" s="624">
        <f ca="1">SUMIFS($G$4:$G$9,$B$4:$B$9,$O27,$D$4:$D$9,"&lt;&gt;"&amp;$O$30)+SUMIFS($E$4:$E$9,$B$4:$B$9,"&lt;&gt;"&amp;$O$30,$D$4:$D$9,$O27)</f>
        <v>2</v>
      </c>
      <c r="T27">
        <f ca="1">P27*FactorPts+(GDzero+Q27)*FactorGD+R27*FactorFor</f>
        <v>35103</v>
      </c>
      <c r="U27" s="624">
        <f ca="1">RANK(T27,T$27:T$29,1)</f>
        <v>2</v>
      </c>
      <c r="V27" s="406">
        <f ca="1">IF(AND($Y$4=$Y$6,$Y$4=$Y$7,$Y$4&lt;&gt;$Y$5),U27,0)</f>
        <v>0</v>
      </c>
      <c r="W27" s="406"/>
      <c r="X27" s="403"/>
      <c r="Y27" s="403"/>
    </row>
    <row r="28" spans="2:25" x14ac:dyDescent="0.25">
      <c r="N28" s="383" t="s">
        <v>33</v>
      </c>
      <c r="O28" t="str">
        <f>$O$6</f>
        <v>Uruguay</v>
      </c>
      <c r="P28" s="28">
        <f t="shared" ref="P28:P29" ca="1" si="19">SUMIFS($H$4:$H$9,$B$4:$B$9,$O28,$D$4:$D$9,"&lt;&gt;"&amp;$O$30)+SUMIFS($I$4:$I$9,$B$4:$B$9,"&lt;&gt;"&amp;$O$30,$D$4:$D$9,$O28)</f>
        <v>1</v>
      </c>
      <c r="Q28" s="28">
        <f ca="1">R28-S28</f>
        <v>-2</v>
      </c>
      <c r="R28" s="624">
        <f t="shared" ref="R28:R29" ca="1" si="20">SUMIFS($E$4:$E$9,$B$4:$B$9,$O28,$D$4:$D$9,"&lt;&gt;"&amp;$O$30)+SUMIFS($G$4:$G$9,$B$4:$B$9,"&lt;&gt;"&amp;$O$30,$D$4:$D$9,$O28)</f>
        <v>0</v>
      </c>
      <c r="S28" s="624">
        <f t="shared" ref="S28:S29" ca="1" si="21">SUMIFS($G$4:$G$9,$B$4:$B$9,$O28,$D$4:$D$9,"&lt;&gt;"&amp;$O$30)+SUMIFS($E$4:$E$9,$B$4:$B$9,"&lt;&gt;"&amp;$O$30,$D$4:$D$9,$O28)</f>
        <v>2</v>
      </c>
      <c r="T28">
        <f ca="1">P28*FactorPts+(GDzero+Q28)*FactorGD+R28*FactorFor</f>
        <v>14800</v>
      </c>
      <c r="U28" s="624">
        <f t="shared" ref="U28:U29" ca="1" si="22">RANK(T28,T$27:T$29,1)</f>
        <v>1</v>
      </c>
      <c r="V28" s="406">
        <f t="shared" ref="V28:V29" ca="1" si="23">IF(AND($Y$4=$Y$6,$Y$4=$Y$7,$Y$4&lt;&gt;$Y$5),U28,0)</f>
        <v>0</v>
      </c>
      <c r="W28" s="406"/>
      <c r="X28" s="403"/>
      <c r="Y28" s="403"/>
    </row>
    <row r="29" spans="2:25" x14ac:dyDescent="0.25">
      <c r="N29" s="383" t="s">
        <v>34</v>
      </c>
      <c r="O29" t="str">
        <f>$O$7</f>
        <v>Südkorea</v>
      </c>
      <c r="P29" s="28">
        <f t="shared" ca="1" si="19"/>
        <v>4</v>
      </c>
      <c r="Q29" s="28">
        <f ca="1">R29-S29</f>
        <v>1</v>
      </c>
      <c r="R29" s="624">
        <f t="shared" ca="1" si="20"/>
        <v>2</v>
      </c>
      <c r="S29" s="624">
        <f t="shared" ca="1" si="21"/>
        <v>1</v>
      </c>
      <c r="T29">
        <f ca="1">P29*FactorPts+(GDzero+Q29)*FactorGD+R29*FactorFor</f>
        <v>45102</v>
      </c>
      <c r="U29" s="624">
        <f t="shared" ca="1" si="22"/>
        <v>3</v>
      </c>
      <c r="V29" s="406">
        <f t="shared" ca="1" si="23"/>
        <v>0</v>
      </c>
      <c r="W29" s="406"/>
      <c r="X29" s="403"/>
      <c r="Y29" s="403"/>
    </row>
    <row r="30" spans="2:25" x14ac:dyDescent="0.25">
      <c r="N30" s="383"/>
      <c r="O30" s="33" t="str">
        <f>$O$5</f>
        <v>Ghana</v>
      </c>
      <c r="P30" s="28"/>
      <c r="Q30" s="28"/>
      <c r="R30" s="28"/>
      <c r="S30" s="28"/>
      <c r="V30" s="406"/>
      <c r="W30" s="406"/>
      <c r="X30" s="403"/>
      <c r="Y30" s="403"/>
    </row>
    <row r="31" spans="2:25" x14ac:dyDescent="0.25">
      <c r="N31" s="383"/>
      <c r="V31" s="406"/>
      <c r="W31" s="406"/>
      <c r="X31" s="403"/>
      <c r="Y31" s="403"/>
    </row>
    <row r="32" spans="2:25" x14ac:dyDescent="0.25">
      <c r="N32" s="383" t="s">
        <v>32</v>
      </c>
      <c r="O32" t="str">
        <f>$O$5</f>
        <v>Ghana</v>
      </c>
      <c r="P32" s="28">
        <f ca="1">SUMIFS($H$4:$H$9,$B$4:$B$9,$O32,$D$4:$D$9,"&lt;&gt;"&amp;$O$35)+SUMIFS($I$4:$I$9,$B$4:$B$9,"&lt;&gt;"&amp;$O$35,$D$4:$D$9,$O32)</f>
        <v>3</v>
      </c>
      <c r="Q32" s="28">
        <f ca="1">R32-S32</f>
        <v>-1</v>
      </c>
      <c r="R32" s="28">
        <f ca="1">SUMIFS($E$4:$E$9,$B$4:$B$9,$O32,$D$4:$D$9,"&lt;&gt;"&amp;$O$35)+SUMIFS($G$4:$G$9,$B$4:$B$9,"&lt;&gt;"&amp;$O$35,$D$4:$D$9,$O32)</f>
        <v>3</v>
      </c>
      <c r="S32" s="28">
        <f ca="1">SUMIFS($G$4:$G$9,$B$4:$B$9,$O32,$D$4:$D$9,"&lt;&gt;"&amp;$O$35)+SUMIFS($E$4:$E$9,$B$4:$B$9,"&lt;&gt;"&amp;$O$35,$D$4:$D$9,$O32)</f>
        <v>4</v>
      </c>
      <c r="T32">
        <f ca="1">P32*FactorPts+(GDzero+Q32)*FactorGD+R32*FactorFor</f>
        <v>34903</v>
      </c>
      <c r="U32" s="406">
        <f ca="1">RANK(T32,T$32:T$34,1)</f>
        <v>2</v>
      </c>
      <c r="V32" s="406">
        <f ca="1">IF(AND($Y$5=$Y$6,$Y$5=$Y$7,$Y$5&lt;&gt;$Y$4),U32,0)</f>
        <v>0</v>
      </c>
      <c r="W32" s="406"/>
      <c r="X32" s="403"/>
      <c r="Y32" s="403"/>
    </row>
    <row r="33" spans="14:25" x14ac:dyDescent="0.25">
      <c r="N33" s="383" t="s">
        <v>33</v>
      </c>
      <c r="O33" t="str">
        <f>$O$6</f>
        <v>Uruguay</v>
      </c>
      <c r="P33" s="28">
        <f t="shared" ref="P33:P34" ca="1" si="24">SUMIFS($H$4:$H$9,$B$4:$B$9,$O33,$D$4:$D$9,"&lt;&gt;"&amp;$O$35)+SUMIFS($I$4:$I$9,$B$4:$B$9,"&lt;&gt;"&amp;$O$35,$D$4:$D$9,$O33)</f>
        <v>4</v>
      </c>
      <c r="Q33" s="28">
        <f ca="1">R33-S33</f>
        <v>2</v>
      </c>
      <c r="R33" s="28">
        <f t="shared" ref="R33:R34" ca="1" si="25">SUMIFS($E$4:$E$9,$B$4:$B$9,$O33,$D$4:$D$9,"&lt;&gt;"&amp;$O$35)+SUMIFS($G$4:$G$9,$B$4:$B$9,"&lt;&gt;"&amp;$O$35,$D$4:$D$9,$O33)</f>
        <v>2</v>
      </c>
      <c r="S33" s="28">
        <f t="shared" ref="S33:S34" ca="1" si="26">SUMIFS($G$4:$G$9,$B$4:$B$9,$O33,$D$4:$D$9,"&lt;&gt;"&amp;$O$35)+SUMIFS($E$4:$E$9,$B$4:$B$9,"&lt;&gt;"&amp;$O$35,$D$4:$D$9,$O33)</f>
        <v>0</v>
      </c>
      <c r="T33">
        <f ca="1">P33*FactorPts+(GDzero+Q33)*FactorGD+R33*FactorFor</f>
        <v>45202</v>
      </c>
      <c r="U33" s="406">
        <f ca="1">RANK(T33,T$32:T$34,1)</f>
        <v>3</v>
      </c>
      <c r="V33" s="406">
        <f t="shared" ref="V33:V34" ca="1" si="27">IF(AND($Y$5=$Y$6,$Y$5=$Y$7,$Y$5&lt;&gt;$Y$4),U33,0)</f>
        <v>0</v>
      </c>
      <c r="W33" s="406"/>
      <c r="X33" s="403"/>
      <c r="Y33" s="403"/>
    </row>
    <row r="34" spans="14:25" x14ac:dyDescent="0.25">
      <c r="N34" s="383" t="s">
        <v>34</v>
      </c>
      <c r="O34" t="str">
        <f>$O$7</f>
        <v>Südkorea</v>
      </c>
      <c r="P34" s="28">
        <f t="shared" ca="1" si="24"/>
        <v>1</v>
      </c>
      <c r="Q34" s="28">
        <f ca="1">R34-S34</f>
        <v>-1</v>
      </c>
      <c r="R34" s="28">
        <f t="shared" ca="1" si="25"/>
        <v>2</v>
      </c>
      <c r="S34" s="28">
        <f t="shared" ca="1" si="26"/>
        <v>3</v>
      </c>
      <c r="T34">
        <f ca="1">P34*FactorPts+(GDzero+Q34)*FactorGD+R34*FactorFor</f>
        <v>14902</v>
      </c>
      <c r="U34" s="406">
        <f ca="1">RANK(T34,T$32:T$34,1)</f>
        <v>1</v>
      </c>
      <c r="V34" s="406">
        <f t="shared" ca="1" si="27"/>
        <v>0</v>
      </c>
      <c r="W34" s="406"/>
      <c r="X34" s="403"/>
      <c r="Y34" s="403"/>
    </row>
    <row r="35" spans="14:25" x14ac:dyDescent="0.25">
      <c r="N35" s="383"/>
      <c r="O35" s="33" t="str">
        <f>$O$4</f>
        <v>Portugal</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9"/>
  <dimension ref="A1:M105"/>
  <sheetViews>
    <sheetView showGridLines="0" showRowColHeaders="0" workbookViewId="0">
      <selection activeCell="A106" sqref="A106:XFD1048576"/>
    </sheetView>
  </sheetViews>
  <sheetFormatPr baseColWidth="10" defaultColWidth="0" defaultRowHeight="15" zeroHeight="1" x14ac:dyDescent="0.25"/>
  <cols>
    <col min="1" max="1" width="11.42578125" customWidth="1"/>
    <col min="2" max="2" width="6.28515625" style="60" customWidth="1"/>
    <col min="3" max="3" width="21" style="130"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699" t="str">
        <f>Language!$E$121</f>
        <v>Vorhersagen-Ranking</v>
      </c>
      <c r="C1" s="699"/>
      <c r="D1" s="699"/>
    </row>
    <row r="2" spans="2:13" ht="15.75" thickBot="1" x14ac:dyDescent="0.3"/>
    <row r="3" spans="2:13" ht="16.5" thickTop="1" thickBot="1" x14ac:dyDescent="0.3">
      <c r="B3" s="533"/>
      <c r="C3" s="534" t="str">
        <f>Language!$E$154</f>
        <v>Name</v>
      </c>
      <c r="D3" s="535" t="str">
        <f>Language!$E$129</f>
        <v>Total</v>
      </c>
      <c r="E3" s="536"/>
      <c r="F3" s="536"/>
      <c r="G3" s="537" t="s">
        <v>840</v>
      </c>
      <c r="H3" s="538" t="s">
        <v>534</v>
      </c>
      <c r="I3" s="535" t="s">
        <v>229</v>
      </c>
      <c r="J3" s="539" t="s">
        <v>840</v>
      </c>
      <c r="L3" s="555" t="s">
        <v>900</v>
      </c>
      <c r="M3">
        <v>9</v>
      </c>
    </row>
    <row r="4" spans="2:13" x14ac:dyDescent="0.25">
      <c r="B4" s="540">
        <v>1</v>
      </c>
      <c r="C4" s="541" t="str">
        <f t="shared" ref="C4:C35" ca="1" si="0">_xlfn.IFNA(VLOOKUP(B4,$G$4:$H$103,2,0),"")</f>
        <v>Anna</v>
      </c>
      <c r="D4" s="542">
        <f t="shared" ref="D4:D35" ca="1" si="1">_xlfn.IFNA(VLOOKUP(B4,$G$4:$I$103,3,0),"")</f>
        <v>0</v>
      </c>
      <c r="E4" s="46"/>
      <c r="F4" s="46"/>
      <c r="G4" s="543">
        <f t="shared" ref="G4:G35" ca="1" si="2">IF(J4="","",RANK(J4,$J$4:$J$103,1))</f>
        <v>1</v>
      </c>
      <c r="H4" s="573" t="str">
        <f>IF(Predictions_1!$I$3="","",Predictions_1!$I$3)</f>
        <v>Anna</v>
      </c>
      <c r="I4" s="574">
        <f ca="1">IF(Predictions_1!$I$3="","",Predictions_1!$I$2)</f>
        <v>0</v>
      </c>
      <c r="J4" s="543">
        <f t="shared" ref="J4:J35" ca="1" si="3">IF(I4="","",RANK(I4,$I$4:$I$103,0)+ROW()*0.001)</f>
        <v>1.004</v>
      </c>
      <c r="L4" t="s">
        <v>901</v>
      </c>
      <c r="M4">
        <v>13</v>
      </c>
    </row>
    <row r="5" spans="2:13" x14ac:dyDescent="0.25">
      <c r="B5" s="544">
        <v>2</v>
      </c>
      <c r="C5" s="541" t="str">
        <f t="shared" ca="1" si="0"/>
        <v>Peter</v>
      </c>
      <c r="D5" s="542">
        <f t="shared" ca="1" si="1"/>
        <v>0</v>
      </c>
      <c r="E5" s="46"/>
      <c r="F5" s="46"/>
      <c r="G5" s="545">
        <f t="shared" ca="1" si="2"/>
        <v>2</v>
      </c>
      <c r="H5" s="546" t="str">
        <f ca="1">IF(INDIRECT("Predictions_1!"&amp;ADDRESS(3,$M$3+$M$4*ROW(A1)))="","",INDIRECT("Predictions_1!"&amp;ADDRESS(3,$M$3+$M$4*ROW(A1))))</f>
        <v>Peter</v>
      </c>
      <c r="I5" s="547">
        <f ca="1">IF(INDIRECT("Predictions_1!"&amp;ADDRESS(3,$M$3+$M$4*ROW(A1)))="","",INDIRECT("Predictions_1!"&amp;ADDRESS(2,$M$3+$M$4*ROW(A1))))</f>
        <v>0</v>
      </c>
      <c r="J5" s="545">
        <f t="shared" ca="1" si="3"/>
        <v>1.0049999999999999</v>
      </c>
    </row>
    <row r="6" spans="2:13" x14ac:dyDescent="0.25">
      <c r="B6" s="540">
        <v>3</v>
      </c>
      <c r="C6" s="541" t="str">
        <f t="shared" ca="1" si="0"/>
        <v/>
      </c>
      <c r="D6" s="542" t="str">
        <f t="shared" ca="1" si="1"/>
        <v/>
      </c>
      <c r="E6" s="46"/>
      <c r="F6" s="46"/>
      <c r="G6" s="545" t="str">
        <f t="shared" ca="1" si="2"/>
        <v/>
      </c>
      <c r="H6" s="546" t="str">
        <f t="shared" ref="H6:H33" ca="1" si="4">IF(INDIRECT("Predictions_1!"&amp;ADDRESS(3,$M$3+$M$4*ROW(A2)))="","",INDIRECT("Predictions_1!"&amp;ADDRESS(3,$M$3+$M$4*ROW(A2))))</f>
        <v/>
      </c>
      <c r="I6" s="547" t="str">
        <f t="shared" ref="I6:I33" ca="1" si="5">IF(INDIRECT("Predictions_1!"&amp;ADDRESS(3,$M$3+$M$4*ROW(A2)))="","",INDIRECT("Predictions_1!"&amp;ADDRESS(2,$M$3+$M$4*ROW(A2))))</f>
        <v/>
      </c>
      <c r="J6" s="545" t="str">
        <f t="shared" ca="1" si="3"/>
        <v/>
      </c>
    </row>
    <row r="7" spans="2:13" x14ac:dyDescent="0.25">
      <c r="B7" s="544">
        <v>4</v>
      </c>
      <c r="C7" s="541" t="str">
        <f t="shared" ca="1" si="0"/>
        <v/>
      </c>
      <c r="D7" s="542" t="str">
        <f t="shared" ca="1" si="1"/>
        <v/>
      </c>
      <c r="E7" s="46"/>
      <c r="F7" s="46"/>
      <c r="G7" s="545" t="str">
        <f t="shared" ca="1" si="2"/>
        <v/>
      </c>
      <c r="H7" s="546" t="str">
        <f t="shared" ca="1" si="4"/>
        <v/>
      </c>
      <c r="I7" s="547" t="str">
        <f t="shared" ca="1" si="5"/>
        <v/>
      </c>
      <c r="J7" s="545" t="str">
        <f t="shared" ca="1" si="3"/>
        <v/>
      </c>
    </row>
    <row r="8" spans="2:13" x14ac:dyDescent="0.25">
      <c r="B8" s="540">
        <v>5</v>
      </c>
      <c r="C8" s="541" t="str">
        <f t="shared" ca="1" si="0"/>
        <v/>
      </c>
      <c r="D8" s="542" t="str">
        <f t="shared" ca="1" si="1"/>
        <v/>
      </c>
      <c r="E8" s="46"/>
      <c r="F8" s="46"/>
      <c r="G8" s="545" t="str">
        <f t="shared" ca="1" si="2"/>
        <v/>
      </c>
      <c r="H8" s="546" t="str">
        <f t="shared" ca="1" si="4"/>
        <v/>
      </c>
      <c r="I8" s="547" t="str">
        <f t="shared" ca="1" si="5"/>
        <v/>
      </c>
      <c r="J8" s="545" t="str">
        <f t="shared" ca="1" si="3"/>
        <v/>
      </c>
    </row>
    <row r="9" spans="2:13" x14ac:dyDescent="0.25">
      <c r="B9" s="544">
        <v>6</v>
      </c>
      <c r="C9" s="541" t="str">
        <f t="shared" ca="1" si="0"/>
        <v/>
      </c>
      <c r="D9" s="542" t="str">
        <f t="shared" ca="1" si="1"/>
        <v/>
      </c>
      <c r="E9" s="46"/>
      <c r="F9" s="46"/>
      <c r="G9" s="545" t="str">
        <f t="shared" ca="1" si="2"/>
        <v/>
      </c>
      <c r="H9" s="546" t="str">
        <f t="shared" ca="1" si="4"/>
        <v/>
      </c>
      <c r="I9" s="547" t="str">
        <f t="shared" ca="1" si="5"/>
        <v/>
      </c>
      <c r="J9" s="545" t="str">
        <f t="shared" ca="1" si="3"/>
        <v/>
      </c>
    </row>
    <row r="10" spans="2:13" x14ac:dyDescent="0.25">
      <c r="B10" s="540">
        <v>7</v>
      </c>
      <c r="C10" s="541" t="str">
        <f t="shared" ca="1" si="0"/>
        <v/>
      </c>
      <c r="D10" s="542" t="str">
        <f t="shared" ca="1" si="1"/>
        <v/>
      </c>
      <c r="E10" s="46"/>
      <c r="F10" s="46"/>
      <c r="G10" s="545" t="str">
        <f t="shared" ca="1" si="2"/>
        <v/>
      </c>
      <c r="H10" s="546" t="str">
        <f t="shared" ca="1" si="4"/>
        <v/>
      </c>
      <c r="I10" s="547" t="str">
        <f t="shared" ca="1" si="5"/>
        <v/>
      </c>
      <c r="J10" s="545" t="str">
        <f t="shared" ca="1" si="3"/>
        <v/>
      </c>
    </row>
    <row r="11" spans="2:13" x14ac:dyDescent="0.25">
      <c r="B11" s="544">
        <v>8</v>
      </c>
      <c r="C11" s="541" t="str">
        <f t="shared" ca="1" si="0"/>
        <v/>
      </c>
      <c r="D11" s="542" t="str">
        <f t="shared" ca="1" si="1"/>
        <v/>
      </c>
      <c r="E11" s="46"/>
      <c r="F11" s="46"/>
      <c r="G11" s="545" t="str">
        <f t="shared" ca="1" si="2"/>
        <v/>
      </c>
      <c r="H11" s="546" t="str">
        <f t="shared" ca="1" si="4"/>
        <v/>
      </c>
      <c r="I11" s="547" t="str">
        <f t="shared" ca="1" si="5"/>
        <v/>
      </c>
      <c r="J11" s="545" t="str">
        <f t="shared" ca="1" si="3"/>
        <v/>
      </c>
    </row>
    <row r="12" spans="2:13" x14ac:dyDescent="0.25">
      <c r="B12" s="540">
        <v>9</v>
      </c>
      <c r="C12" s="541" t="str">
        <f t="shared" ca="1" si="0"/>
        <v/>
      </c>
      <c r="D12" s="542" t="str">
        <f t="shared" ca="1" si="1"/>
        <v/>
      </c>
      <c r="E12" s="46"/>
      <c r="F12" s="46"/>
      <c r="G12" s="545" t="str">
        <f t="shared" ca="1" si="2"/>
        <v/>
      </c>
      <c r="H12" s="546" t="str">
        <f t="shared" ca="1" si="4"/>
        <v/>
      </c>
      <c r="I12" s="547" t="str">
        <f t="shared" ca="1" si="5"/>
        <v/>
      </c>
      <c r="J12" s="545" t="str">
        <f t="shared" ca="1" si="3"/>
        <v/>
      </c>
    </row>
    <row r="13" spans="2:13" x14ac:dyDescent="0.25">
      <c r="B13" s="544">
        <v>10</v>
      </c>
      <c r="C13" s="541" t="str">
        <f t="shared" ca="1" si="0"/>
        <v/>
      </c>
      <c r="D13" s="542" t="str">
        <f t="shared" ca="1" si="1"/>
        <v/>
      </c>
      <c r="E13" s="46"/>
      <c r="F13" s="46"/>
      <c r="G13" s="545" t="str">
        <f t="shared" ca="1" si="2"/>
        <v/>
      </c>
      <c r="H13" s="546" t="str">
        <f t="shared" ca="1" si="4"/>
        <v/>
      </c>
      <c r="I13" s="547" t="str">
        <f t="shared" ca="1" si="5"/>
        <v/>
      </c>
      <c r="J13" s="545" t="str">
        <f t="shared" ca="1" si="3"/>
        <v/>
      </c>
    </row>
    <row r="14" spans="2:13" x14ac:dyDescent="0.25">
      <c r="B14" s="540">
        <v>11</v>
      </c>
      <c r="C14" s="541" t="str">
        <f t="shared" ca="1" si="0"/>
        <v/>
      </c>
      <c r="D14" s="542" t="str">
        <f t="shared" ca="1" si="1"/>
        <v/>
      </c>
      <c r="E14" s="46"/>
      <c r="F14" s="46"/>
      <c r="G14" s="545" t="str">
        <f t="shared" ca="1" si="2"/>
        <v/>
      </c>
      <c r="H14" s="546" t="str">
        <f t="shared" ca="1" si="4"/>
        <v/>
      </c>
      <c r="I14" s="547" t="str">
        <f t="shared" ca="1" si="5"/>
        <v/>
      </c>
      <c r="J14" s="545" t="str">
        <f t="shared" ca="1" si="3"/>
        <v/>
      </c>
    </row>
    <row r="15" spans="2:13" x14ac:dyDescent="0.25">
      <c r="B15" s="544">
        <v>12</v>
      </c>
      <c r="C15" s="541" t="str">
        <f t="shared" ca="1" si="0"/>
        <v/>
      </c>
      <c r="D15" s="542" t="str">
        <f t="shared" ca="1" si="1"/>
        <v/>
      </c>
      <c r="E15" s="46"/>
      <c r="F15" s="46"/>
      <c r="G15" s="545" t="str">
        <f t="shared" ca="1" si="2"/>
        <v/>
      </c>
      <c r="H15" s="546" t="str">
        <f t="shared" ca="1" si="4"/>
        <v/>
      </c>
      <c r="I15" s="547" t="str">
        <f t="shared" ca="1" si="5"/>
        <v/>
      </c>
      <c r="J15" s="545" t="str">
        <f t="shared" ca="1" si="3"/>
        <v/>
      </c>
    </row>
    <row r="16" spans="2:13" x14ac:dyDescent="0.25">
      <c r="B16" s="540">
        <v>13</v>
      </c>
      <c r="C16" s="541" t="str">
        <f t="shared" ca="1" si="0"/>
        <v/>
      </c>
      <c r="D16" s="542" t="str">
        <f t="shared" ca="1" si="1"/>
        <v/>
      </c>
      <c r="E16" s="46"/>
      <c r="F16" s="46"/>
      <c r="G16" s="545" t="str">
        <f t="shared" ca="1" si="2"/>
        <v/>
      </c>
      <c r="H16" s="546" t="str">
        <f t="shared" ca="1" si="4"/>
        <v/>
      </c>
      <c r="I16" s="547" t="str">
        <f t="shared" ca="1" si="5"/>
        <v/>
      </c>
      <c r="J16" s="545" t="str">
        <f t="shared" ca="1" si="3"/>
        <v/>
      </c>
    </row>
    <row r="17" spans="2:10" x14ac:dyDescent="0.25">
      <c r="B17" s="544">
        <v>14</v>
      </c>
      <c r="C17" s="541" t="str">
        <f t="shared" ca="1" si="0"/>
        <v/>
      </c>
      <c r="D17" s="542" t="str">
        <f t="shared" ca="1" si="1"/>
        <v/>
      </c>
      <c r="E17" s="46"/>
      <c r="F17" s="46"/>
      <c r="G17" s="545" t="str">
        <f t="shared" ca="1" si="2"/>
        <v/>
      </c>
      <c r="H17" s="546" t="str">
        <f t="shared" ca="1" si="4"/>
        <v/>
      </c>
      <c r="I17" s="547" t="str">
        <f t="shared" ca="1" si="5"/>
        <v/>
      </c>
      <c r="J17" s="545" t="str">
        <f t="shared" ca="1" si="3"/>
        <v/>
      </c>
    </row>
    <row r="18" spans="2:10" x14ac:dyDescent="0.25">
      <c r="B18" s="540">
        <v>15</v>
      </c>
      <c r="C18" s="541" t="str">
        <f t="shared" ca="1" si="0"/>
        <v/>
      </c>
      <c r="D18" s="542" t="str">
        <f t="shared" ca="1" si="1"/>
        <v/>
      </c>
      <c r="E18" s="46"/>
      <c r="F18" s="46"/>
      <c r="G18" s="545" t="str">
        <f t="shared" ca="1" si="2"/>
        <v/>
      </c>
      <c r="H18" s="546" t="str">
        <f t="shared" ca="1" si="4"/>
        <v/>
      </c>
      <c r="I18" s="547" t="str">
        <f t="shared" ca="1" si="5"/>
        <v/>
      </c>
      <c r="J18" s="545" t="str">
        <f t="shared" ca="1" si="3"/>
        <v/>
      </c>
    </row>
    <row r="19" spans="2:10" x14ac:dyDescent="0.25">
      <c r="B19" s="544">
        <v>16</v>
      </c>
      <c r="C19" s="541" t="str">
        <f t="shared" ca="1" si="0"/>
        <v/>
      </c>
      <c r="D19" s="542" t="str">
        <f t="shared" ca="1" si="1"/>
        <v/>
      </c>
      <c r="E19" s="46"/>
      <c r="F19" s="46"/>
      <c r="G19" s="545" t="str">
        <f t="shared" ca="1" si="2"/>
        <v/>
      </c>
      <c r="H19" s="546" t="str">
        <f t="shared" ca="1" si="4"/>
        <v/>
      </c>
      <c r="I19" s="547" t="str">
        <f t="shared" ca="1" si="5"/>
        <v/>
      </c>
      <c r="J19" s="545" t="str">
        <f t="shared" ca="1" si="3"/>
        <v/>
      </c>
    </row>
    <row r="20" spans="2:10" x14ac:dyDescent="0.25">
      <c r="B20" s="540">
        <v>17</v>
      </c>
      <c r="C20" s="541" t="str">
        <f t="shared" ca="1" si="0"/>
        <v/>
      </c>
      <c r="D20" s="542" t="str">
        <f t="shared" ca="1" si="1"/>
        <v/>
      </c>
      <c r="E20" s="46"/>
      <c r="F20" s="46"/>
      <c r="G20" s="545" t="str">
        <f t="shared" ca="1" si="2"/>
        <v/>
      </c>
      <c r="H20" s="546" t="str">
        <f t="shared" ca="1" si="4"/>
        <v/>
      </c>
      <c r="I20" s="547" t="str">
        <f t="shared" ca="1" si="5"/>
        <v/>
      </c>
      <c r="J20" s="545" t="str">
        <f t="shared" ca="1" si="3"/>
        <v/>
      </c>
    </row>
    <row r="21" spans="2:10" x14ac:dyDescent="0.25">
      <c r="B21" s="544">
        <v>18</v>
      </c>
      <c r="C21" s="541" t="str">
        <f t="shared" ca="1" si="0"/>
        <v/>
      </c>
      <c r="D21" s="542" t="str">
        <f t="shared" ca="1" si="1"/>
        <v/>
      </c>
      <c r="E21" s="46"/>
      <c r="F21" s="46"/>
      <c r="G21" s="545" t="str">
        <f t="shared" ca="1" si="2"/>
        <v/>
      </c>
      <c r="H21" s="546" t="str">
        <f t="shared" ca="1" si="4"/>
        <v/>
      </c>
      <c r="I21" s="547" t="str">
        <f t="shared" ca="1" si="5"/>
        <v/>
      </c>
      <c r="J21" s="545" t="str">
        <f t="shared" ca="1" si="3"/>
        <v/>
      </c>
    </row>
    <row r="22" spans="2:10" x14ac:dyDescent="0.25">
      <c r="B22" s="540">
        <v>19</v>
      </c>
      <c r="C22" s="541" t="str">
        <f t="shared" ca="1" si="0"/>
        <v/>
      </c>
      <c r="D22" s="542" t="str">
        <f t="shared" ca="1" si="1"/>
        <v/>
      </c>
      <c r="E22" s="46"/>
      <c r="F22" s="46"/>
      <c r="G22" s="545" t="str">
        <f t="shared" ca="1" si="2"/>
        <v/>
      </c>
      <c r="H22" s="546" t="str">
        <f t="shared" ca="1" si="4"/>
        <v/>
      </c>
      <c r="I22" s="547" t="str">
        <f t="shared" ca="1" si="5"/>
        <v/>
      </c>
      <c r="J22" s="545" t="str">
        <f t="shared" ca="1" si="3"/>
        <v/>
      </c>
    </row>
    <row r="23" spans="2:10" x14ac:dyDescent="0.25">
      <c r="B23" s="544">
        <v>20</v>
      </c>
      <c r="C23" s="541" t="str">
        <f t="shared" ca="1" si="0"/>
        <v/>
      </c>
      <c r="D23" s="542" t="str">
        <f t="shared" ca="1" si="1"/>
        <v/>
      </c>
      <c r="E23" s="46"/>
      <c r="F23" s="46"/>
      <c r="G23" s="545" t="str">
        <f t="shared" ca="1" si="2"/>
        <v/>
      </c>
      <c r="H23" s="546" t="str">
        <f t="shared" ca="1" si="4"/>
        <v/>
      </c>
      <c r="I23" s="547" t="str">
        <f t="shared" ca="1" si="5"/>
        <v/>
      </c>
      <c r="J23" s="545" t="str">
        <f t="shared" ca="1" si="3"/>
        <v/>
      </c>
    </row>
    <row r="24" spans="2:10" x14ac:dyDescent="0.25">
      <c r="B24" s="540">
        <v>21</v>
      </c>
      <c r="C24" s="541" t="str">
        <f t="shared" ca="1" si="0"/>
        <v/>
      </c>
      <c r="D24" s="542" t="str">
        <f t="shared" ca="1" si="1"/>
        <v/>
      </c>
      <c r="E24" s="46"/>
      <c r="F24" s="46"/>
      <c r="G24" s="545" t="str">
        <f t="shared" ca="1" si="2"/>
        <v/>
      </c>
      <c r="H24" s="546" t="str">
        <f t="shared" ca="1" si="4"/>
        <v/>
      </c>
      <c r="I24" s="547" t="str">
        <f t="shared" ca="1" si="5"/>
        <v/>
      </c>
      <c r="J24" s="545" t="str">
        <f t="shared" ca="1" si="3"/>
        <v/>
      </c>
    </row>
    <row r="25" spans="2:10" x14ac:dyDescent="0.25">
      <c r="B25" s="544">
        <v>22</v>
      </c>
      <c r="C25" s="541" t="str">
        <f t="shared" ca="1" si="0"/>
        <v/>
      </c>
      <c r="D25" s="542" t="str">
        <f t="shared" ca="1" si="1"/>
        <v/>
      </c>
      <c r="E25" s="46"/>
      <c r="F25" s="46"/>
      <c r="G25" s="545" t="str">
        <f t="shared" ca="1" si="2"/>
        <v/>
      </c>
      <c r="H25" s="546" t="str">
        <f t="shared" ca="1" si="4"/>
        <v/>
      </c>
      <c r="I25" s="547" t="str">
        <f t="shared" ca="1" si="5"/>
        <v/>
      </c>
      <c r="J25" s="545" t="str">
        <f t="shared" ca="1" si="3"/>
        <v/>
      </c>
    </row>
    <row r="26" spans="2:10" x14ac:dyDescent="0.25">
      <c r="B26" s="540">
        <v>23</v>
      </c>
      <c r="C26" s="541" t="str">
        <f t="shared" ca="1" si="0"/>
        <v/>
      </c>
      <c r="D26" s="542" t="str">
        <f t="shared" ca="1" si="1"/>
        <v/>
      </c>
      <c r="E26" s="46"/>
      <c r="F26" s="46"/>
      <c r="G26" s="545" t="str">
        <f t="shared" ca="1" si="2"/>
        <v/>
      </c>
      <c r="H26" s="546" t="str">
        <f t="shared" ca="1" si="4"/>
        <v/>
      </c>
      <c r="I26" s="547" t="str">
        <f t="shared" ca="1" si="5"/>
        <v/>
      </c>
      <c r="J26" s="545" t="str">
        <f t="shared" ca="1" si="3"/>
        <v/>
      </c>
    </row>
    <row r="27" spans="2:10" x14ac:dyDescent="0.25">
      <c r="B27" s="544">
        <v>24</v>
      </c>
      <c r="C27" s="541" t="str">
        <f t="shared" ca="1" si="0"/>
        <v/>
      </c>
      <c r="D27" s="542" t="str">
        <f t="shared" ca="1" si="1"/>
        <v/>
      </c>
      <c r="E27" s="46"/>
      <c r="F27" s="46"/>
      <c r="G27" s="545" t="str">
        <f t="shared" ca="1" si="2"/>
        <v/>
      </c>
      <c r="H27" s="546" t="str">
        <f t="shared" ca="1" si="4"/>
        <v/>
      </c>
      <c r="I27" s="547" t="str">
        <f t="shared" ca="1" si="5"/>
        <v/>
      </c>
      <c r="J27" s="545" t="str">
        <f t="shared" ca="1" si="3"/>
        <v/>
      </c>
    </row>
    <row r="28" spans="2:10" x14ac:dyDescent="0.25">
      <c r="B28" s="540">
        <v>25</v>
      </c>
      <c r="C28" s="541" t="str">
        <f t="shared" ca="1" si="0"/>
        <v/>
      </c>
      <c r="D28" s="542" t="str">
        <f t="shared" ca="1" si="1"/>
        <v/>
      </c>
      <c r="E28" s="46"/>
      <c r="F28" s="46"/>
      <c r="G28" s="545" t="str">
        <f t="shared" ca="1" si="2"/>
        <v/>
      </c>
      <c r="H28" s="546" t="str">
        <f t="shared" ca="1" si="4"/>
        <v/>
      </c>
      <c r="I28" s="547" t="str">
        <f t="shared" ca="1" si="5"/>
        <v/>
      </c>
      <c r="J28" s="545" t="str">
        <f t="shared" ca="1" si="3"/>
        <v/>
      </c>
    </row>
    <row r="29" spans="2:10" x14ac:dyDescent="0.25">
      <c r="B29" s="544">
        <v>26</v>
      </c>
      <c r="C29" s="541" t="str">
        <f t="shared" ca="1" si="0"/>
        <v/>
      </c>
      <c r="D29" s="542" t="str">
        <f t="shared" ca="1" si="1"/>
        <v/>
      </c>
      <c r="E29" s="46"/>
      <c r="F29" s="46"/>
      <c r="G29" s="545" t="str">
        <f t="shared" ca="1" si="2"/>
        <v/>
      </c>
      <c r="H29" s="546" t="str">
        <f t="shared" ca="1" si="4"/>
        <v/>
      </c>
      <c r="I29" s="547" t="str">
        <f t="shared" ca="1" si="5"/>
        <v/>
      </c>
      <c r="J29" s="545" t="str">
        <f t="shared" ca="1" si="3"/>
        <v/>
      </c>
    </row>
    <row r="30" spans="2:10" x14ac:dyDescent="0.25">
      <c r="B30" s="540">
        <v>27</v>
      </c>
      <c r="C30" s="541" t="str">
        <f t="shared" ca="1" si="0"/>
        <v/>
      </c>
      <c r="D30" s="542" t="str">
        <f t="shared" ca="1" si="1"/>
        <v/>
      </c>
      <c r="E30" s="46"/>
      <c r="F30" s="46"/>
      <c r="G30" s="545" t="str">
        <f t="shared" ca="1" si="2"/>
        <v/>
      </c>
      <c r="H30" s="546" t="str">
        <f t="shared" ca="1" si="4"/>
        <v/>
      </c>
      <c r="I30" s="547" t="str">
        <f t="shared" ca="1" si="5"/>
        <v/>
      </c>
      <c r="J30" s="545" t="str">
        <f t="shared" ca="1" si="3"/>
        <v/>
      </c>
    </row>
    <row r="31" spans="2:10" x14ac:dyDescent="0.25">
      <c r="B31" s="544">
        <v>28</v>
      </c>
      <c r="C31" s="541" t="str">
        <f t="shared" ca="1" si="0"/>
        <v/>
      </c>
      <c r="D31" s="542" t="str">
        <f t="shared" ca="1" si="1"/>
        <v/>
      </c>
      <c r="E31" s="46"/>
      <c r="F31" s="46"/>
      <c r="G31" s="545" t="str">
        <f t="shared" ca="1" si="2"/>
        <v/>
      </c>
      <c r="H31" s="546" t="str">
        <f t="shared" ca="1" si="4"/>
        <v/>
      </c>
      <c r="I31" s="547" t="str">
        <f t="shared" ca="1" si="5"/>
        <v/>
      </c>
      <c r="J31" s="545" t="str">
        <f t="shared" ca="1" si="3"/>
        <v/>
      </c>
    </row>
    <row r="32" spans="2:10" x14ac:dyDescent="0.25">
      <c r="B32" s="540">
        <v>29</v>
      </c>
      <c r="C32" s="541" t="str">
        <f t="shared" ca="1" si="0"/>
        <v/>
      </c>
      <c r="D32" s="542" t="str">
        <f t="shared" ca="1" si="1"/>
        <v/>
      </c>
      <c r="E32" s="46"/>
      <c r="F32" s="46"/>
      <c r="G32" s="545" t="str">
        <f t="shared" ca="1" si="2"/>
        <v/>
      </c>
      <c r="H32" s="546" t="str">
        <f t="shared" ca="1" si="4"/>
        <v/>
      </c>
      <c r="I32" s="547" t="str">
        <f t="shared" ca="1" si="5"/>
        <v/>
      </c>
      <c r="J32" s="545" t="str">
        <f t="shared" ca="1" si="3"/>
        <v/>
      </c>
    </row>
    <row r="33" spans="2:10" x14ac:dyDescent="0.25">
      <c r="B33" s="540">
        <v>30</v>
      </c>
      <c r="C33" s="541" t="str">
        <f t="shared" ca="1" si="0"/>
        <v/>
      </c>
      <c r="D33" s="542" t="str">
        <f t="shared" ca="1" si="1"/>
        <v/>
      </c>
      <c r="E33" s="46"/>
      <c r="F33" s="46"/>
      <c r="G33" s="545" t="str">
        <f t="shared" ca="1" si="2"/>
        <v/>
      </c>
      <c r="H33" s="546" t="str">
        <f t="shared" ca="1" si="4"/>
        <v/>
      </c>
      <c r="I33" s="547" t="str">
        <f t="shared" ca="1" si="5"/>
        <v/>
      </c>
      <c r="J33" s="545" t="str">
        <f t="shared" ca="1" si="3"/>
        <v/>
      </c>
    </row>
    <row r="34" spans="2:10" x14ac:dyDescent="0.25">
      <c r="B34" s="540">
        <v>31</v>
      </c>
      <c r="C34" s="541" t="str">
        <f t="shared" ca="1" si="0"/>
        <v/>
      </c>
      <c r="D34" s="542" t="str">
        <f t="shared" ca="1" si="1"/>
        <v/>
      </c>
      <c r="E34" s="46"/>
      <c r="F34" s="46"/>
      <c r="G34" s="545" t="str">
        <f t="shared" ca="1" si="2"/>
        <v/>
      </c>
      <c r="H34" s="546" t="str">
        <f t="shared" ref="H34:H97" ca="1" si="6">IF(INDIRECT("Predictions_1!"&amp;ADDRESS(3,$M$3+$M$4*ROW(A30)))="","",INDIRECT("Predictions_1!"&amp;ADDRESS(3,$M$3+$M$4*ROW(A30))))</f>
        <v/>
      </c>
      <c r="I34" s="547" t="str">
        <f t="shared" ref="I34:I97" ca="1" si="7">IF(INDIRECT("Predictions_1!"&amp;ADDRESS(3,$M$3+$M$4*ROW(A30)))="","",INDIRECT("Predictions_1!"&amp;ADDRESS(2,$M$3+$M$4*ROW(A30))))</f>
        <v/>
      </c>
      <c r="J34" s="545" t="str">
        <f t="shared" ca="1" si="3"/>
        <v/>
      </c>
    </row>
    <row r="35" spans="2:10" x14ac:dyDescent="0.25">
      <c r="B35" s="540">
        <v>32</v>
      </c>
      <c r="C35" s="541" t="str">
        <f t="shared" ca="1" si="0"/>
        <v/>
      </c>
      <c r="D35" s="542" t="str">
        <f t="shared" ca="1" si="1"/>
        <v/>
      </c>
      <c r="E35" s="46"/>
      <c r="F35" s="46"/>
      <c r="G35" s="545" t="str">
        <f t="shared" ca="1" si="2"/>
        <v/>
      </c>
      <c r="H35" s="546" t="str">
        <f t="shared" ca="1" si="6"/>
        <v/>
      </c>
      <c r="I35" s="547" t="str">
        <f t="shared" ca="1" si="7"/>
        <v/>
      </c>
      <c r="J35" s="545" t="str">
        <f t="shared" ca="1" si="3"/>
        <v/>
      </c>
    </row>
    <row r="36" spans="2:10" x14ac:dyDescent="0.25">
      <c r="B36" s="540">
        <v>33</v>
      </c>
      <c r="C36" s="541" t="str">
        <f t="shared" ref="C36:C67" ca="1" si="8">_xlfn.IFNA(VLOOKUP(B36,$G$4:$H$103,2,0),"")</f>
        <v/>
      </c>
      <c r="D36" s="542" t="str">
        <f t="shared" ref="D36:D67" ca="1" si="9">_xlfn.IFNA(VLOOKUP(B36,$G$4:$I$103,3,0),"")</f>
        <v/>
      </c>
      <c r="E36" s="46"/>
      <c r="F36" s="46"/>
      <c r="G36" s="545" t="str">
        <f t="shared" ref="G36:G67" ca="1" si="10">IF(J36="","",RANK(J36,$J$4:$J$103,1))</f>
        <v/>
      </c>
      <c r="H36" s="546" t="str">
        <f t="shared" ca="1" si="6"/>
        <v/>
      </c>
      <c r="I36" s="547" t="str">
        <f t="shared" ca="1" si="7"/>
        <v/>
      </c>
      <c r="J36" s="545" t="str">
        <f t="shared" ref="J36:J67" ca="1" si="11">IF(I36="","",RANK(I36,$I$4:$I$103,0)+ROW()*0.001)</f>
        <v/>
      </c>
    </row>
    <row r="37" spans="2:10" x14ac:dyDescent="0.25">
      <c r="B37" s="540">
        <v>34</v>
      </c>
      <c r="C37" s="541" t="str">
        <f t="shared" ca="1" si="8"/>
        <v/>
      </c>
      <c r="D37" s="542" t="str">
        <f t="shared" ca="1" si="9"/>
        <v/>
      </c>
      <c r="E37" s="46"/>
      <c r="F37" s="46"/>
      <c r="G37" s="545" t="str">
        <f t="shared" ca="1" si="10"/>
        <v/>
      </c>
      <c r="H37" s="546" t="str">
        <f t="shared" ca="1" si="6"/>
        <v/>
      </c>
      <c r="I37" s="547" t="str">
        <f t="shared" ca="1" si="7"/>
        <v/>
      </c>
      <c r="J37" s="545" t="str">
        <f t="shared" ca="1" si="11"/>
        <v/>
      </c>
    </row>
    <row r="38" spans="2:10" x14ac:dyDescent="0.25">
      <c r="B38" s="540">
        <v>35</v>
      </c>
      <c r="C38" s="541" t="str">
        <f t="shared" ca="1" si="8"/>
        <v/>
      </c>
      <c r="D38" s="542" t="str">
        <f t="shared" ca="1" si="9"/>
        <v/>
      </c>
      <c r="E38" s="46"/>
      <c r="F38" s="46"/>
      <c r="G38" s="545" t="str">
        <f t="shared" ca="1" si="10"/>
        <v/>
      </c>
      <c r="H38" s="546" t="str">
        <f t="shared" ca="1" si="6"/>
        <v/>
      </c>
      <c r="I38" s="547" t="str">
        <f t="shared" ca="1" si="7"/>
        <v/>
      </c>
      <c r="J38" s="545" t="str">
        <f t="shared" ca="1" si="11"/>
        <v/>
      </c>
    </row>
    <row r="39" spans="2:10" x14ac:dyDescent="0.25">
      <c r="B39" s="540">
        <v>36</v>
      </c>
      <c r="C39" s="541" t="str">
        <f t="shared" ca="1" si="8"/>
        <v/>
      </c>
      <c r="D39" s="542" t="str">
        <f t="shared" ca="1" si="9"/>
        <v/>
      </c>
      <c r="E39" s="46"/>
      <c r="F39" s="46"/>
      <c r="G39" s="545" t="str">
        <f t="shared" ca="1" si="10"/>
        <v/>
      </c>
      <c r="H39" s="546" t="str">
        <f t="shared" ca="1" si="6"/>
        <v/>
      </c>
      <c r="I39" s="547" t="str">
        <f t="shared" ca="1" si="7"/>
        <v/>
      </c>
      <c r="J39" s="545" t="str">
        <f t="shared" ca="1" si="11"/>
        <v/>
      </c>
    </row>
    <row r="40" spans="2:10" x14ac:dyDescent="0.25">
      <c r="B40" s="540">
        <v>37</v>
      </c>
      <c r="C40" s="541" t="str">
        <f t="shared" ca="1" si="8"/>
        <v/>
      </c>
      <c r="D40" s="542" t="str">
        <f t="shared" ca="1" si="9"/>
        <v/>
      </c>
      <c r="E40" s="46"/>
      <c r="F40" s="46"/>
      <c r="G40" s="545" t="str">
        <f t="shared" ca="1" si="10"/>
        <v/>
      </c>
      <c r="H40" s="546" t="str">
        <f t="shared" ca="1" si="6"/>
        <v/>
      </c>
      <c r="I40" s="547" t="str">
        <f t="shared" ca="1" si="7"/>
        <v/>
      </c>
      <c r="J40" s="545" t="str">
        <f t="shared" ca="1" si="11"/>
        <v/>
      </c>
    </row>
    <row r="41" spans="2:10" x14ac:dyDescent="0.25">
      <c r="B41" s="540">
        <v>38</v>
      </c>
      <c r="C41" s="541" t="str">
        <f t="shared" ca="1" si="8"/>
        <v/>
      </c>
      <c r="D41" s="542" t="str">
        <f t="shared" ca="1" si="9"/>
        <v/>
      </c>
      <c r="E41" s="46"/>
      <c r="F41" s="46"/>
      <c r="G41" s="545" t="str">
        <f t="shared" ca="1" si="10"/>
        <v/>
      </c>
      <c r="H41" s="546" t="str">
        <f t="shared" ca="1" si="6"/>
        <v/>
      </c>
      <c r="I41" s="547" t="str">
        <f t="shared" ca="1" si="7"/>
        <v/>
      </c>
      <c r="J41" s="545" t="str">
        <f t="shared" ca="1" si="11"/>
        <v/>
      </c>
    </row>
    <row r="42" spans="2:10" x14ac:dyDescent="0.25">
      <c r="B42" s="540">
        <v>39</v>
      </c>
      <c r="C42" s="541" t="str">
        <f t="shared" ca="1" si="8"/>
        <v/>
      </c>
      <c r="D42" s="542" t="str">
        <f t="shared" ca="1" si="9"/>
        <v/>
      </c>
      <c r="E42" s="46"/>
      <c r="F42" s="46"/>
      <c r="G42" s="545" t="str">
        <f t="shared" ca="1" si="10"/>
        <v/>
      </c>
      <c r="H42" s="546" t="str">
        <f t="shared" ca="1" si="6"/>
        <v/>
      </c>
      <c r="I42" s="547" t="str">
        <f t="shared" ca="1" si="7"/>
        <v/>
      </c>
      <c r="J42" s="545" t="str">
        <f t="shared" ca="1" si="11"/>
        <v/>
      </c>
    </row>
    <row r="43" spans="2:10" x14ac:dyDescent="0.25">
      <c r="B43" s="540">
        <v>40</v>
      </c>
      <c r="C43" s="541" t="str">
        <f t="shared" ca="1" si="8"/>
        <v/>
      </c>
      <c r="D43" s="542" t="str">
        <f t="shared" ca="1" si="9"/>
        <v/>
      </c>
      <c r="E43" s="46"/>
      <c r="F43" s="46"/>
      <c r="G43" s="545" t="str">
        <f t="shared" ca="1" si="10"/>
        <v/>
      </c>
      <c r="H43" s="546" t="str">
        <f t="shared" ca="1" si="6"/>
        <v/>
      </c>
      <c r="I43" s="547" t="str">
        <f t="shared" ca="1" si="7"/>
        <v/>
      </c>
      <c r="J43" s="545" t="str">
        <f t="shared" ca="1" si="11"/>
        <v/>
      </c>
    </row>
    <row r="44" spans="2:10" x14ac:dyDescent="0.25">
      <c r="B44" s="540">
        <v>41</v>
      </c>
      <c r="C44" s="541" t="str">
        <f t="shared" ca="1" si="8"/>
        <v/>
      </c>
      <c r="D44" s="542" t="str">
        <f t="shared" ca="1" si="9"/>
        <v/>
      </c>
      <c r="E44" s="46"/>
      <c r="F44" s="46"/>
      <c r="G44" s="545" t="str">
        <f t="shared" ca="1" si="10"/>
        <v/>
      </c>
      <c r="H44" s="546" t="str">
        <f t="shared" ca="1" si="6"/>
        <v/>
      </c>
      <c r="I44" s="547" t="str">
        <f t="shared" ca="1" si="7"/>
        <v/>
      </c>
      <c r="J44" s="545" t="str">
        <f t="shared" ca="1" si="11"/>
        <v/>
      </c>
    </row>
    <row r="45" spans="2:10" x14ac:dyDescent="0.25">
      <c r="B45" s="540">
        <v>42</v>
      </c>
      <c r="C45" s="541" t="str">
        <f t="shared" ca="1" si="8"/>
        <v/>
      </c>
      <c r="D45" s="542" t="str">
        <f t="shared" ca="1" si="9"/>
        <v/>
      </c>
      <c r="E45" s="46"/>
      <c r="F45" s="46"/>
      <c r="G45" s="545" t="str">
        <f t="shared" ca="1" si="10"/>
        <v/>
      </c>
      <c r="H45" s="546" t="str">
        <f t="shared" ca="1" si="6"/>
        <v/>
      </c>
      <c r="I45" s="547" t="str">
        <f t="shared" ca="1" si="7"/>
        <v/>
      </c>
      <c r="J45" s="545" t="str">
        <f t="shared" ca="1" si="11"/>
        <v/>
      </c>
    </row>
    <row r="46" spans="2:10" x14ac:dyDescent="0.25">
      <c r="B46" s="540">
        <v>43</v>
      </c>
      <c r="C46" s="541" t="str">
        <f t="shared" ca="1" si="8"/>
        <v/>
      </c>
      <c r="D46" s="542" t="str">
        <f t="shared" ca="1" si="9"/>
        <v/>
      </c>
      <c r="E46" s="46"/>
      <c r="F46" s="46"/>
      <c r="G46" s="545" t="str">
        <f t="shared" ca="1" si="10"/>
        <v/>
      </c>
      <c r="H46" s="546" t="str">
        <f t="shared" ca="1" si="6"/>
        <v/>
      </c>
      <c r="I46" s="547" t="str">
        <f t="shared" ca="1" si="7"/>
        <v/>
      </c>
      <c r="J46" s="545" t="str">
        <f t="shared" ca="1" si="11"/>
        <v/>
      </c>
    </row>
    <row r="47" spans="2:10" x14ac:dyDescent="0.25">
      <c r="B47" s="540">
        <v>44</v>
      </c>
      <c r="C47" s="541" t="str">
        <f t="shared" ca="1" si="8"/>
        <v/>
      </c>
      <c r="D47" s="542" t="str">
        <f t="shared" ca="1" si="9"/>
        <v/>
      </c>
      <c r="E47" s="46"/>
      <c r="F47" s="46"/>
      <c r="G47" s="545" t="str">
        <f t="shared" ca="1" si="10"/>
        <v/>
      </c>
      <c r="H47" s="546" t="str">
        <f t="shared" ca="1" si="6"/>
        <v/>
      </c>
      <c r="I47" s="547" t="str">
        <f t="shared" ca="1" si="7"/>
        <v/>
      </c>
      <c r="J47" s="545" t="str">
        <f t="shared" ca="1" si="11"/>
        <v/>
      </c>
    </row>
    <row r="48" spans="2:10" x14ac:dyDescent="0.25">
      <c r="B48" s="540">
        <v>45</v>
      </c>
      <c r="C48" s="541" t="str">
        <f t="shared" ca="1" si="8"/>
        <v/>
      </c>
      <c r="D48" s="542" t="str">
        <f t="shared" ca="1" si="9"/>
        <v/>
      </c>
      <c r="E48" s="46"/>
      <c r="F48" s="46"/>
      <c r="G48" s="545" t="str">
        <f t="shared" ca="1" si="10"/>
        <v/>
      </c>
      <c r="H48" s="546" t="str">
        <f t="shared" ca="1" si="6"/>
        <v/>
      </c>
      <c r="I48" s="547" t="str">
        <f t="shared" ca="1" si="7"/>
        <v/>
      </c>
      <c r="J48" s="545" t="str">
        <f t="shared" ca="1" si="11"/>
        <v/>
      </c>
    </row>
    <row r="49" spans="2:10" x14ac:dyDescent="0.25">
      <c r="B49" s="540">
        <v>46</v>
      </c>
      <c r="C49" s="541" t="str">
        <f t="shared" ca="1" si="8"/>
        <v/>
      </c>
      <c r="D49" s="542" t="str">
        <f t="shared" ca="1" si="9"/>
        <v/>
      </c>
      <c r="E49" s="46"/>
      <c r="F49" s="46"/>
      <c r="G49" s="545" t="str">
        <f t="shared" ca="1" si="10"/>
        <v/>
      </c>
      <c r="H49" s="546" t="str">
        <f t="shared" ca="1" si="6"/>
        <v/>
      </c>
      <c r="I49" s="547" t="str">
        <f t="shared" ca="1" si="7"/>
        <v/>
      </c>
      <c r="J49" s="545" t="str">
        <f t="shared" ca="1" si="11"/>
        <v/>
      </c>
    </row>
    <row r="50" spans="2:10" x14ac:dyDescent="0.25">
      <c r="B50" s="540">
        <v>47</v>
      </c>
      <c r="C50" s="541" t="str">
        <f t="shared" ca="1" si="8"/>
        <v/>
      </c>
      <c r="D50" s="542" t="str">
        <f t="shared" ca="1" si="9"/>
        <v/>
      </c>
      <c r="E50" s="46"/>
      <c r="F50" s="46"/>
      <c r="G50" s="545" t="str">
        <f t="shared" ca="1" si="10"/>
        <v/>
      </c>
      <c r="H50" s="546" t="str">
        <f t="shared" ca="1" si="6"/>
        <v/>
      </c>
      <c r="I50" s="547" t="str">
        <f t="shared" ca="1" si="7"/>
        <v/>
      </c>
      <c r="J50" s="545" t="str">
        <f t="shared" ca="1" si="11"/>
        <v/>
      </c>
    </row>
    <row r="51" spans="2:10" x14ac:dyDescent="0.25">
      <c r="B51" s="540">
        <v>48</v>
      </c>
      <c r="C51" s="541" t="str">
        <f t="shared" ca="1" si="8"/>
        <v/>
      </c>
      <c r="D51" s="542" t="str">
        <f t="shared" ca="1" si="9"/>
        <v/>
      </c>
      <c r="E51" s="46"/>
      <c r="F51" s="46"/>
      <c r="G51" s="545" t="str">
        <f t="shared" ca="1" si="10"/>
        <v/>
      </c>
      <c r="H51" s="546" t="str">
        <f t="shared" ca="1" si="6"/>
        <v/>
      </c>
      <c r="I51" s="547" t="str">
        <f t="shared" ca="1" si="7"/>
        <v/>
      </c>
      <c r="J51" s="545" t="str">
        <f t="shared" ca="1" si="11"/>
        <v/>
      </c>
    </row>
    <row r="52" spans="2:10" x14ac:dyDescent="0.25">
      <c r="B52" s="540">
        <v>49</v>
      </c>
      <c r="C52" s="541" t="str">
        <f t="shared" ca="1" si="8"/>
        <v/>
      </c>
      <c r="D52" s="542" t="str">
        <f t="shared" ca="1" si="9"/>
        <v/>
      </c>
      <c r="E52" s="46"/>
      <c r="F52" s="46"/>
      <c r="G52" s="545" t="str">
        <f t="shared" ca="1" si="10"/>
        <v/>
      </c>
      <c r="H52" s="546" t="str">
        <f t="shared" ca="1" si="6"/>
        <v/>
      </c>
      <c r="I52" s="547" t="str">
        <f t="shared" ca="1" si="7"/>
        <v/>
      </c>
      <c r="J52" s="545" t="str">
        <f t="shared" ca="1" si="11"/>
        <v/>
      </c>
    </row>
    <row r="53" spans="2:10" x14ac:dyDescent="0.25">
      <c r="B53" s="540">
        <v>50</v>
      </c>
      <c r="C53" s="541" t="str">
        <f t="shared" ca="1" si="8"/>
        <v/>
      </c>
      <c r="D53" s="542" t="str">
        <f t="shared" ca="1" si="9"/>
        <v/>
      </c>
      <c r="E53" s="46"/>
      <c r="F53" s="46"/>
      <c r="G53" s="545" t="str">
        <f t="shared" ca="1" si="10"/>
        <v/>
      </c>
      <c r="H53" s="546" t="str">
        <f t="shared" ca="1" si="6"/>
        <v/>
      </c>
      <c r="I53" s="547" t="str">
        <f t="shared" ca="1" si="7"/>
        <v/>
      </c>
      <c r="J53" s="545" t="str">
        <f t="shared" ca="1" si="11"/>
        <v/>
      </c>
    </row>
    <row r="54" spans="2:10" x14ac:dyDescent="0.25">
      <c r="B54" s="540">
        <v>51</v>
      </c>
      <c r="C54" s="541" t="str">
        <f t="shared" ca="1" si="8"/>
        <v/>
      </c>
      <c r="D54" s="542" t="str">
        <f t="shared" ca="1" si="9"/>
        <v/>
      </c>
      <c r="E54" s="46"/>
      <c r="F54" s="46"/>
      <c r="G54" s="545" t="str">
        <f t="shared" ca="1" si="10"/>
        <v/>
      </c>
      <c r="H54" s="546" t="str">
        <f t="shared" ca="1" si="6"/>
        <v/>
      </c>
      <c r="I54" s="547" t="str">
        <f t="shared" ca="1" si="7"/>
        <v/>
      </c>
      <c r="J54" s="545" t="str">
        <f t="shared" ca="1" si="11"/>
        <v/>
      </c>
    </row>
    <row r="55" spans="2:10" x14ac:dyDescent="0.25">
      <c r="B55" s="540">
        <v>52</v>
      </c>
      <c r="C55" s="541" t="str">
        <f t="shared" ca="1" si="8"/>
        <v/>
      </c>
      <c r="D55" s="542" t="str">
        <f t="shared" ca="1" si="9"/>
        <v/>
      </c>
      <c r="E55" s="46"/>
      <c r="F55" s="46"/>
      <c r="G55" s="545" t="str">
        <f t="shared" ca="1" si="10"/>
        <v/>
      </c>
      <c r="H55" s="546" t="str">
        <f t="shared" ca="1" si="6"/>
        <v/>
      </c>
      <c r="I55" s="547" t="str">
        <f t="shared" ca="1" si="7"/>
        <v/>
      </c>
      <c r="J55" s="545" t="str">
        <f t="shared" ca="1" si="11"/>
        <v/>
      </c>
    </row>
    <row r="56" spans="2:10" x14ac:dyDescent="0.25">
      <c r="B56" s="540">
        <v>53</v>
      </c>
      <c r="C56" s="541" t="str">
        <f t="shared" ca="1" si="8"/>
        <v/>
      </c>
      <c r="D56" s="542" t="str">
        <f t="shared" ca="1" si="9"/>
        <v/>
      </c>
      <c r="E56" s="46"/>
      <c r="F56" s="46"/>
      <c r="G56" s="545" t="str">
        <f t="shared" ca="1" si="10"/>
        <v/>
      </c>
      <c r="H56" s="546" t="str">
        <f t="shared" ca="1" si="6"/>
        <v/>
      </c>
      <c r="I56" s="547" t="str">
        <f t="shared" ca="1" si="7"/>
        <v/>
      </c>
      <c r="J56" s="545" t="str">
        <f t="shared" ca="1" si="11"/>
        <v/>
      </c>
    </row>
    <row r="57" spans="2:10" x14ac:dyDescent="0.25">
      <c r="B57" s="540">
        <v>54</v>
      </c>
      <c r="C57" s="541" t="str">
        <f t="shared" ca="1" si="8"/>
        <v/>
      </c>
      <c r="D57" s="542" t="str">
        <f t="shared" ca="1" si="9"/>
        <v/>
      </c>
      <c r="E57" s="46"/>
      <c r="F57" s="46"/>
      <c r="G57" s="545" t="str">
        <f t="shared" ca="1" si="10"/>
        <v/>
      </c>
      <c r="H57" s="546" t="str">
        <f t="shared" ca="1" si="6"/>
        <v/>
      </c>
      <c r="I57" s="547" t="str">
        <f t="shared" ca="1" si="7"/>
        <v/>
      </c>
      <c r="J57" s="545" t="str">
        <f t="shared" ca="1" si="11"/>
        <v/>
      </c>
    </row>
    <row r="58" spans="2:10" x14ac:dyDescent="0.25">
      <c r="B58" s="540">
        <v>55</v>
      </c>
      <c r="C58" s="541" t="str">
        <f t="shared" ca="1" si="8"/>
        <v/>
      </c>
      <c r="D58" s="542" t="str">
        <f t="shared" ca="1" si="9"/>
        <v/>
      </c>
      <c r="E58" s="46"/>
      <c r="F58" s="46"/>
      <c r="G58" s="545" t="str">
        <f t="shared" ca="1" si="10"/>
        <v/>
      </c>
      <c r="H58" s="546" t="str">
        <f t="shared" ca="1" si="6"/>
        <v/>
      </c>
      <c r="I58" s="547" t="str">
        <f t="shared" ca="1" si="7"/>
        <v/>
      </c>
      <c r="J58" s="545" t="str">
        <f t="shared" ca="1" si="11"/>
        <v/>
      </c>
    </row>
    <row r="59" spans="2:10" x14ac:dyDescent="0.25">
      <c r="B59" s="540">
        <v>56</v>
      </c>
      <c r="C59" s="541" t="str">
        <f t="shared" ca="1" si="8"/>
        <v/>
      </c>
      <c r="D59" s="542" t="str">
        <f t="shared" ca="1" si="9"/>
        <v/>
      </c>
      <c r="E59" s="46"/>
      <c r="F59" s="46"/>
      <c r="G59" s="545" t="str">
        <f t="shared" ca="1" si="10"/>
        <v/>
      </c>
      <c r="H59" s="546" t="str">
        <f t="shared" ca="1" si="6"/>
        <v/>
      </c>
      <c r="I59" s="547" t="str">
        <f t="shared" ca="1" si="7"/>
        <v/>
      </c>
      <c r="J59" s="545" t="str">
        <f t="shared" ca="1" si="11"/>
        <v/>
      </c>
    </row>
    <row r="60" spans="2:10" x14ac:dyDescent="0.25">
      <c r="B60" s="540">
        <v>57</v>
      </c>
      <c r="C60" s="541" t="str">
        <f t="shared" ca="1" si="8"/>
        <v/>
      </c>
      <c r="D60" s="542" t="str">
        <f t="shared" ca="1" si="9"/>
        <v/>
      </c>
      <c r="E60" s="46"/>
      <c r="F60" s="46"/>
      <c r="G60" s="545" t="str">
        <f t="shared" ca="1" si="10"/>
        <v/>
      </c>
      <c r="H60" s="546" t="str">
        <f t="shared" ca="1" si="6"/>
        <v/>
      </c>
      <c r="I60" s="547" t="str">
        <f t="shared" ca="1" si="7"/>
        <v/>
      </c>
      <c r="J60" s="545" t="str">
        <f t="shared" ca="1" si="11"/>
        <v/>
      </c>
    </row>
    <row r="61" spans="2:10" x14ac:dyDescent="0.25">
      <c r="B61" s="540">
        <v>58</v>
      </c>
      <c r="C61" s="541" t="str">
        <f t="shared" ca="1" si="8"/>
        <v/>
      </c>
      <c r="D61" s="542" t="str">
        <f t="shared" ca="1" si="9"/>
        <v/>
      </c>
      <c r="E61" s="46"/>
      <c r="F61" s="46"/>
      <c r="G61" s="545" t="str">
        <f t="shared" ca="1" si="10"/>
        <v/>
      </c>
      <c r="H61" s="546" t="str">
        <f t="shared" ca="1" si="6"/>
        <v/>
      </c>
      <c r="I61" s="547" t="str">
        <f t="shared" ca="1" si="7"/>
        <v/>
      </c>
      <c r="J61" s="545" t="str">
        <f t="shared" ca="1" si="11"/>
        <v/>
      </c>
    </row>
    <row r="62" spans="2:10" x14ac:dyDescent="0.25">
      <c r="B62" s="540">
        <v>59</v>
      </c>
      <c r="C62" s="541" t="str">
        <f t="shared" ca="1" si="8"/>
        <v/>
      </c>
      <c r="D62" s="542" t="str">
        <f t="shared" ca="1" si="9"/>
        <v/>
      </c>
      <c r="E62" s="46"/>
      <c r="F62" s="46"/>
      <c r="G62" s="545" t="str">
        <f t="shared" ca="1" si="10"/>
        <v/>
      </c>
      <c r="H62" s="546" t="str">
        <f t="shared" ca="1" si="6"/>
        <v/>
      </c>
      <c r="I62" s="547" t="str">
        <f t="shared" ca="1" si="7"/>
        <v/>
      </c>
      <c r="J62" s="545" t="str">
        <f t="shared" ca="1" si="11"/>
        <v/>
      </c>
    </row>
    <row r="63" spans="2:10" x14ac:dyDescent="0.25">
      <c r="B63" s="540">
        <v>60</v>
      </c>
      <c r="C63" s="541" t="str">
        <f t="shared" ca="1" si="8"/>
        <v/>
      </c>
      <c r="D63" s="542" t="str">
        <f t="shared" ca="1" si="9"/>
        <v/>
      </c>
      <c r="E63" s="46"/>
      <c r="F63" s="46"/>
      <c r="G63" s="545" t="str">
        <f t="shared" ca="1" si="10"/>
        <v/>
      </c>
      <c r="H63" s="546" t="str">
        <f t="shared" ca="1" si="6"/>
        <v/>
      </c>
      <c r="I63" s="547" t="str">
        <f t="shared" ca="1" si="7"/>
        <v/>
      </c>
      <c r="J63" s="545" t="str">
        <f t="shared" ca="1" si="11"/>
        <v/>
      </c>
    </row>
    <row r="64" spans="2:10" x14ac:dyDescent="0.25">
      <c r="B64" s="540">
        <v>61</v>
      </c>
      <c r="C64" s="541" t="str">
        <f t="shared" ca="1" si="8"/>
        <v/>
      </c>
      <c r="D64" s="542" t="str">
        <f t="shared" ca="1" si="9"/>
        <v/>
      </c>
      <c r="E64" s="46"/>
      <c r="F64" s="46"/>
      <c r="G64" s="545" t="str">
        <f t="shared" ca="1" si="10"/>
        <v/>
      </c>
      <c r="H64" s="546" t="str">
        <f t="shared" ca="1" si="6"/>
        <v/>
      </c>
      <c r="I64" s="547" t="str">
        <f t="shared" ca="1" si="7"/>
        <v/>
      </c>
      <c r="J64" s="545" t="str">
        <f t="shared" ca="1" si="11"/>
        <v/>
      </c>
    </row>
    <row r="65" spans="2:10" x14ac:dyDescent="0.25">
      <c r="B65" s="540">
        <v>62</v>
      </c>
      <c r="C65" s="541" t="str">
        <f t="shared" ca="1" si="8"/>
        <v/>
      </c>
      <c r="D65" s="542" t="str">
        <f t="shared" ca="1" si="9"/>
        <v/>
      </c>
      <c r="E65" s="46"/>
      <c r="F65" s="46"/>
      <c r="G65" s="545" t="str">
        <f t="shared" ca="1" si="10"/>
        <v/>
      </c>
      <c r="H65" s="546" t="str">
        <f t="shared" ca="1" si="6"/>
        <v/>
      </c>
      <c r="I65" s="547" t="str">
        <f t="shared" ca="1" si="7"/>
        <v/>
      </c>
      <c r="J65" s="545" t="str">
        <f t="shared" ca="1" si="11"/>
        <v/>
      </c>
    </row>
    <row r="66" spans="2:10" x14ac:dyDescent="0.25">
      <c r="B66" s="540">
        <v>63</v>
      </c>
      <c r="C66" s="541" t="str">
        <f t="shared" ca="1" si="8"/>
        <v/>
      </c>
      <c r="D66" s="542" t="str">
        <f t="shared" ca="1" si="9"/>
        <v/>
      </c>
      <c r="E66" s="46"/>
      <c r="F66" s="46"/>
      <c r="G66" s="545" t="str">
        <f t="shared" ca="1" si="10"/>
        <v/>
      </c>
      <c r="H66" s="546" t="str">
        <f t="shared" ca="1" si="6"/>
        <v/>
      </c>
      <c r="I66" s="547" t="str">
        <f t="shared" ca="1" si="7"/>
        <v/>
      </c>
      <c r="J66" s="545" t="str">
        <f t="shared" ca="1" si="11"/>
        <v/>
      </c>
    </row>
    <row r="67" spans="2:10" x14ac:dyDescent="0.25">
      <c r="B67" s="540">
        <v>64</v>
      </c>
      <c r="C67" s="541" t="str">
        <f t="shared" ca="1" si="8"/>
        <v/>
      </c>
      <c r="D67" s="542" t="str">
        <f t="shared" ca="1" si="9"/>
        <v/>
      </c>
      <c r="E67" s="46"/>
      <c r="F67" s="46"/>
      <c r="G67" s="545" t="str">
        <f t="shared" ca="1" si="10"/>
        <v/>
      </c>
      <c r="H67" s="546" t="str">
        <f t="shared" ca="1" si="6"/>
        <v/>
      </c>
      <c r="I67" s="547" t="str">
        <f t="shared" ca="1" si="7"/>
        <v/>
      </c>
      <c r="J67" s="545" t="str">
        <f t="shared" ca="1" si="11"/>
        <v/>
      </c>
    </row>
    <row r="68" spans="2:10" x14ac:dyDescent="0.25">
      <c r="B68" s="540">
        <v>65</v>
      </c>
      <c r="C68" s="541" t="str">
        <f t="shared" ref="C68:C99" ca="1" si="12">_xlfn.IFNA(VLOOKUP(B68,$G$4:$H$103,2,0),"")</f>
        <v/>
      </c>
      <c r="D68" s="542" t="str">
        <f t="shared" ref="D68:D103" ca="1" si="13">_xlfn.IFNA(VLOOKUP(B68,$G$4:$I$103,3,0),"")</f>
        <v/>
      </c>
      <c r="E68" s="46"/>
      <c r="F68" s="46"/>
      <c r="G68" s="545" t="str">
        <f t="shared" ref="G68:G103" ca="1" si="14">IF(J68="","",RANK(J68,$J$4:$J$103,1))</f>
        <v/>
      </c>
      <c r="H68" s="546" t="str">
        <f t="shared" ca="1" si="6"/>
        <v/>
      </c>
      <c r="I68" s="547" t="str">
        <f t="shared" ca="1" si="7"/>
        <v/>
      </c>
      <c r="J68" s="545" t="str">
        <f t="shared" ref="J68:J99" ca="1" si="15">IF(I68="","",RANK(I68,$I$4:$I$103,0)+ROW()*0.001)</f>
        <v/>
      </c>
    </row>
    <row r="69" spans="2:10" x14ac:dyDescent="0.25">
      <c r="B69" s="540">
        <v>66</v>
      </c>
      <c r="C69" s="541" t="str">
        <f t="shared" ca="1" si="12"/>
        <v/>
      </c>
      <c r="D69" s="542" t="str">
        <f t="shared" ca="1" si="13"/>
        <v/>
      </c>
      <c r="E69" s="46"/>
      <c r="F69" s="46"/>
      <c r="G69" s="545" t="str">
        <f t="shared" ca="1" si="14"/>
        <v/>
      </c>
      <c r="H69" s="546" t="str">
        <f t="shared" ca="1" si="6"/>
        <v/>
      </c>
      <c r="I69" s="547" t="str">
        <f t="shared" ca="1" si="7"/>
        <v/>
      </c>
      <c r="J69" s="545" t="str">
        <f t="shared" ca="1" si="15"/>
        <v/>
      </c>
    </row>
    <row r="70" spans="2:10" x14ac:dyDescent="0.25">
      <c r="B70" s="540">
        <v>67</v>
      </c>
      <c r="C70" s="541" t="str">
        <f t="shared" ca="1" si="12"/>
        <v/>
      </c>
      <c r="D70" s="542" t="str">
        <f t="shared" ca="1" si="13"/>
        <v/>
      </c>
      <c r="E70" s="46"/>
      <c r="F70" s="46"/>
      <c r="G70" s="545" t="str">
        <f t="shared" ca="1" si="14"/>
        <v/>
      </c>
      <c r="H70" s="546" t="str">
        <f t="shared" ca="1" si="6"/>
        <v/>
      </c>
      <c r="I70" s="547" t="str">
        <f t="shared" ca="1" si="7"/>
        <v/>
      </c>
      <c r="J70" s="545" t="str">
        <f t="shared" ca="1" si="15"/>
        <v/>
      </c>
    </row>
    <row r="71" spans="2:10" x14ac:dyDescent="0.25">
      <c r="B71" s="540">
        <v>68</v>
      </c>
      <c r="C71" s="541" t="str">
        <f t="shared" ca="1" si="12"/>
        <v/>
      </c>
      <c r="D71" s="542" t="str">
        <f t="shared" ca="1" si="13"/>
        <v/>
      </c>
      <c r="E71" s="46"/>
      <c r="F71" s="46"/>
      <c r="G71" s="545" t="str">
        <f t="shared" ca="1" si="14"/>
        <v/>
      </c>
      <c r="H71" s="546" t="str">
        <f t="shared" ca="1" si="6"/>
        <v/>
      </c>
      <c r="I71" s="547" t="str">
        <f t="shared" ca="1" si="7"/>
        <v/>
      </c>
      <c r="J71" s="545" t="str">
        <f t="shared" ca="1" si="15"/>
        <v/>
      </c>
    </row>
    <row r="72" spans="2:10" x14ac:dyDescent="0.25">
      <c r="B72" s="540">
        <v>69</v>
      </c>
      <c r="C72" s="541" t="str">
        <f t="shared" ca="1" si="12"/>
        <v/>
      </c>
      <c r="D72" s="542" t="str">
        <f t="shared" ca="1" si="13"/>
        <v/>
      </c>
      <c r="E72" s="46"/>
      <c r="F72" s="46"/>
      <c r="G72" s="545" t="str">
        <f t="shared" ca="1" si="14"/>
        <v/>
      </c>
      <c r="H72" s="546" t="str">
        <f t="shared" ca="1" si="6"/>
        <v/>
      </c>
      <c r="I72" s="547" t="str">
        <f t="shared" ca="1" si="7"/>
        <v/>
      </c>
      <c r="J72" s="545" t="str">
        <f t="shared" ca="1" si="15"/>
        <v/>
      </c>
    </row>
    <row r="73" spans="2:10" x14ac:dyDescent="0.25">
      <c r="B73" s="540">
        <v>70</v>
      </c>
      <c r="C73" s="541" t="str">
        <f t="shared" ca="1" si="12"/>
        <v/>
      </c>
      <c r="D73" s="542" t="str">
        <f t="shared" ca="1" si="13"/>
        <v/>
      </c>
      <c r="E73" s="46"/>
      <c r="F73" s="46"/>
      <c r="G73" s="545" t="str">
        <f t="shared" ca="1" si="14"/>
        <v/>
      </c>
      <c r="H73" s="546" t="str">
        <f t="shared" ca="1" si="6"/>
        <v/>
      </c>
      <c r="I73" s="547" t="str">
        <f t="shared" ca="1" si="7"/>
        <v/>
      </c>
      <c r="J73" s="545" t="str">
        <f t="shared" ca="1" si="15"/>
        <v/>
      </c>
    </row>
    <row r="74" spans="2:10" x14ac:dyDescent="0.25">
      <c r="B74" s="540">
        <v>71</v>
      </c>
      <c r="C74" s="541" t="str">
        <f t="shared" ca="1" si="12"/>
        <v/>
      </c>
      <c r="D74" s="542" t="str">
        <f t="shared" ca="1" si="13"/>
        <v/>
      </c>
      <c r="E74" s="46"/>
      <c r="F74" s="46"/>
      <c r="G74" s="545" t="str">
        <f t="shared" ca="1" si="14"/>
        <v/>
      </c>
      <c r="H74" s="546" t="str">
        <f t="shared" ca="1" si="6"/>
        <v/>
      </c>
      <c r="I74" s="547" t="str">
        <f t="shared" ca="1" si="7"/>
        <v/>
      </c>
      <c r="J74" s="545" t="str">
        <f t="shared" ca="1" si="15"/>
        <v/>
      </c>
    </row>
    <row r="75" spans="2:10" x14ac:dyDescent="0.25">
      <c r="B75" s="540">
        <v>72</v>
      </c>
      <c r="C75" s="541" t="str">
        <f t="shared" ca="1" si="12"/>
        <v/>
      </c>
      <c r="D75" s="542" t="str">
        <f t="shared" ca="1" si="13"/>
        <v/>
      </c>
      <c r="E75" s="46"/>
      <c r="F75" s="46"/>
      <c r="G75" s="545" t="str">
        <f t="shared" ca="1" si="14"/>
        <v/>
      </c>
      <c r="H75" s="546" t="str">
        <f t="shared" ca="1" si="6"/>
        <v/>
      </c>
      <c r="I75" s="547" t="str">
        <f t="shared" ca="1" si="7"/>
        <v/>
      </c>
      <c r="J75" s="545" t="str">
        <f t="shared" ca="1" si="15"/>
        <v/>
      </c>
    </row>
    <row r="76" spans="2:10" x14ac:dyDescent="0.25">
      <c r="B76" s="540">
        <v>73</v>
      </c>
      <c r="C76" s="541" t="str">
        <f t="shared" ca="1" si="12"/>
        <v/>
      </c>
      <c r="D76" s="542" t="str">
        <f t="shared" ca="1" si="13"/>
        <v/>
      </c>
      <c r="E76" s="46"/>
      <c r="F76" s="46"/>
      <c r="G76" s="545" t="str">
        <f t="shared" ca="1" si="14"/>
        <v/>
      </c>
      <c r="H76" s="546" t="str">
        <f t="shared" ca="1" si="6"/>
        <v/>
      </c>
      <c r="I76" s="547" t="str">
        <f t="shared" ca="1" si="7"/>
        <v/>
      </c>
      <c r="J76" s="545" t="str">
        <f t="shared" ca="1" si="15"/>
        <v/>
      </c>
    </row>
    <row r="77" spans="2:10" x14ac:dyDescent="0.25">
      <c r="B77" s="540">
        <v>74</v>
      </c>
      <c r="C77" s="541" t="str">
        <f t="shared" ca="1" si="12"/>
        <v/>
      </c>
      <c r="D77" s="542" t="str">
        <f t="shared" ca="1" si="13"/>
        <v/>
      </c>
      <c r="E77" s="46"/>
      <c r="F77" s="46"/>
      <c r="G77" s="545" t="str">
        <f t="shared" ca="1" si="14"/>
        <v/>
      </c>
      <c r="H77" s="546" t="str">
        <f t="shared" ca="1" si="6"/>
        <v/>
      </c>
      <c r="I77" s="547" t="str">
        <f t="shared" ca="1" si="7"/>
        <v/>
      </c>
      <c r="J77" s="545" t="str">
        <f t="shared" ca="1" si="15"/>
        <v/>
      </c>
    </row>
    <row r="78" spans="2:10" x14ac:dyDescent="0.25">
      <c r="B78" s="540">
        <v>75</v>
      </c>
      <c r="C78" s="541" t="str">
        <f t="shared" ca="1" si="12"/>
        <v/>
      </c>
      <c r="D78" s="542" t="str">
        <f t="shared" ca="1" si="13"/>
        <v/>
      </c>
      <c r="E78" s="46"/>
      <c r="F78" s="46"/>
      <c r="G78" s="545" t="str">
        <f t="shared" ca="1" si="14"/>
        <v/>
      </c>
      <c r="H78" s="546" t="str">
        <f t="shared" ca="1" si="6"/>
        <v/>
      </c>
      <c r="I78" s="547" t="str">
        <f t="shared" ca="1" si="7"/>
        <v/>
      </c>
      <c r="J78" s="545" t="str">
        <f t="shared" ca="1" si="15"/>
        <v/>
      </c>
    </row>
    <row r="79" spans="2:10" x14ac:dyDescent="0.25">
      <c r="B79" s="540">
        <v>76</v>
      </c>
      <c r="C79" s="541" t="str">
        <f t="shared" ca="1" si="12"/>
        <v/>
      </c>
      <c r="D79" s="542" t="str">
        <f t="shared" ca="1" si="13"/>
        <v/>
      </c>
      <c r="E79" s="46"/>
      <c r="F79" s="46"/>
      <c r="G79" s="545" t="str">
        <f t="shared" ca="1" si="14"/>
        <v/>
      </c>
      <c r="H79" s="546" t="str">
        <f t="shared" ca="1" si="6"/>
        <v/>
      </c>
      <c r="I79" s="547" t="str">
        <f t="shared" ca="1" si="7"/>
        <v/>
      </c>
      <c r="J79" s="545" t="str">
        <f t="shared" ca="1" si="15"/>
        <v/>
      </c>
    </row>
    <row r="80" spans="2:10" x14ac:dyDescent="0.25">
      <c r="B80" s="540">
        <v>77</v>
      </c>
      <c r="C80" s="541" t="str">
        <f t="shared" ca="1" si="12"/>
        <v/>
      </c>
      <c r="D80" s="542" t="str">
        <f t="shared" ca="1" si="13"/>
        <v/>
      </c>
      <c r="E80" s="46"/>
      <c r="F80" s="46"/>
      <c r="G80" s="545" t="str">
        <f t="shared" ca="1" si="14"/>
        <v/>
      </c>
      <c r="H80" s="546" t="str">
        <f t="shared" ca="1" si="6"/>
        <v/>
      </c>
      <c r="I80" s="547" t="str">
        <f t="shared" ca="1" si="7"/>
        <v/>
      </c>
      <c r="J80" s="545" t="str">
        <f t="shared" ca="1" si="15"/>
        <v/>
      </c>
    </row>
    <row r="81" spans="2:10" x14ac:dyDescent="0.25">
      <c r="B81" s="540">
        <v>78</v>
      </c>
      <c r="C81" s="541" t="str">
        <f t="shared" ca="1" si="12"/>
        <v/>
      </c>
      <c r="D81" s="542" t="str">
        <f t="shared" ca="1" si="13"/>
        <v/>
      </c>
      <c r="E81" s="46"/>
      <c r="F81" s="46"/>
      <c r="G81" s="545" t="str">
        <f t="shared" ca="1" si="14"/>
        <v/>
      </c>
      <c r="H81" s="546" t="str">
        <f t="shared" ca="1" si="6"/>
        <v/>
      </c>
      <c r="I81" s="547" t="str">
        <f t="shared" ca="1" si="7"/>
        <v/>
      </c>
      <c r="J81" s="545" t="str">
        <f t="shared" ca="1" si="15"/>
        <v/>
      </c>
    </row>
    <row r="82" spans="2:10" x14ac:dyDescent="0.25">
      <c r="B82" s="540">
        <v>79</v>
      </c>
      <c r="C82" s="541" t="str">
        <f t="shared" ca="1" si="12"/>
        <v/>
      </c>
      <c r="D82" s="542" t="str">
        <f t="shared" ca="1" si="13"/>
        <v/>
      </c>
      <c r="E82" s="46"/>
      <c r="F82" s="46"/>
      <c r="G82" s="545" t="str">
        <f t="shared" ca="1" si="14"/>
        <v/>
      </c>
      <c r="H82" s="546" t="str">
        <f t="shared" ca="1" si="6"/>
        <v/>
      </c>
      <c r="I82" s="547" t="str">
        <f t="shared" ca="1" si="7"/>
        <v/>
      </c>
      <c r="J82" s="545" t="str">
        <f t="shared" ca="1" si="15"/>
        <v/>
      </c>
    </row>
    <row r="83" spans="2:10" x14ac:dyDescent="0.25">
      <c r="B83" s="540">
        <v>80</v>
      </c>
      <c r="C83" s="541" t="str">
        <f t="shared" ca="1" si="12"/>
        <v/>
      </c>
      <c r="D83" s="542" t="str">
        <f t="shared" ca="1" si="13"/>
        <v/>
      </c>
      <c r="E83" s="46"/>
      <c r="F83" s="46"/>
      <c r="G83" s="545" t="str">
        <f t="shared" ca="1" si="14"/>
        <v/>
      </c>
      <c r="H83" s="546" t="str">
        <f t="shared" ca="1" si="6"/>
        <v/>
      </c>
      <c r="I83" s="547" t="str">
        <f t="shared" ca="1" si="7"/>
        <v/>
      </c>
      <c r="J83" s="545" t="str">
        <f t="shared" ca="1" si="15"/>
        <v/>
      </c>
    </row>
    <row r="84" spans="2:10" x14ac:dyDescent="0.25">
      <c r="B84" s="540">
        <v>81</v>
      </c>
      <c r="C84" s="541" t="str">
        <f t="shared" ca="1" si="12"/>
        <v/>
      </c>
      <c r="D84" s="542" t="str">
        <f t="shared" ca="1" si="13"/>
        <v/>
      </c>
      <c r="E84" s="46"/>
      <c r="F84" s="46"/>
      <c r="G84" s="545" t="str">
        <f t="shared" ca="1" si="14"/>
        <v/>
      </c>
      <c r="H84" s="546" t="str">
        <f t="shared" ca="1" si="6"/>
        <v/>
      </c>
      <c r="I84" s="547" t="str">
        <f t="shared" ca="1" si="7"/>
        <v/>
      </c>
      <c r="J84" s="545" t="str">
        <f t="shared" ca="1" si="15"/>
        <v/>
      </c>
    </row>
    <row r="85" spans="2:10" x14ac:dyDescent="0.25">
      <c r="B85" s="540">
        <v>82</v>
      </c>
      <c r="C85" s="541" t="str">
        <f t="shared" ca="1" si="12"/>
        <v/>
      </c>
      <c r="D85" s="542" t="str">
        <f t="shared" ca="1" si="13"/>
        <v/>
      </c>
      <c r="E85" s="46"/>
      <c r="F85" s="46"/>
      <c r="G85" s="545" t="str">
        <f t="shared" ca="1" si="14"/>
        <v/>
      </c>
      <c r="H85" s="546" t="str">
        <f t="shared" ca="1" si="6"/>
        <v/>
      </c>
      <c r="I85" s="547" t="str">
        <f t="shared" ca="1" si="7"/>
        <v/>
      </c>
      <c r="J85" s="545" t="str">
        <f t="shared" ca="1" si="15"/>
        <v/>
      </c>
    </row>
    <row r="86" spans="2:10" x14ac:dyDescent="0.25">
      <c r="B86" s="540">
        <v>83</v>
      </c>
      <c r="C86" s="541" t="str">
        <f t="shared" ca="1" si="12"/>
        <v/>
      </c>
      <c r="D86" s="542" t="str">
        <f t="shared" ca="1" si="13"/>
        <v/>
      </c>
      <c r="E86" s="46"/>
      <c r="F86" s="46"/>
      <c r="G86" s="545" t="str">
        <f t="shared" ca="1" si="14"/>
        <v/>
      </c>
      <c r="H86" s="546" t="str">
        <f t="shared" ca="1" si="6"/>
        <v/>
      </c>
      <c r="I86" s="547" t="str">
        <f t="shared" ca="1" si="7"/>
        <v/>
      </c>
      <c r="J86" s="545" t="str">
        <f t="shared" ca="1" si="15"/>
        <v/>
      </c>
    </row>
    <row r="87" spans="2:10" x14ac:dyDescent="0.25">
      <c r="B87" s="540">
        <v>84</v>
      </c>
      <c r="C87" s="541" t="str">
        <f t="shared" ca="1" si="12"/>
        <v/>
      </c>
      <c r="D87" s="542" t="str">
        <f t="shared" ca="1" si="13"/>
        <v/>
      </c>
      <c r="E87" s="46"/>
      <c r="F87" s="46"/>
      <c r="G87" s="545" t="str">
        <f t="shared" ca="1" si="14"/>
        <v/>
      </c>
      <c r="H87" s="546" t="str">
        <f t="shared" ca="1" si="6"/>
        <v/>
      </c>
      <c r="I87" s="547" t="str">
        <f t="shared" ca="1" si="7"/>
        <v/>
      </c>
      <c r="J87" s="545" t="str">
        <f t="shared" ca="1" si="15"/>
        <v/>
      </c>
    </row>
    <row r="88" spans="2:10" x14ac:dyDescent="0.25">
      <c r="B88" s="540">
        <v>85</v>
      </c>
      <c r="C88" s="541" t="str">
        <f t="shared" ca="1" si="12"/>
        <v/>
      </c>
      <c r="D88" s="542" t="str">
        <f t="shared" ca="1" si="13"/>
        <v/>
      </c>
      <c r="E88" s="46"/>
      <c r="F88" s="46"/>
      <c r="G88" s="545" t="str">
        <f t="shared" ca="1" si="14"/>
        <v/>
      </c>
      <c r="H88" s="546" t="str">
        <f t="shared" ca="1" si="6"/>
        <v/>
      </c>
      <c r="I88" s="547" t="str">
        <f t="shared" ca="1" si="7"/>
        <v/>
      </c>
      <c r="J88" s="545" t="str">
        <f t="shared" ca="1" si="15"/>
        <v/>
      </c>
    </row>
    <row r="89" spans="2:10" x14ac:dyDescent="0.25">
      <c r="B89" s="540">
        <v>86</v>
      </c>
      <c r="C89" s="541" t="str">
        <f t="shared" ca="1" si="12"/>
        <v/>
      </c>
      <c r="D89" s="542" t="str">
        <f t="shared" ca="1" si="13"/>
        <v/>
      </c>
      <c r="E89" s="46"/>
      <c r="F89" s="46"/>
      <c r="G89" s="545" t="str">
        <f t="shared" ca="1" si="14"/>
        <v/>
      </c>
      <c r="H89" s="546" t="str">
        <f t="shared" ca="1" si="6"/>
        <v/>
      </c>
      <c r="I89" s="547" t="str">
        <f t="shared" ca="1" si="7"/>
        <v/>
      </c>
      <c r="J89" s="545" t="str">
        <f t="shared" ca="1" si="15"/>
        <v/>
      </c>
    </row>
    <row r="90" spans="2:10" x14ac:dyDescent="0.25">
      <c r="B90" s="540">
        <v>87</v>
      </c>
      <c r="C90" s="541" t="str">
        <f t="shared" ca="1" si="12"/>
        <v/>
      </c>
      <c r="D90" s="542" t="str">
        <f t="shared" ca="1" si="13"/>
        <v/>
      </c>
      <c r="E90" s="46"/>
      <c r="F90" s="46"/>
      <c r="G90" s="545" t="str">
        <f t="shared" ca="1" si="14"/>
        <v/>
      </c>
      <c r="H90" s="546" t="str">
        <f t="shared" ca="1" si="6"/>
        <v/>
      </c>
      <c r="I90" s="547" t="str">
        <f t="shared" ca="1" si="7"/>
        <v/>
      </c>
      <c r="J90" s="545" t="str">
        <f t="shared" ca="1" si="15"/>
        <v/>
      </c>
    </row>
    <row r="91" spans="2:10" x14ac:dyDescent="0.25">
      <c r="B91" s="540">
        <v>88</v>
      </c>
      <c r="C91" s="541" t="str">
        <f t="shared" ca="1" si="12"/>
        <v/>
      </c>
      <c r="D91" s="542" t="str">
        <f t="shared" ca="1" si="13"/>
        <v/>
      </c>
      <c r="E91" s="46"/>
      <c r="F91" s="46"/>
      <c r="G91" s="545" t="str">
        <f t="shared" ca="1" si="14"/>
        <v/>
      </c>
      <c r="H91" s="546" t="str">
        <f t="shared" ca="1" si="6"/>
        <v/>
      </c>
      <c r="I91" s="547" t="str">
        <f t="shared" ca="1" si="7"/>
        <v/>
      </c>
      <c r="J91" s="545" t="str">
        <f t="shared" ca="1" si="15"/>
        <v/>
      </c>
    </row>
    <row r="92" spans="2:10" x14ac:dyDescent="0.25">
      <c r="B92" s="540">
        <v>89</v>
      </c>
      <c r="C92" s="541" t="str">
        <f t="shared" ca="1" si="12"/>
        <v/>
      </c>
      <c r="D92" s="542" t="str">
        <f t="shared" ca="1" si="13"/>
        <v/>
      </c>
      <c r="E92" s="46"/>
      <c r="F92" s="46"/>
      <c r="G92" s="545" t="str">
        <f t="shared" ca="1" si="14"/>
        <v/>
      </c>
      <c r="H92" s="546" t="str">
        <f t="shared" ca="1" si="6"/>
        <v/>
      </c>
      <c r="I92" s="547" t="str">
        <f t="shared" ca="1" si="7"/>
        <v/>
      </c>
      <c r="J92" s="545" t="str">
        <f t="shared" ca="1" si="15"/>
        <v/>
      </c>
    </row>
    <row r="93" spans="2:10" x14ac:dyDescent="0.25">
      <c r="B93" s="540">
        <v>90</v>
      </c>
      <c r="C93" s="541" t="str">
        <f t="shared" ca="1" si="12"/>
        <v/>
      </c>
      <c r="D93" s="542" t="str">
        <f t="shared" ca="1" si="13"/>
        <v/>
      </c>
      <c r="E93" s="46"/>
      <c r="F93" s="46"/>
      <c r="G93" s="545" t="str">
        <f t="shared" ca="1" si="14"/>
        <v/>
      </c>
      <c r="H93" s="546" t="str">
        <f t="shared" ca="1" si="6"/>
        <v/>
      </c>
      <c r="I93" s="547" t="str">
        <f t="shared" ca="1" si="7"/>
        <v/>
      </c>
      <c r="J93" s="545" t="str">
        <f t="shared" ca="1" si="15"/>
        <v/>
      </c>
    </row>
    <row r="94" spans="2:10" x14ac:dyDescent="0.25">
      <c r="B94" s="540">
        <v>91</v>
      </c>
      <c r="C94" s="541" t="str">
        <f t="shared" ca="1" si="12"/>
        <v/>
      </c>
      <c r="D94" s="542" t="str">
        <f t="shared" ca="1" si="13"/>
        <v/>
      </c>
      <c r="E94" s="46"/>
      <c r="F94" s="46"/>
      <c r="G94" s="545" t="str">
        <f t="shared" ca="1" si="14"/>
        <v/>
      </c>
      <c r="H94" s="546" t="str">
        <f t="shared" ca="1" si="6"/>
        <v/>
      </c>
      <c r="I94" s="547" t="str">
        <f t="shared" ca="1" si="7"/>
        <v/>
      </c>
      <c r="J94" s="545" t="str">
        <f t="shared" ca="1" si="15"/>
        <v/>
      </c>
    </row>
    <row r="95" spans="2:10" x14ac:dyDescent="0.25">
      <c r="B95" s="540">
        <v>92</v>
      </c>
      <c r="C95" s="541" t="str">
        <f t="shared" ca="1" si="12"/>
        <v/>
      </c>
      <c r="D95" s="542" t="str">
        <f t="shared" ca="1" si="13"/>
        <v/>
      </c>
      <c r="E95" s="46"/>
      <c r="F95" s="46"/>
      <c r="G95" s="545" t="str">
        <f t="shared" ca="1" si="14"/>
        <v/>
      </c>
      <c r="H95" s="546" t="str">
        <f t="shared" ca="1" si="6"/>
        <v/>
      </c>
      <c r="I95" s="547" t="str">
        <f t="shared" ca="1" si="7"/>
        <v/>
      </c>
      <c r="J95" s="545" t="str">
        <f t="shared" ca="1" si="15"/>
        <v/>
      </c>
    </row>
    <row r="96" spans="2:10" x14ac:dyDescent="0.25">
      <c r="B96" s="540">
        <v>93</v>
      </c>
      <c r="C96" s="541" t="str">
        <f t="shared" ca="1" si="12"/>
        <v/>
      </c>
      <c r="D96" s="542" t="str">
        <f t="shared" ca="1" si="13"/>
        <v/>
      </c>
      <c r="E96" s="46"/>
      <c r="F96" s="46"/>
      <c r="G96" s="545" t="str">
        <f t="shared" ca="1" si="14"/>
        <v/>
      </c>
      <c r="H96" s="546" t="str">
        <f t="shared" ca="1" si="6"/>
        <v/>
      </c>
      <c r="I96" s="547" t="str">
        <f t="shared" ca="1" si="7"/>
        <v/>
      </c>
      <c r="J96" s="545" t="str">
        <f t="shared" ca="1" si="15"/>
        <v/>
      </c>
    </row>
    <row r="97" spans="2:10" x14ac:dyDescent="0.25">
      <c r="B97" s="540">
        <v>94</v>
      </c>
      <c r="C97" s="541" t="str">
        <f t="shared" ca="1" si="12"/>
        <v/>
      </c>
      <c r="D97" s="542" t="str">
        <f t="shared" ca="1" si="13"/>
        <v/>
      </c>
      <c r="E97" s="46"/>
      <c r="F97" s="46"/>
      <c r="G97" s="545" t="str">
        <f t="shared" ca="1" si="14"/>
        <v/>
      </c>
      <c r="H97" s="546" t="str">
        <f t="shared" ca="1" si="6"/>
        <v/>
      </c>
      <c r="I97" s="547" t="str">
        <f t="shared" ca="1" si="7"/>
        <v/>
      </c>
      <c r="J97" s="545" t="str">
        <f t="shared" ca="1" si="15"/>
        <v/>
      </c>
    </row>
    <row r="98" spans="2:10" x14ac:dyDescent="0.25">
      <c r="B98" s="540">
        <v>95</v>
      </c>
      <c r="C98" s="541" t="str">
        <f t="shared" ca="1" si="12"/>
        <v/>
      </c>
      <c r="D98" s="542" t="str">
        <f t="shared" ca="1" si="13"/>
        <v/>
      </c>
      <c r="E98" s="46"/>
      <c r="F98" s="46"/>
      <c r="G98" s="545" t="str">
        <f t="shared" ca="1" si="14"/>
        <v/>
      </c>
      <c r="H98" s="546" t="str">
        <f t="shared" ref="H98:H103" ca="1" si="16">IF(INDIRECT("Predictions_1!"&amp;ADDRESS(3,$M$3+$M$4*ROW(A94)))="","",INDIRECT("Predictions_1!"&amp;ADDRESS(3,$M$3+$M$4*ROW(A94))))</f>
        <v/>
      </c>
      <c r="I98" s="547" t="str">
        <f t="shared" ref="I98:I103" ca="1" si="17">IF(INDIRECT("Predictions_1!"&amp;ADDRESS(3,$M$3+$M$4*ROW(A94)))="","",INDIRECT("Predictions_1!"&amp;ADDRESS(2,$M$3+$M$4*ROW(A94))))</f>
        <v/>
      </c>
      <c r="J98" s="545" t="str">
        <f t="shared" ca="1" si="15"/>
        <v/>
      </c>
    </row>
    <row r="99" spans="2:10" x14ac:dyDescent="0.25">
      <c r="B99" s="540">
        <v>96</v>
      </c>
      <c r="C99" s="541" t="str">
        <f t="shared" ca="1" si="12"/>
        <v/>
      </c>
      <c r="D99" s="542" t="str">
        <f t="shared" ca="1" si="13"/>
        <v/>
      </c>
      <c r="E99" s="46"/>
      <c r="F99" s="46"/>
      <c r="G99" s="545" t="str">
        <f t="shared" ca="1" si="14"/>
        <v/>
      </c>
      <c r="H99" s="546" t="str">
        <f t="shared" ca="1" si="16"/>
        <v/>
      </c>
      <c r="I99" s="547" t="str">
        <f t="shared" ca="1" si="17"/>
        <v/>
      </c>
      <c r="J99" s="545" t="str">
        <f t="shared" ca="1" si="15"/>
        <v/>
      </c>
    </row>
    <row r="100" spans="2:10" x14ac:dyDescent="0.25">
      <c r="B100" s="540">
        <v>97</v>
      </c>
      <c r="C100" s="541" t="str">
        <f t="shared" ref="C100:C103" ca="1" si="18">_xlfn.IFNA(VLOOKUP(B100,$G$4:$H$103,2,0),"")</f>
        <v/>
      </c>
      <c r="D100" s="542" t="str">
        <f t="shared" ca="1" si="13"/>
        <v/>
      </c>
      <c r="E100" s="46"/>
      <c r="F100" s="46"/>
      <c r="G100" s="545" t="str">
        <f t="shared" ca="1" si="14"/>
        <v/>
      </c>
      <c r="H100" s="546" t="str">
        <f t="shared" ca="1" si="16"/>
        <v/>
      </c>
      <c r="I100" s="547" t="str">
        <f t="shared" ca="1" si="17"/>
        <v/>
      </c>
      <c r="J100" s="545" t="str">
        <f t="shared" ref="J100:J103" ca="1" si="19">IF(I100="","",RANK(I100,$I$4:$I$103,0)+ROW()*0.001)</f>
        <v/>
      </c>
    </row>
    <row r="101" spans="2:10" x14ac:dyDescent="0.25">
      <c r="B101" s="540">
        <v>98</v>
      </c>
      <c r="C101" s="541" t="str">
        <f t="shared" ca="1" si="18"/>
        <v/>
      </c>
      <c r="D101" s="542" t="str">
        <f t="shared" ca="1" si="13"/>
        <v/>
      </c>
      <c r="E101" s="46"/>
      <c r="F101" s="46"/>
      <c r="G101" s="545" t="str">
        <f t="shared" ca="1" si="14"/>
        <v/>
      </c>
      <c r="H101" s="546" t="str">
        <f t="shared" ca="1" si="16"/>
        <v/>
      </c>
      <c r="I101" s="547" t="str">
        <f t="shared" ca="1" si="17"/>
        <v/>
      </c>
      <c r="J101" s="545" t="str">
        <f t="shared" ca="1" si="19"/>
        <v/>
      </c>
    </row>
    <row r="102" spans="2:10" x14ac:dyDescent="0.25">
      <c r="B102" s="540">
        <v>99</v>
      </c>
      <c r="C102" s="541" t="str">
        <f t="shared" ca="1" si="18"/>
        <v/>
      </c>
      <c r="D102" s="542" t="str">
        <f t="shared" ca="1" si="13"/>
        <v/>
      </c>
      <c r="E102" s="46"/>
      <c r="F102" s="46"/>
      <c r="G102" s="545" t="str">
        <f t="shared" ca="1" si="14"/>
        <v/>
      </c>
      <c r="H102" s="546" t="str">
        <f t="shared" ca="1" si="16"/>
        <v/>
      </c>
      <c r="I102" s="547" t="str">
        <f t="shared" ca="1" si="17"/>
        <v/>
      </c>
      <c r="J102" s="545" t="str">
        <f t="shared" ca="1" si="19"/>
        <v/>
      </c>
    </row>
    <row r="103" spans="2:10" ht="15.75" thickBot="1" x14ac:dyDescent="0.3">
      <c r="B103" s="601">
        <v>100</v>
      </c>
      <c r="C103" s="602" t="str">
        <f t="shared" ca="1" si="18"/>
        <v/>
      </c>
      <c r="D103" s="603" t="str">
        <f t="shared" ca="1" si="13"/>
        <v/>
      </c>
      <c r="E103" s="604"/>
      <c r="F103" s="605"/>
      <c r="G103" s="549" t="str">
        <f t="shared" ca="1" si="14"/>
        <v/>
      </c>
      <c r="H103" s="550" t="str">
        <f t="shared" ca="1" si="16"/>
        <v/>
      </c>
      <c r="I103" s="548" t="str">
        <f t="shared" ca="1" si="17"/>
        <v/>
      </c>
      <c r="J103" s="549" t="str">
        <f t="shared" ca="1" si="19"/>
        <v/>
      </c>
    </row>
    <row r="104" spans="2:10" ht="15.75" thickTop="1" x14ac:dyDescent="0.25"/>
    <row r="105" spans="2:10" x14ac:dyDescent="0.25"/>
  </sheetData>
  <sheetProtection sheet="1" objects="1" scenarios="1" selectLockedCells="1"/>
  <mergeCells count="1">
    <mergeCell ref="B1:D1"/>
  </mergeCells>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MG103"/>
  <sheetViews>
    <sheetView showGridLines="0" showRowColHeaders="0" workbookViewId="0">
      <selection activeCell="M6" sqref="M6"/>
    </sheetView>
  </sheetViews>
  <sheetFormatPr baseColWidth="10" defaultRowHeight="15.75" x14ac:dyDescent="0.25"/>
  <cols>
    <col min="1" max="1" width="3.28515625" style="448" customWidth="1"/>
    <col min="2" max="2" width="4.7109375" style="448" customWidth="1"/>
    <col min="3" max="3" width="15.7109375" style="4" customWidth="1"/>
    <col min="4" max="4" width="4.7109375" style="4" customWidth="1"/>
    <col min="5" max="5" width="15.7109375" style="4" customWidth="1"/>
    <col min="6" max="7" width="4.7109375" style="443" customWidth="1"/>
    <col min="8" max="8" width="9.85546875" style="444" customWidth="1"/>
    <col min="9" max="9" width="4.7109375" style="444" customWidth="1"/>
    <col min="10" max="10" width="15.7109375" style="444" customWidth="1"/>
    <col min="11" max="11" width="4.7109375" style="444" customWidth="1"/>
    <col min="12" max="12" width="15.7109375" style="444" customWidth="1"/>
    <col min="13" max="14" width="4.7109375" style="444" customWidth="1"/>
    <col min="15" max="20" width="3.7109375" style="444" customWidth="1"/>
    <col min="22" max="22" width="4.7109375" style="444" customWidth="1"/>
    <col min="23" max="23" width="15.7109375" style="444" customWidth="1"/>
    <col min="24" max="24" width="4.7109375" style="444" customWidth="1"/>
    <col min="25" max="25" width="15.7109375" style="444" customWidth="1"/>
    <col min="26" max="27" width="4.7109375" style="444" customWidth="1"/>
    <col min="28" max="33" width="3.7109375" style="444" customWidth="1"/>
    <col min="34" max="34" width="11.42578125" style="4"/>
    <col min="35" max="35" width="4.7109375" style="444" customWidth="1"/>
    <col min="36" max="36" width="15.7109375" style="444" customWidth="1"/>
    <col min="37" max="37" width="4.7109375" style="444" customWidth="1"/>
    <col min="38" max="38" width="15.7109375" style="444" customWidth="1"/>
    <col min="39" max="40" width="4.7109375" style="444" customWidth="1"/>
    <col min="41" max="46" width="3.7109375" style="444" customWidth="1"/>
    <col min="47" max="47" width="11.42578125" style="4"/>
    <col min="48" max="48" width="4.7109375" style="444" customWidth="1"/>
    <col min="49" max="49" width="15.7109375" style="444" customWidth="1"/>
    <col min="50" max="50" width="4.7109375" style="444" customWidth="1"/>
    <col min="51" max="51" width="15.7109375" style="444" customWidth="1"/>
    <col min="52" max="53" width="4.7109375" style="444" customWidth="1"/>
    <col min="54" max="59" width="3.7109375" style="444" customWidth="1"/>
    <col min="60" max="60" width="11.42578125" style="4"/>
    <col min="61" max="61" width="4.7109375" style="444" customWidth="1"/>
    <col min="62" max="62" width="15.7109375" style="444" customWidth="1"/>
    <col min="63" max="63" width="4.7109375" style="444" customWidth="1"/>
    <col min="64" max="64" width="15.7109375" style="444" customWidth="1"/>
    <col min="65" max="66" width="4.7109375" style="444" customWidth="1"/>
    <col min="67" max="72" width="3.7109375" style="444" customWidth="1"/>
    <col min="73" max="73" width="11.42578125" style="4"/>
    <col min="74" max="74" width="4.7109375" style="444" customWidth="1"/>
    <col min="75" max="75" width="15.7109375" style="444" customWidth="1"/>
    <col min="76" max="76" width="4.7109375" style="444" customWidth="1"/>
    <col min="77" max="77" width="15.7109375" style="444" customWidth="1"/>
    <col min="78" max="79" width="4.7109375" style="444" customWidth="1"/>
    <col min="80" max="85" width="3.7109375" style="444" customWidth="1"/>
    <col min="86" max="86" width="11.42578125" style="4"/>
    <col min="87" max="87" width="4.7109375" style="444" customWidth="1"/>
    <col min="88" max="88" width="15.7109375" style="444" customWidth="1"/>
    <col min="89" max="89" width="4.7109375" style="444" customWidth="1"/>
    <col min="90" max="90" width="15.7109375" style="444" customWidth="1"/>
    <col min="91" max="92" width="4.7109375" style="444" customWidth="1"/>
    <col min="93" max="98" width="3.7109375" style="444" customWidth="1"/>
    <col min="99" max="99" width="11.42578125" style="4"/>
    <col min="100" max="100" width="4.7109375" style="444" customWidth="1"/>
    <col min="101" max="101" width="15.7109375" style="444" customWidth="1"/>
    <col min="102" max="102" width="4.7109375" style="444" customWidth="1"/>
    <col min="103" max="103" width="15.7109375" style="444" customWidth="1"/>
    <col min="104" max="105" width="4.7109375" style="444" customWidth="1"/>
    <col min="106" max="111" width="3.7109375" style="444" customWidth="1"/>
    <col min="112" max="112" width="11.42578125" style="4"/>
    <col min="113" max="113" width="4.7109375" style="444" customWidth="1"/>
    <col min="114" max="114" width="15.7109375" style="444" customWidth="1"/>
    <col min="115" max="115" width="4.7109375" style="444" customWidth="1"/>
    <col min="116" max="116" width="15.7109375" style="444" customWidth="1"/>
    <col min="117" max="118" width="4.7109375" style="444" customWidth="1"/>
    <col min="119" max="124" width="3.7109375" style="444" customWidth="1"/>
    <col min="126" max="126" width="4.7109375" style="444" customWidth="1"/>
    <col min="127" max="127" width="15.7109375" style="444" customWidth="1"/>
    <col min="128" max="128" width="4.7109375" style="444" customWidth="1"/>
    <col min="129" max="129" width="15.7109375" style="444" customWidth="1"/>
    <col min="130" max="131" width="4.7109375" style="444" customWidth="1"/>
    <col min="132" max="137" width="3.7109375" style="444" customWidth="1"/>
    <col min="138" max="138" width="11.42578125" style="4"/>
    <col min="139" max="139" width="4.7109375" style="444" customWidth="1"/>
    <col min="140" max="140" width="15.7109375" style="444" customWidth="1"/>
    <col min="141" max="141" width="4.7109375" style="444" customWidth="1"/>
    <col min="142" max="142" width="15.7109375" style="444" customWidth="1"/>
    <col min="143" max="144" width="4.7109375" style="444" customWidth="1"/>
    <col min="145" max="150" width="3.7109375" style="444" customWidth="1"/>
    <col min="151" max="151" width="11.42578125" style="4"/>
    <col min="152" max="152" width="4.7109375" style="444" customWidth="1"/>
    <col min="153" max="153" width="15.7109375" style="444" customWidth="1"/>
    <col min="154" max="154" width="4.7109375" style="444" customWidth="1"/>
    <col min="155" max="155" width="15.7109375" style="444" customWidth="1"/>
    <col min="156" max="157" width="4.7109375" style="444" customWidth="1"/>
    <col min="158" max="163" width="3.7109375" style="444" customWidth="1"/>
    <col min="164" max="164" width="11.42578125" style="4"/>
    <col min="165" max="165" width="4.7109375" style="444" customWidth="1"/>
    <col min="166" max="166" width="15.7109375" style="444" customWidth="1"/>
    <col min="167" max="167" width="4.7109375" style="444" customWidth="1"/>
    <col min="168" max="168" width="15.7109375" style="444" customWidth="1"/>
    <col min="169" max="170" width="4.7109375" style="444" customWidth="1"/>
    <col min="171" max="176" width="3.7109375" style="444" customWidth="1"/>
    <col min="177" max="177" width="11.42578125" style="4"/>
    <col min="178" max="178" width="4.7109375" style="444" customWidth="1"/>
    <col min="179" max="179" width="15.7109375" style="444" customWidth="1"/>
    <col min="180" max="180" width="4.7109375" style="444" customWidth="1"/>
    <col min="181" max="181" width="15.7109375" style="444" customWidth="1"/>
    <col min="182" max="183" width="4.7109375" style="444" customWidth="1"/>
    <col min="184" max="189" width="3.7109375" style="444" customWidth="1"/>
    <col min="190" max="190" width="11.42578125" style="4"/>
    <col min="191" max="191" width="4.7109375" style="444" customWidth="1"/>
    <col min="192" max="192" width="15.7109375" style="444" customWidth="1"/>
    <col min="193" max="193" width="4.7109375" style="444" customWidth="1"/>
    <col min="194" max="194" width="15.7109375" style="444" customWidth="1"/>
    <col min="195" max="196" width="4.7109375" style="444" customWidth="1"/>
    <col min="197" max="202" width="3.7109375" style="444" customWidth="1"/>
    <col min="203" max="203" width="11.42578125" style="4"/>
    <col min="204" max="204" width="4.7109375" style="444" customWidth="1"/>
    <col min="205" max="205" width="15.7109375" style="444" customWidth="1"/>
    <col min="206" max="206" width="4.7109375" style="444" customWidth="1"/>
    <col min="207" max="207" width="15.7109375" style="444" customWidth="1"/>
    <col min="208" max="209" width="4.7109375" style="444" customWidth="1"/>
    <col min="210" max="215" width="3.7109375" style="444" customWidth="1"/>
    <col min="216" max="216" width="11.42578125" style="4"/>
    <col min="217" max="217" width="4.7109375" style="444" customWidth="1"/>
    <col min="218" max="218" width="15.7109375" style="444" customWidth="1"/>
    <col min="219" max="219" width="4.7109375" style="444" customWidth="1"/>
    <col min="220" max="220" width="15.7109375" style="444" customWidth="1"/>
    <col min="221" max="222" width="4.7109375" style="444" customWidth="1"/>
    <col min="223" max="228" width="3.7109375" style="444" customWidth="1"/>
    <col min="229" max="229" width="11.42578125" style="4"/>
    <col min="230" max="230" width="4.7109375" style="444" customWidth="1"/>
    <col min="231" max="231" width="15.7109375" style="444" customWidth="1"/>
    <col min="232" max="232" width="4.7109375" style="444" customWidth="1"/>
    <col min="233" max="233" width="15.7109375" style="444" customWidth="1"/>
    <col min="234" max="235" width="4.7109375" style="444" customWidth="1"/>
    <col min="236" max="241" width="3.7109375" style="444" customWidth="1"/>
    <col min="242" max="242" width="11.42578125" style="4"/>
    <col min="243" max="243" width="4.7109375" style="444" customWidth="1"/>
    <col min="244" max="244" width="15.7109375" style="444" customWidth="1"/>
    <col min="245" max="245" width="4.7109375" style="444" customWidth="1"/>
    <col min="246" max="246" width="15.7109375" style="444" customWidth="1"/>
    <col min="247" max="248" width="4.7109375" style="444" customWidth="1"/>
    <col min="249" max="254" width="3.7109375" style="444" customWidth="1"/>
    <col min="255" max="255" width="11.42578125" style="4"/>
    <col min="256" max="256" width="4.7109375" style="444" customWidth="1"/>
    <col min="257" max="257" width="15.7109375" style="444" customWidth="1"/>
    <col min="258" max="258" width="4.7109375" style="444" customWidth="1"/>
    <col min="259" max="259" width="15.7109375" style="444" customWidth="1"/>
    <col min="260" max="261" width="4.7109375" style="444" customWidth="1"/>
    <col min="262" max="267" width="3.7109375" style="444" customWidth="1"/>
    <col min="268" max="268" width="11.42578125" style="4"/>
    <col min="269" max="269" width="4.7109375" style="444" customWidth="1"/>
    <col min="270" max="270" width="15.7109375" style="444" customWidth="1"/>
    <col min="271" max="271" width="4.7109375" style="444" customWidth="1"/>
    <col min="272" max="272" width="15.7109375" style="444" customWidth="1"/>
    <col min="273" max="274" width="4.7109375" style="444" customWidth="1"/>
    <col min="275" max="280" width="3.7109375" style="444" customWidth="1"/>
    <col min="281" max="281" width="11.42578125" style="4"/>
    <col min="282" max="282" width="4.7109375" style="444" customWidth="1"/>
    <col min="283" max="283" width="15.7109375" style="444" customWidth="1"/>
    <col min="284" max="284" width="4.7109375" style="444" customWidth="1"/>
    <col min="285" max="285" width="15.7109375" style="444" customWidth="1"/>
    <col min="286" max="287" width="4.7109375" style="444" customWidth="1"/>
    <col min="288" max="293" width="3.7109375" style="444" customWidth="1"/>
    <col min="294" max="294" width="11.42578125" style="4"/>
    <col min="295" max="295" width="4.7109375" style="444" customWidth="1"/>
    <col min="296" max="296" width="15.7109375" style="444" customWidth="1"/>
    <col min="297" max="297" width="4.7109375" style="444" customWidth="1"/>
    <col min="298" max="298" width="15.7109375" style="444" customWidth="1"/>
    <col min="299" max="300" width="4.7109375" style="444" customWidth="1"/>
    <col min="301" max="306" width="3.7109375" style="444" customWidth="1"/>
    <col min="308" max="308" width="4.7109375" style="444" customWidth="1"/>
    <col min="309" max="309" width="15.7109375" style="444" customWidth="1"/>
    <col min="310" max="310" width="4.7109375" style="444" customWidth="1"/>
    <col min="311" max="311" width="15.7109375" style="444" customWidth="1"/>
    <col min="312" max="313" width="4.7109375" style="444" customWidth="1"/>
    <col min="314" max="319" width="3.7109375" style="444" customWidth="1"/>
    <col min="320" max="320" width="11.42578125" style="4"/>
    <col min="321" max="321" width="4.7109375" style="444" customWidth="1"/>
    <col min="322" max="322" width="15.7109375" style="444" customWidth="1"/>
    <col min="323" max="323" width="4.7109375" style="444" customWidth="1"/>
    <col min="324" max="324" width="15.7109375" style="444" customWidth="1"/>
    <col min="325" max="326" width="4.7109375" style="444" customWidth="1"/>
    <col min="327" max="332" width="3.7109375" style="444" customWidth="1"/>
    <col min="333" max="333" width="11.42578125" style="4"/>
    <col min="334" max="334" width="4.7109375" style="444" customWidth="1"/>
    <col min="335" max="335" width="15.7109375" style="444" customWidth="1"/>
    <col min="336" max="336" width="4.7109375" style="444" customWidth="1"/>
    <col min="337" max="337" width="15.7109375" style="444" customWidth="1"/>
    <col min="338" max="339" width="4.7109375" style="444" customWidth="1"/>
    <col min="340" max="345" width="3.7109375" style="444" customWidth="1"/>
    <col min="346" max="16384" width="11.42578125" style="4"/>
  </cols>
  <sheetData>
    <row r="1" spans="1:345" ht="28.5" x14ac:dyDescent="0.45">
      <c r="A1" s="442"/>
      <c r="B1" s="693" t="str">
        <f>Language!$E$169</f>
        <v>Vorhersagen</v>
      </c>
      <c r="C1" s="693"/>
      <c r="D1" s="693"/>
      <c r="E1" s="693"/>
      <c r="F1" s="693"/>
      <c r="G1" s="693"/>
    </row>
    <row r="2" spans="1:345" ht="18.75" customHeight="1" x14ac:dyDescent="0.45">
      <c r="A2" s="445"/>
      <c r="B2" s="445"/>
      <c r="C2" s="446"/>
      <c r="D2" s="446"/>
      <c r="E2" s="446"/>
      <c r="I2" s="679">
        <f ca="1">O85</f>
        <v>0</v>
      </c>
      <c r="J2" s="679"/>
      <c r="K2" s="679"/>
      <c r="L2" s="679"/>
      <c r="M2" s="679"/>
      <c r="N2" s="679"/>
      <c r="O2" s="679"/>
      <c r="P2" s="679"/>
      <c r="Q2" s="679"/>
      <c r="R2" s="679"/>
      <c r="S2" s="679"/>
      <c r="T2" s="679"/>
      <c r="V2" s="679">
        <f ca="1">AB85</f>
        <v>0</v>
      </c>
      <c r="W2" s="679"/>
      <c r="X2" s="679"/>
      <c r="Y2" s="679"/>
      <c r="Z2" s="679"/>
      <c r="AA2" s="679"/>
      <c r="AB2" s="679"/>
      <c r="AC2" s="679"/>
      <c r="AD2" s="679"/>
      <c r="AE2" s="679"/>
      <c r="AF2" s="679"/>
      <c r="AG2" s="679"/>
      <c r="AI2" s="679">
        <f ca="1">AO85</f>
        <v>0</v>
      </c>
      <c r="AJ2" s="679"/>
      <c r="AK2" s="679"/>
      <c r="AL2" s="679"/>
      <c r="AM2" s="679"/>
      <c r="AN2" s="679"/>
      <c r="AO2" s="679"/>
      <c r="AP2" s="679"/>
      <c r="AQ2" s="679"/>
      <c r="AR2" s="679"/>
      <c r="AS2" s="679"/>
      <c r="AT2" s="679"/>
      <c r="AV2" s="679">
        <f ca="1">BB85</f>
        <v>0</v>
      </c>
      <c r="AW2" s="679"/>
      <c r="AX2" s="679"/>
      <c r="AY2" s="679"/>
      <c r="AZ2" s="679"/>
      <c r="BA2" s="679"/>
      <c r="BB2" s="679"/>
      <c r="BC2" s="679"/>
      <c r="BD2" s="679"/>
      <c r="BE2" s="679"/>
      <c r="BF2" s="679"/>
      <c r="BG2" s="679"/>
      <c r="BI2" s="679">
        <f ca="1">BO85</f>
        <v>0</v>
      </c>
      <c r="BJ2" s="679"/>
      <c r="BK2" s="679"/>
      <c r="BL2" s="679"/>
      <c r="BM2" s="679"/>
      <c r="BN2" s="679"/>
      <c r="BO2" s="679"/>
      <c r="BP2" s="679"/>
      <c r="BQ2" s="679"/>
      <c r="BR2" s="679"/>
      <c r="BS2" s="679"/>
      <c r="BT2" s="679"/>
      <c r="BV2" s="679">
        <f ca="1">CB85</f>
        <v>0</v>
      </c>
      <c r="BW2" s="679"/>
      <c r="BX2" s="679"/>
      <c r="BY2" s="679"/>
      <c r="BZ2" s="679"/>
      <c r="CA2" s="679"/>
      <c r="CB2" s="679"/>
      <c r="CC2" s="679"/>
      <c r="CD2" s="679"/>
      <c r="CE2" s="679"/>
      <c r="CF2" s="679"/>
      <c r="CG2" s="679"/>
      <c r="CI2" s="679">
        <f ca="1">CO85</f>
        <v>0</v>
      </c>
      <c r="CJ2" s="679"/>
      <c r="CK2" s="679"/>
      <c r="CL2" s="679"/>
      <c r="CM2" s="679"/>
      <c r="CN2" s="679"/>
      <c r="CO2" s="679"/>
      <c r="CP2" s="679"/>
      <c r="CQ2" s="679"/>
      <c r="CR2" s="679"/>
      <c r="CS2" s="679"/>
      <c r="CT2" s="679"/>
      <c r="CV2" s="679">
        <f ca="1">DB85</f>
        <v>0</v>
      </c>
      <c r="CW2" s="679"/>
      <c r="CX2" s="679"/>
      <c r="CY2" s="679"/>
      <c r="CZ2" s="679"/>
      <c r="DA2" s="679"/>
      <c r="DB2" s="679"/>
      <c r="DC2" s="679"/>
      <c r="DD2" s="679"/>
      <c r="DE2" s="679"/>
      <c r="DF2" s="679"/>
      <c r="DG2" s="679"/>
      <c r="DI2" s="679">
        <f ca="1">DO85</f>
        <v>0</v>
      </c>
      <c r="DJ2" s="679"/>
      <c r="DK2" s="679"/>
      <c r="DL2" s="679"/>
      <c r="DM2" s="679"/>
      <c r="DN2" s="679"/>
      <c r="DO2" s="679"/>
      <c r="DP2" s="679"/>
      <c r="DQ2" s="679"/>
      <c r="DR2" s="679"/>
      <c r="DS2" s="679"/>
      <c r="DT2" s="679"/>
      <c r="DV2" s="679">
        <f ca="1">EB85</f>
        <v>0</v>
      </c>
      <c r="DW2" s="679"/>
      <c r="DX2" s="679"/>
      <c r="DY2" s="679"/>
      <c r="DZ2" s="679"/>
      <c r="EA2" s="679"/>
      <c r="EB2" s="679"/>
      <c r="EC2" s="679"/>
      <c r="ED2" s="679"/>
      <c r="EE2" s="679"/>
      <c r="EF2" s="679"/>
      <c r="EG2" s="679"/>
      <c r="EI2" s="679">
        <f ca="1">EO85</f>
        <v>0</v>
      </c>
      <c r="EJ2" s="679"/>
      <c r="EK2" s="679"/>
      <c r="EL2" s="679"/>
      <c r="EM2" s="679"/>
      <c r="EN2" s="679"/>
      <c r="EO2" s="679"/>
      <c r="EP2" s="679"/>
      <c r="EQ2" s="679"/>
      <c r="ER2" s="679"/>
      <c r="ES2" s="679"/>
      <c r="ET2" s="679"/>
      <c r="EV2" s="679">
        <f ca="1">FB85</f>
        <v>0</v>
      </c>
      <c r="EW2" s="679"/>
      <c r="EX2" s="679"/>
      <c r="EY2" s="679"/>
      <c r="EZ2" s="679"/>
      <c r="FA2" s="679"/>
      <c r="FB2" s="679"/>
      <c r="FC2" s="679"/>
      <c r="FD2" s="679"/>
      <c r="FE2" s="679"/>
      <c r="FF2" s="679"/>
      <c r="FG2" s="679"/>
      <c r="FI2" s="679">
        <f ca="1">FO85</f>
        <v>0</v>
      </c>
      <c r="FJ2" s="679"/>
      <c r="FK2" s="679"/>
      <c r="FL2" s="679"/>
      <c r="FM2" s="679"/>
      <c r="FN2" s="679"/>
      <c r="FO2" s="679"/>
      <c r="FP2" s="679"/>
      <c r="FQ2" s="679"/>
      <c r="FR2" s="679"/>
      <c r="FS2" s="679"/>
      <c r="FT2" s="679"/>
      <c r="FV2" s="679">
        <f ca="1">GB85</f>
        <v>0</v>
      </c>
      <c r="FW2" s="679"/>
      <c r="FX2" s="679"/>
      <c r="FY2" s="679"/>
      <c r="FZ2" s="679"/>
      <c r="GA2" s="679"/>
      <c r="GB2" s="679"/>
      <c r="GC2" s="679"/>
      <c r="GD2" s="679"/>
      <c r="GE2" s="679"/>
      <c r="GF2" s="679"/>
      <c r="GG2" s="679"/>
      <c r="GI2" s="679">
        <f ca="1">GO85</f>
        <v>0</v>
      </c>
      <c r="GJ2" s="679"/>
      <c r="GK2" s="679"/>
      <c r="GL2" s="679"/>
      <c r="GM2" s="679"/>
      <c r="GN2" s="679"/>
      <c r="GO2" s="679"/>
      <c r="GP2" s="679"/>
      <c r="GQ2" s="679"/>
      <c r="GR2" s="679"/>
      <c r="GS2" s="679"/>
      <c r="GT2" s="679"/>
      <c r="GV2" s="679">
        <f ca="1">HB85</f>
        <v>0</v>
      </c>
      <c r="GW2" s="679"/>
      <c r="GX2" s="679"/>
      <c r="GY2" s="679"/>
      <c r="GZ2" s="679"/>
      <c r="HA2" s="679"/>
      <c r="HB2" s="679"/>
      <c r="HC2" s="679"/>
      <c r="HD2" s="679"/>
      <c r="HE2" s="679"/>
      <c r="HF2" s="679"/>
      <c r="HG2" s="679"/>
      <c r="HI2" s="679">
        <f ca="1">HO85</f>
        <v>0</v>
      </c>
      <c r="HJ2" s="679"/>
      <c r="HK2" s="679"/>
      <c r="HL2" s="679"/>
      <c r="HM2" s="679"/>
      <c r="HN2" s="679"/>
      <c r="HO2" s="679"/>
      <c r="HP2" s="679"/>
      <c r="HQ2" s="679"/>
      <c r="HR2" s="679"/>
      <c r="HS2" s="679"/>
      <c r="HT2" s="679"/>
      <c r="HV2" s="679">
        <f ca="1">IB85</f>
        <v>0</v>
      </c>
      <c r="HW2" s="679"/>
      <c r="HX2" s="679"/>
      <c r="HY2" s="679"/>
      <c r="HZ2" s="679"/>
      <c r="IA2" s="679"/>
      <c r="IB2" s="679"/>
      <c r="IC2" s="679"/>
      <c r="ID2" s="679"/>
      <c r="IE2" s="679"/>
      <c r="IF2" s="679"/>
      <c r="IG2" s="679"/>
      <c r="II2" s="679">
        <f ca="1">IO85</f>
        <v>0</v>
      </c>
      <c r="IJ2" s="679"/>
      <c r="IK2" s="679"/>
      <c r="IL2" s="679"/>
      <c r="IM2" s="679"/>
      <c r="IN2" s="679"/>
      <c r="IO2" s="679"/>
      <c r="IP2" s="679"/>
      <c r="IQ2" s="679"/>
      <c r="IR2" s="679"/>
      <c r="IS2" s="679"/>
      <c r="IT2" s="679"/>
      <c r="IV2" s="679">
        <f ca="1">JB85</f>
        <v>0</v>
      </c>
      <c r="IW2" s="679"/>
      <c r="IX2" s="679"/>
      <c r="IY2" s="679"/>
      <c r="IZ2" s="679"/>
      <c r="JA2" s="679"/>
      <c r="JB2" s="679"/>
      <c r="JC2" s="679"/>
      <c r="JD2" s="679"/>
      <c r="JE2" s="679"/>
      <c r="JF2" s="679"/>
      <c r="JG2" s="679"/>
      <c r="JI2" s="679">
        <f ca="1">JO85</f>
        <v>0</v>
      </c>
      <c r="JJ2" s="679"/>
      <c r="JK2" s="679"/>
      <c r="JL2" s="679"/>
      <c r="JM2" s="679"/>
      <c r="JN2" s="679"/>
      <c r="JO2" s="679"/>
      <c r="JP2" s="679"/>
      <c r="JQ2" s="679"/>
      <c r="JR2" s="679"/>
      <c r="JS2" s="679"/>
      <c r="JT2" s="679"/>
      <c r="JV2" s="679">
        <f ca="1">KB85</f>
        <v>0</v>
      </c>
      <c r="JW2" s="679"/>
      <c r="JX2" s="679"/>
      <c r="JY2" s="679"/>
      <c r="JZ2" s="679"/>
      <c r="KA2" s="679"/>
      <c r="KB2" s="679"/>
      <c r="KC2" s="679"/>
      <c r="KD2" s="679"/>
      <c r="KE2" s="679"/>
      <c r="KF2" s="679"/>
      <c r="KG2" s="679"/>
      <c r="KI2" s="679">
        <f ca="1">KO85</f>
        <v>0</v>
      </c>
      <c r="KJ2" s="679"/>
      <c r="KK2" s="679"/>
      <c r="KL2" s="679"/>
      <c r="KM2" s="679"/>
      <c r="KN2" s="679"/>
      <c r="KO2" s="679"/>
      <c r="KP2" s="679"/>
      <c r="KQ2" s="679"/>
      <c r="KR2" s="679"/>
      <c r="KS2" s="679"/>
      <c r="KT2" s="679"/>
      <c r="KV2" s="679">
        <f ca="1">LB85</f>
        <v>0</v>
      </c>
      <c r="KW2" s="679"/>
      <c r="KX2" s="679"/>
      <c r="KY2" s="679"/>
      <c r="KZ2" s="679"/>
      <c r="LA2" s="679"/>
      <c r="LB2" s="679"/>
      <c r="LC2" s="679"/>
      <c r="LD2" s="679"/>
      <c r="LE2" s="679"/>
      <c r="LF2" s="679"/>
      <c r="LG2" s="679"/>
      <c r="LI2" s="679">
        <f ca="1">LO85</f>
        <v>0</v>
      </c>
      <c r="LJ2" s="679"/>
      <c r="LK2" s="679"/>
      <c r="LL2" s="679"/>
      <c r="LM2" s="679"/>
      <c r="LN2" s="679"/>
      <c r="LO2" s="679"/>
      <c r="LP2" s="679"/>
      <c r="LQ2" s="679"/>
      <c r="LR2" s="679"/>
      <c r="LS2" s="679"/>
      <c r="LT2" s="679"/>
      <c r="LV2" s="679">
        <f ca="1">MB85</f>
        <v>0</v>
      </c>
      <c r="LW2" s="679"/>
      <c r="LX2" s="679"/>
      <c r="LY2" s="679"/>
      <c r="LZ2" s="679"/>
      <c r="MA2" s="679"/>
      <c r="MB2" s="679"/>
      <c r="MC2" s="679"/>
      <c r="MD2" s="679"/>
      <c r="ME2" s="679"/>
      <c r="MF2" s="679"/>
      <c r="MG2" s="679"/>
    </row>
    <row r="3" spans="1:345" ht="24.75" customHeight="1" thickBot="1" x14ac:dyDescent="0.3">
      <c r="A3" s="445"/>
      <c r="B3" s="694" t="str">
        <f>Language!$E$170</f>
        <v>Korrekte Ergebnisse</v>
      </c>
      <c r="C3" s="695"/>
      <c r="D3" s="695"/>
      <c r="E3" s="695"/>
      <c r="F3" s="695"/>
      <c r="G3" s="696"/>
      <c r="I3" s="680" t="s">
        <v>755</v>
      </c>
      <c r="J3" s="681"/>
      <c r="K3" s="681"/>
      <c r="L3" s="681"/>
      <c r="M3" s="681"/>
      <c r="N3" s="681"/>
      <c r="O3" s="681"/>
      <c r="P3" s="681"/>
      <c r="Q3" s="681"/>
      <c r="R3" s="681"/>
      <c r="S3" s="681"/>
      <c r="T3" s="682"/>
      <c r="V3" s="680" t="s">
        <v>754</v>
      </c>
      <c r="W3" s="681"/>
      <c r="X3" s="681"/>
      <c r="Y3" s="681"/>
      <c r="Z3" s="681"/>
      <c r="AA3" s="681"/>
      <c r="AB3" s="681"/>
      <c r="AC3" s="681"/>
      <c r="AD3" s="681"/>
      <c r="AE3" s="681"/>
      <c r="AF3" s="681"/>
      <c r="AG3" s="682"/>
      <c r="AI3" s="680"/>
      <c r="AJ3" s="681"/>
      <c r="AK3" s="681"/>
      <c r="AL3" s="681"/>
      <c r="AM3" s="681"/>
      <c r="AN3" s="681"/>
      <c r="AO3" s="681"/>
      <c r="AP3" s="681"/>
      <c r="AQ3" s="681"/>
      <c r="AR3" s="681"/>
      <c r="AS3" s="681"/>
      <c r="AT3" s="682"/>
      <c r="AV3" s="680"/>
      <c r="AW3" s="681"/>
      <c r="AX3" s="681"/>
      <c r="AY3" s="681"/>
      <c r="AZ3" s="681"/>
      <c r="BA3" s="681"/>
      <c r="BB3" s="681"/>
      <c r="BC3" s="681"/>
      <c r="BD3" s="681"/>
      <c r="BE3" s="681"/>
      <c r="BF3" s="681"/>
      <c r="BG3" s="682"/>
      <c r="BI3" s="680"/>
      <c r="BJ3" s="681"/>
      <c r="BK3" s="681"/>
      <c r="BL3" s="681"/>
      <c r="BM3" s="681"/>
      <c r="BN3" s="681"/>
      <c r="BO3" s="681"/>
      <c r="BP3" s="681"/>
      <c r="BQ3" s="681"/>
      <c r="BR3" s="681"/>
      <c r="BS3" s="681"/>
      <c r="BT3" s="682"/>
      <c r="BV3" s="680"/>
      <c r="BW3" s="681"/>
      <c r="BX3" s="681"/>
      <c r="BY3" s="681"/>
      <c r="BZ3" s="681"/>
      <c r="CA3" s="681"/>
      <c r="CB3" s="681"/>
      <c r="CC3" s="681"/>
      <c r="CD3" s="681"/>
      <c r="CE3" s="681"/>
      <c r="CF3" s="681"/>
      <c r="CG3" s="682"/>
      <c r="CI3" s="680"/>
      <c r="CJ3" s="681"/>
      <c r="CK3" s="681"/>
      <c r="CL3" s="681"/>
      <c r="CM3" s="681"/>
      <c r="CN3" s="681"/>
      <c r="CO3" s="681"/>
      <c r="CP3" s="681"/>
      <c r="CQ3" s="681"/>
      <c r="CR3" s="681"/>
      <c r="CS3" s="681"/>
      <c r="CT3" s="682"/>
      <c r="CV3" s="680"/>
      <c r="CW3" s="681"/>
      <c r="CX3" s="681"/>
      <c r="CY3" s="681"/>
      <c r="CZ3" s="681"/>
      <c r="DA3" s="681"/>
      <c r="DB3" s="681"/>
      <c r="DC3" s="681"/>
      <c r="DD3" s="681"/>
      <c r="DE3" s="681"/>
      <c r="DF3" s="681"/>
      <c r="DG3" s="682"/>
      <c r="DI3" s="680"/>
      <c r="DJ3" s="681"/>
      <c r="DK3" s="681"/>
      <c r="DL3" s="681"/>
      <c r="DM3" s="681"/>
      <c r="DN3" s="681"/>
      <c r="DO3" s="681"/>
      <c r="DP3" s="681"/>
      <c r="DQ3" s="681"/>
      <c r="DR3" s="681"/>
      <c r="DS3" s="681"/>
      <c r="DT3" s="682"/>
      <c r="DV3" s="680"/>
      <c r="DW3" s="681"/>
      <c r="DX3" s="681"/>
      <c r="DY3" s="681"/>
      <c r="DZ3" s="681"/>
      <c r="EA3" s="681"/>
      <c r="EB3" s="681"/>
      <c r="EC3" s="681"/>
      <c r="ED3" s="681"/>
      <c r="EE3" s="681"/>
      <c r="EF3" s="681"/>
      <c r="EG3" s="682"/>
      <c r="EI3" s="680"/>
      <c r="EJ3" s="681"/>
      <c r="EK3" s="681"/>
      <c r="EL3" s="681"/>
      <c r="EM3" s="681"/>
      <c r="EN3" s="681"/>
      <c r="EO3" s="681"/>
      <c r="EP3" s="681"/>
      <c r="EQ3" s="681"/>
      <c r="ER3" s="681"/>
      <c r="ES3" s="681"/>
      <c r="ET3" s="682"/>
      <c r="EV3" s="680"/>
      <c r="EW3" s="681"/>
      <c r="EX3" s="681"/>
      <c r="EY3" s="681"/>
      <c r="EZ3" s="681"/>
      <c r="FA3" s="681"/>
      <c r="FB3" s="681"/>
      <c r="FC3" s="681"/>
      <c r="FD3" s="681"/>
      <c r="FE3" s="681"/>
      <c r="FF3" s="681"/>
      <c r="FG3" s="682"/>
      <c r="FI3" s="680"/>
      <c r="FJ3" s="681"/>
      <c r="FK3" s="681"/>
      <c r="FL3" s="681"/>
      <c r="FM3" s="681"/>
      <c r="FN3" s="681"/>
      <c r="FO3" s="681"/>
      <c r="FP3" s="681"/>
      <c r="FQ3" s="681"/>
      <c r="FR3" s="681"/>
      <c r="FS3" s="681"/>
      <c r="FT3" s="682"/>
      <c r="FV3" s="680"/>
      <c r="FW3" s="681"/>
      <c r="FX3" s="681"/>
      <c r="FY3" s="681"/>
      <c r="FZ3" s="681"/>
      <c r="GA3" s="681"/>
      <c r="GB3" s="681"/>
      <c r="GC3" s="681"/>
      <c r="GD3" s="681"/>
      <c r="GE3" s="681"/>
      <c r="GF3" s="681"/>
      <c r="GG3" s="682"/>
      <c r="GI3" s="680"/>
      <c r="GJ3" s="681"/>
      <c r="GK3" s="681"/>
      <c r="GL3" s="681"/>
      <c r="GM3" s="681"/>
      <c r="GN3" s="681"/>
      <c r="GO3" s="681"/>
      <c r="GP3" s="681"/>
      <c r="GQ3" s="681"/>
      <c r="GR3" s="681"/>
      <c r="GS3" s="681"/>
      <c r="GT3" s="682"/>
      <c r="GV3" s="680"/>
      <c r="GW3" s="681"/>
      <c r="GX3" s="681"/>
      <c r="GY3" s="681"/>
      <c r="GZ3" s="681"/>
      <c r="HA3" s="681"/>
      <c r="HB3" s="681"/>
      <c r="HC3" s="681"/>
      <c r="HD3" s="681"/>
      <c r="HE3" s="681"/>
      <c r="HF3" s="681"/>
      <c r="HG3" s="682"/>
      <c r="HI3" s="680"/>
      <c r="HJ3" s="681"/>
      <c r="HK3" s="681"/>
      <c r="HL3" s="681"/>
      <c r="HM3" s="681"/>
      <c r="HN3" s="681"/>
      <c r="HO3" s="681"/>
      <c r="HP3" s="681"/>
      <c r="HQ3" s="681"/>
      <c r="HR3" s="681"/>
      <c r="HS3" s="681"/>
      <c r="HT3" s="682"/>
      <c r="HV3" s="680"/>
      <c r="HW3" s="681"/>
      <c r="HX3" s="681"/>
      <c r="HY3" s="681"/>
      <c r="HZ3" s="681"/>
      <c r="IA3" s="681"/>
      <c r="IB3" s="681"/>
      <c r="IC3" s="681"/>
      <c r="ID3" s="681"/>
      <c r="IE3" s="681"/>
      <c r="IF3" s="681"/>
      <c r="IG3" s="682"/>
      <c r="II3" s="680"/>
      <c r="IJ3" s="681"/>
      <c r="IK3" s="681"/>
      <c r="IL3" s="681"/>
      <c r="IM3" s="681"/>
      <c r="IN3" s="681"/>
      <c r="IO3" s="681"/>
      <c r="IP3" s="681"/>
      <c r="IQ3" s="681"/>
      <c r="IR3" s="681"/>
      <c r="IS3" s="681"/>
      <c r="IT3" s="682"/>
      <c r="IV3" s="680"/>
      <c r="IW3" s="681"/>
      <c r="IX3" s="681"/>
      <c r="IY3" s="681"/>
      <c r="IZ3" s="681"/>
      <c r="JA3" s="681"/>
      <c r="JB3" s="681"/>
      <c r="JC3" s="681"/>
      <c r="JD3" s="681"/>
      <c r="JE3" s="681"/>
      <c r="JF3" s="681"/>
      <c r="JG3" s="682"/>
      <c r="JI3" s="680"/>
      <c r="JJ3" s="681"/>
      <c r="JK3" s="681"/>
      <c r="JL3" s="681"/>
      <c r="JM3" s="681"/>
      <c r="JN3" s="681"/>
      <c r="JO3" s="681"/>
      <c r="JP3" s="681"/>
      <c r="JQ3" s="681"/>
      <c r="JR3" s="681"/>
      <c r="JS3" s="681"/>
      <c r="JT3" s="682"/>
      <c r="JV3" s="680"/>
      <c r="JW3" s="681"/>
      <c r="JX3" s="681"/>
      <c r="JY3" s="681"/>
      <c r="JZ3" s="681"/>
      <c r="KA3" s="681"/>
      <c r="KB3" s="681"/>
      <c r="KC3" s="681"/>
      <c r="KD3" s="681"/>
      <c r="KE3" s="681"/>
      <c r="KF3" s="681"/>
      <c r="KG3" s="682"/>
      <c r="KI3" s="680"/>
      <c r="KJ3" s="681"/>
      <c r="KK3" s="681"/>
      <c r="KL3" s="681"/>
      <c r="KM3" s="681"/>
      <c r="KN3" s="681"/>
      <c r="KO3" s="681"/>
      <c r="KP3" s="681"/>
      <c r="KQ3" s="681"/>
      <c r="KR3" s="681"/>
      <c r="KS3" s="681"/>
      <c r="KT3" s="682"/>
      <c r="KV3" s="680"/>
      <c r="KW3" s="681"/>
      <c r="KX3" s="681"/>
      <c r="KY3" s="681"/>
      <c r="KZ3" s="681"/>
      <c r="LA3" s="681"/>
      <c r="LB3" s="681"/>
      <c r="LC3" s="681"/>
      <c r="LD3" s="681"/>
      <c r="LE3" s="681"/>
      <c r="LF3" s="681"/>
      <c r="LG3" s="682"/>
      <c r="LI3" s="680"/>
      <c r="LJ3" s="681"/>
      <c r="LK3" s="681"/>
      <c r="LL3" s="681"/>
      <c r="LM3" s="681"/>
      <c r="LN3" s="681"/>
      <c r="LO3" s="681"/>
      <c r="LP3" s="681"/>
      <c r="LQ3" s="681"/>
      <c r="LR3" s="681"/>
      <c r="LS3" s="681"/>
      <c r="LT3" s="682"/>
      <c r="LV3" s="680"/>
      <c r="LW3" s="681"/>
      <c r="LX3" s="681"/>
      <c r="LY3" s="681"/>
      <c r="LZ3" s="681"/>
      <c r="MA3" s="681"/>
      <c r="MB3" s="681"/>
      <c r="MC3" s="681"/>
      <c r="MD3" s="681"/>
      <c r="ME3" s="681"/>
      <c r="MF3" s="681"/>
      <c r="MG3" s="682"/>
    </row>
    <row r="4" spans="1:345" ht="40.5" customHeight="1" thickTop="1" x14ac:dyDescent="0.25">
      <c r="A4" s="445"/>
      <c r="B4" s="471"/>
      <c r="C4" s="472"/>
      <c r="D4" s="472"/>
      <c r="E4" s="473"/>
      <c r="F4" s="697" t="str">
        <f>Language!$E$171</f>
        <v>Ergebn.</v>
      </c>
      <c r="G4" s="698"/>
      <c r="I4" s="480"/>
      <c r="J4" s="472"/>
      <c r="K4" s="472"/>
      <c r="L4" s="473"/>
      <c r="M4" s="675" t="str">
        <f>Language!$E$174</f>
        <v>Ergebn.</v>
      </c>
      <c r="N4" s="675"/>
      <c r="O4" s="474" t="str">
        <f>Language!$E$183</f>
        <v>Finale</v>
      </c>
      <c r="P4" s="474" t="str">
        <f>Language!$E$175</f>
        <v>G/U/V</v>
      </c>
      <c r="Q4" s="474" t="str">
        <f>Language!$E$176</f>
        <v>TD</v>
      </c>
      <c r="R4" s="474" t="str">
        <f>Language!$E$177</f>
        <v>exakt</v>
      </c>
      <c r="S4" s="474" t="str">
        <f>Language!$E$188</f>
        <v>gr. Anz.</v>
      </c>
      <c r="T4" s="475" t="str">
        <f>Language!$E$178</f>
        <v>Teams</v>
      </c>
      <c r="V4" s="480"/>
      <c r="W4" s="472"/>
      <c r="X4" s="472"/>
      <c r="Y4" s="473"/>
      <c r="Z4" s="675" t="str">
        <f>Language!$E$174</f>
        <v>Ergebn.</v>
      </c>
      <c r="AA4" s="675"/>
      <c r="AB4" s="474" t="str">
        <f>Language!$E$183</f>
        <v>Finale</v>
      </c>
      <c r="AC4" s="474" t="str">
        <f>Language!$E$175</f>
        <v>G/U/V</v>
      </c>
      <c r="AD4" s="474" t="str">
        <f>Language!$E$176</f>
        <v>TD</v>
      </c>
      <c r="AE4" s="474" t="str">
        <f>Language!$E$177</f>
        <v>exakt</v>
      </c>
      <c r="AF4" s="474" t="str">
        <f>Language!$E$188</f>
        <v>gr. Anz.</v>
      </c>
      <c r="AG4" s="475" t="str">
        <f>Language!$E$178</f>
        <v>Teams</v>
      </c>
      <c r="AI4" s="480"/>
      <c r="AJ4" s="472"/>
      <c r="AK4" s="472"/>
      <c r="AL4" s="473"/>
      <c r="AM4" s="675" t="str">
        <f>Language!$E$174</f>
        <v>Ergebn.</v>
      </c>
      <c r="AN4" s="675"/>
      <c r="AO4" s="474" t="str">
        <f>Language!$E$183</f>
        <v>Finale</v>
      </c>
      <c r="AP4" s="474" t="str">
        <f>Language!$E$175</f>
        <v>G/U/V</v>
      </c>
      <c r="AQ4" s="474" t="str">
        <f>Language!$E$176</f>
        <v>TD</v>
      </c>
      <c r="AR4" s="474" t="str">
        <f>Language!$E$177</f>
        <v>exakt</v>
      </c>
      <c r="AS4" s="474" t="str">
        <f>Language!$E$188</f>
        <v>gr. Anz.</v>
      </c>
      <c r="AT4" s="475" t="str">
        <f>Language!$E$178</f>
        <v>Teams</v>
      </c>
      <c r="AV4" s="480"/>
      <c r="AW4" s="472"/>
      <c r="AX4" s="472"/>
      <c r="AY4" s="473"/>
      <c r="AZ4" s="675" t="str">
        <f>Language!$E$174</f>
        <v>Ergebn.</v>
      </c>
      <c r="BA4" s="675"/>
      <c r="BB4" s="474" t="str">
        <f>Language!$E$183</f>
        <v>Finale</v>
      </c>
      <c r="BC4" s="474" t="str">
        <f>Language!$E$175</f>
        <v>G/U/V</v>
      </c>
      <c r="BD4" s="474" t="str">
        <f>Language!$E$176</f>
        <v>TD</v>
      </c>
      <c r="BE4" s="474" t="str">
        <f>Language!$E$177</f>
        <v>exakt</v>
      </c>
      <c r="BF4" s="474" t="str">
        <f>Language!$E$188</f>
        <v>gr. Anz.</v>
      </c>
      <c r="BG4" s="475" t="str">
        <f>Language!$E$178</f>
        <v>Teams</v>
      </c>
      <c r="BI4" s="480"/>
      <c r="BJ4" s="472"/>
      <c r="BK4" s="472"/>
      <c r="BL4" s="473"/>
      <c r="BM4" s="675" t="str">
        <f>Language!$E$174</f>
        <v>Ergebn.</v>
      </c>
      <c r="BN4" s="675"/>
      <c r="BO4" s="474" t="str">
        <f>Language!$E$183</f>
        <v>Finale</v>
      </c>
      <c r="BP4" s="474" t="str">
        <f>Language!$E$175</f>
        <v>G/U/V</v>
      </c>
      <c r="BQ4" s="474" t="str">
        <f>Language!$E$176</f>
        <v>TD</v>
      </c>
      <c r="BR4" s="474" t="str">
        <f>Language!$E$177</f>
        <v>exakt</v>
      </c>
      <c r="BS4" s="474" t="str">
        <f>Language!$E$188</f>
        <v>gr. Anz.</v>
      </c>
      <c r="BT4" s="475" t="str">
        <f>Language!$E$178</f>
        <v>Teams</v>
      </c>
      <c r="BV4" s="480"/>
      <c r="BW4" s="472"/>
      <c r="BX4" s="472"/>
      <c r="BY4" s="473"/>
      <c r="BZ4" s="675" t="str">
        <f>Language!$E$174</f>
        <v>Ergebn.</v>
      </c>
      <c r="CA4" s="675"/>
      <c r="CB4" s="474" t="str">
        <f>Language!$E$183</f>
        <v>Finale</v>
      </c>
      <c r="CC4" s="474" t="str">
        <f>Language!$E$175</f>
        <v>G/U/V</v>
      </c>
      <c r="CD4" s="474" t="str">
        <f>Language!$E$176</f>
        <v>TD</v>
      </c>
      <c r="CE4" s="474" t="str">
        <f>Language!$E$177</f>
        <v>exakt</v>
      </c>
      <c r="CF4" s="474" t="str">
        <f>Language!$E$188</f>
        <v>gr. Anz.</v>
      </c>
      <c r="CG4" s="475" t="str">
        <f>Language!$E$178</f>
        <v>Teams</v>
      </c>
      <c r="CI4" s="480"/>
      <c r="CJ4" s="472"/>
      <c r="CK4" s="472"/>
      <c r="CL4" s="473"/>
      <c r="CM4" s="675" t="str">
        <f>Language!$E$174</f>
        <v>Ergebn.</v>
      </c>
      <c r="CN4" s="675"/>
      <c r="CO4" s="474" t="str">
        <f>Language!$E$183</f>
        <v>Finale</v>
      </c>
      <c r="CP4" s="474" t="str">
        <f>Language!$E$175</f>
        <v>G/U/V</v>
      </c>
      <c r="CQ4" s="474" t="str">
        <f>Language!$E$176</f>
        <v>TD</v>
      </c>
      <c r="CR4" s="474" t="str">
        <f>Language!$E$177</f>
        <v>exakt</v>
      </c>
      <c r="CS4" s="474" t="str">
        <f>Language!$E$188</f>
        <v>gr. Anz.</v>
      </c>
      <c r="CT4" s="475" t="str">
        <f>Language!$E$178</f>
        <v>Teams</v>
      </c>
      <c r="CV4" s="480"/>
      <c r="CW4" s="472"/>
      <c r="CX4" s="472"/>
      <c r="CY4" s="473"/>
      <c r="CZ4" s="675" t="str">
        <f>Language!$E$174</f>
        <v>Ergebn.</v>
      </c>
      <c r="DA4" s="675"/>
      <c r="DB4" s="474" t="str">
        <f>Language!$E$183</f>
        <v>Finale</v>
      </c>
      <c r="DC4" s="474" t="str">
        <f>Language!$E$175</f>
        <v>G/U/V</v>
      </c>
      <c r="DD4" s="474" t="str">
        <f>Language!$E$176</f>
        <v>TD</v>
      </c>
      <c r="DE4" s="474" t="str">
        <f>Language!$E$177</f>
        <v>exakt</v>
      </c>
      <c r="DF4" s="474" t="str">
        <f>Language!$E$188</f>
        <v>gr. Anz.</v>
      </c>
      <c r="DG4" s="475" t="str">
        <f>Language!$E$178</f>
        <v>Teams</v>
      </c>
      <c r="DI4" s="480"/>
      <c r="DJ4" s="472"/>
      <c r="DK4" s="472"/>
      <c r="DL4" s="473"/>
      <c r="DM4" s="675" t="str">
        <f>Language!$E$174</f>
        <v>Ergebn.</v>
      </c>
      <c r="DN4" s="675"/>
      <c r="DO4" s="474" t="str">
        <f>Language!$E$183</f>
        <v>Finale</v>
      </c>
      <c r="DP4" s="474" t="str">
        <f>Language!$E$175</f>
        <v>G/U/V</v>
      </c>
      <c r="DQ4" s="474" t="str">
        <f>Language!$E$176</f>
        <v>TD</v>
      </c>
      <c r="DR4" s="474" t="str">
        <f>Language!$E$177</f>
        <v>exakt</v>
      </c>
      <c r="DS4" s="474" t="str">
        <f>Language!$E$188</f>
        <v>gr. Anz.</v>
      </c>
      <c r="DT4" s="475" t="str">
        <f>Language!$E$178</f>
        <v>Teams</v>
      </c>
      <c r="DV4" s="480"/>
      <c r="DW4" s="472"/>
      <c r="DX4" s="472"/>
      <c r="DY4" s="473"/>
      <c r="DZ4" s="675" t="str">
        <f>Language!$E$174</f>
        <v>Ergebn.</v>
      </c>
      <c r="EA4" s="675"/>
      <c r="EB4" s="474" t="str">
        <f>Language!$E$183</f>
        <v>Finale</v>
      </c>
      <c r="EC4" s="474" t="str">
        <f>Language!$E$175</f>
        <v>G/U/V</v>
      </c>
      <c r="ED4" s="474" t="str">
        <f>Language!$E$176</f>
        <v>TD</v>
      </c>
      <c r="EE4" s="474" t="str">
        <f>Language!$E$177</f>
        <v>exakt</v>
      </c>
      <c r="EF4" s="474" t="str">
        <f>Language!$E$188</f>
        <v>gr. Anz.</v>
      </c>
      <c r="EG4" s="475" t="str">
        <f>Language!$E$178</f>
        <v>Teams</v>
      </c>
      <c r="EI4" s="480"/>
      <c r="EJ4" s="472"/>
      <c r="EK4" s="472"/>
      <c r="EL4" s="473"/>
      <c r="EM4" s="675" t="str">
        <f>Language!$E$174</f>
        <v>Ergebn.</v>
      </c>
      <c r="EN4" s="675"/>
      <c r="EO4" s="474" t="str">
        <f>Language!$E$183</f>
        <v>Finale</v>
      </c>
      <c r="EP4" s="474" t="str">
        <f>Language!$E$175</f>
        <v>G/U/V</v>
      </c>
      <c r="EQ4" s="474" t="str">
        <f>Language!$E$176</f>
        <v>TD</v>
      </c>
      <c r="ER4" s="474" t="str">
        <f>Language!$E$177</f>
        <v>exakt</v>
      </c>
      <c r="ES4" s="474" t="str">
        <f>Language!$E$188</f>
        <v>gr. Anz.</v>
      </c>
      <c r="ET4" s="475" t="str">
        <f>Language!$E$178</f>
        <v>Teams</v>
      </c>
      <c r="EV4" s="480"/>
      <c r="EW4" s="472"/>
      <c r="EX4" s="472"/>
      <c r="EY4" s="473"/>
      <c r="EZ4" s="675" t="str">
        <f>Language!$E$174</f>
        <v>Ergebn.</v>
      </c>
      <c r="FA4" s="675"/>
      <c r="FB4" s="474" t="str">
        <f>Language!$E$183</f>
        <v>Finale</v>
      </c>
      <c r="FC4" s="474" t="str">
        <f>Language!$E$175</f>
        <v>G/U/V</v>
      </c>
      <c r="FD4" s="474" t="str">
        <f>Language!$E$176</f>
        <v>TD</v>
      </c>
      <c r="FE4" s="474" t="str">
        <f>Language!$E$177</f>
        <v>exakt</v>
      </c>
      <c r="FF4" s="474" t="str">
        <f>Language!$E$188</f>
        <v>gr. Anz.</v>
      </c>
      <c r="FG4" s="475" t="str">
        <f>Language!$E$178</f>
        <v>Teams</v>
      </c>
      <c r="FI4" s="480"/>
      <c r="FJ4" s="472"/>
      <c r="FK4" s="472"/>
      <c r="FL4" s="473"/>
      <c r="FM4" s="675" t="str">
        <f>Language!$E$174</f>
        <v>Ergebn.</v>
      </c>
      <c r="FN4" s="675"/>
      <c r="FO4" s="474" t="str">
        <f>Language!$E$183</f>
        <v>Finale</v>
      </c>
      <c r="FP4" s="474" t="str">
        <f>Language!$E$175</f>
        <v>G/U/V</v>
      </c>
      <c r="FQ4" s="474" t="str">
        <f>Language!$E$176</f>
        <v>TD</v>
      </c>
      <c r="FR4" s="474" t="str">
        <f>Language!$E$177</f>
        <v>exakt</v>
      </c>
      <c r="FS4" s="474" t="str">
        <f>Language!$E$188</f>
        <v>gr. Anz.</v>
      </c>
      <c r="FT4" s="475" t="str">
        <f>Language!$E$178</f>
        <v>Teams</v>
      </c>
      <c r="FV4" s="480"/>
      <c r="FW4" s="472"/>
      <c r="FX4" s="472"/>
      <c r="FY4" s="473"/>
      <c r="FZ4" s="675" t="str">
        <f>Language!$E$174</f>
        <v>Ergebn.</v>
      </c>
      <c r="GA4" s="675"/>
      <c r="GB4" s="474" t="str">
        <f>Language!$E$183</f>
        <v>Finale</v>
      </c>
      <c r="GC4" s="474" t="str">
        <f>Language!$E$175</f>
        <v>G/U/V</v>
      </c>
      <c r="GD4" s="474" t="str">
        <f>Language!$E$176</f>
        <v>TD</v>
      </c>
      <c r="GE4" s="474" t="str">
        <f>Language!$E$177</f>
        <v>exakt</v>
      </c>
      <c r="GF4" s="474" t="str">
        <f>Language!$E$188</f>
        <v>gr. Anz.</v>
      </c>
      <c r="GG4" s="475" t="str">
        <f>Language!$E$178</f>
        <v>Teams</v>
      </c>
      <c r="GI4" s="480"/>
      <c r="GJ4" s="472"/>
      <c r="GK4" s="472"/>
      <c r="GL4" s="473"/>
      <c r="GM4" s="675" t="str">
        <f>Language!$E$174</f>
        <v>Ergebn.</v>
      </c>
      <c r="GN4" s="675"/>
      <c r="GO4" s="474" t="str">
        <f>Language!$E$183</f>
        <v>Finale</v>
      </c>
      <c r="GP4" s="474" t="str">
        <f>Language!$E$175</f>
        <v>G/U/V</v>
      </c>
      <c r="GQ4" s="474" t="str">
        <f>Language!$E$176</f>
        <v>TD</v>
      </c>
      <c r="GR4" s="474" t="str">
        <f>Language!$E$177</f>
        <v>exakt</v>
      </c>
      <c r="GS4" s="474" t="str">
        <f>Language!$E$188</f>
        <v>gr. Anz.</v>
      </c>
      <c r="GT4" s="475" t="str">
        <f>Language!$E$178</f>
        <v>Teams</v>
      </c>
      <c r="GV4" s="480"/>
      <c r="GW4" s="472"/>
      <c r="GX4" s="472"/>
      <c r="GY4" s="473"/>
      <c r="GZ4" s="675" t="str">
        <f>Language!$E$174</f>
        <v>Ergebn.</v>
      </c>
      <c r="HA4" s="675"/>
      <c r="HB4" s="474" t="str">
        <f>Language!$E$183</f>
        <v>Finale</v>
      </c>
      <c r="HC4" s="474" t="str">
        <f>Language!$E$175</f>
        <v>G/U/V</v>
      </c>
      <c r="HD4" s="474" t="str">
        <f>Language!$E$176</f>
        <v>TD</v>
      </c>
      <c r="HE4" s="474" t="str">
        <f>Language!$E$177</f>
        <v>exakt</v>
      </c>
      <c r="HF4" s="474" t="str">
        <f>Language!$E$188</f>
        <v>gr. Anz.</v>
      </c>
      <c r="HG4" s="475" t="str">
        <f>Language!$E$178</f>
        <v>Teams</v>
      </c>
      <c r="HI4" s="480"/>
      <c r="HJ4" s="472"/>
      <c r="HK4" s="472"/>
      <c r="HL4" s="473"/>
      <c r="HM4" s="675" t="str">
        <f>Language!$E$174</f>
        <v>Ergebn.</v>
      </c>
      <c r="HN4" s="675"/>
      <c r="HO4" s="474" t="str">
        <f>Language!$E$183</f>
        <v>Finale</v>
      </c>
      <c r="HP4" s="474" t="str">
        <f>Language!$E$175</f>
        <v>G/U/V</v>
      </c>
      <c r="HQ4" s="474" t="str">
        <f>Language!$E$176</f>
        <v>TD</v>
      </c>
      <c r="HR4" s="474" t="str">
        <f>Language!$E$177</f>
        <v>exakt</v>
      </c>
      <c r="HS4" s="474" t="str">
        <f>Language!$E$188</f>
        <v>gr. Anz.</v>
      </c>
      <c r="HT4" s="475" t="str">
        <f>Language!$E$178</f>
        <v>Teams</v>
      </c>
      <c r="HV4" s="480"/>
      <c r="HW4" s="472"/>
      <c r="HX4" s="472"/>
      <c r="HY4" s="473"/>
      <c r="HZ4" s="675" t="str">
        <f>Language!$E$174</f>
        <v>Ergebn.</v>
      </c>
      <c r="IA4" s="675"/>
      <c r="IB4" s="474" t="str">
        <f>Language!$E$183</f>
        <v>Finale</v>
      </c>
      <c r="IC4" s="474" t="str">
        <f>Language!$E$175</f>
        <v>G/U/V</v>
      </c>
      <c r="ID4" s="474" t="str">
        <f>Language!$E$176</f>
        <v>TD</v>
      </c>
      <c r="IE4" s="474" t="str">
        <f>Language!$E$177</f>
        <v>exakt</v>
      </c>
      <c r="IF4" s="474" t="str">
        <f>Language!$E$188</f>
        <v>gr. Anz.</v>
      </c>
      <c r="IG4" s="475" t="str">
        <f>Language!$E$178</f>
        <v>Teams</v>
      </c>
      <c r="II4" s="480"/>
      <c r="IJ4" s="472"/>
      <c r="IK4" s="472"/>
      <c r="IL4" s="473"/>
      <c r="IM4" s="675" t="str">
        <f>Language!$E$174</f>
        <v>Ergebn.</v>
      </c>
      <c r="IN4" s="675"/>
      <c r="IO4" s="474" t="str">
        <f>Language!$E$183</f>
        <v>Finale</v>
      </c>
      <c r="IP4" s="474" t="str">
        <f>Language!$E$175</f>
        <v>G/U/V</v>
      </c>
      <c r="IQ4" s="474" t="str">
        <f>Language!$E$176</f>
        <v>TD</v>
      </c>
      <c r="IR4" s="474" t="str">
        <f>Language!$E$177</f>
        <v>exakt</v>
      </c>
      <c r="IS4" s="474" t="str">
        <f>Language!$E$188</f>
        <v>gr. Anz.</v>
      </c>
      <c r="IT4" s="475" t="str">
        <f>Language!$E$178</f>
        <v>Teams</v>
      </c>
      <c r="IV4" s="480"/>
      <c r="IW4" s="472"/>
      <c r="IX4" s="472"/>
      <c r="IY4" s="473"/>
      <c r="IZ4" s="675" t="str">
        <f>Language!$E$174</f>
        <v>Ergebn.</v>
      </c>
      <c r="JA4" s="675"/>
      <c r="JB4" s="474" t="str">
        <f>Language!$E$183</f>
        <v>Finale</v>
      </c>
      <c r="JC4" s="474" t="str">
        <f>Language!$E$175</f>
        <v>G/U/V</v>
      </c>
      <c r="JD4" s="474" t="str">
        <f>Language!$E$176</f>
        <v>TD</v>
      </c>
      <c r="JE4" s="474" t="str">
        <f>Language!$E$177</f>
        <v>exakt</v>
      </c>
      <c r="JF4" s="474" t="str">
        <f>Language!$E$188</f>
        <v>gr. Anz.</v>
      </c>
      <c r="JG4" s="475" t="str">
        <f>Language!$E$178</f>
        <v>Teams</v>
      </c>
      <c r="JI4" s="480"/>
      <c r="JJ4" s="472"/>
      <c r="JK4" s="472"/>
      <c r="JL4" s="473"/>
      <c r="JM4" s="675" t="str">
        <f>Language!$E$174</f>
        <v>Ergebn.</v>
      </c>
      <c r="JN4" s="675"/>
      <c r="JO4" s="474" t="str">
        <f>Language!$E$183</f>
        <v>Finale</v>
      </c>
      <c r="JP4" s="474" t="str">
        <f>Language!$E$175</f>
        <v>G/U/V</v>
      </c>
      <c r="JQ4" s="474" t="str">
        <f>Language!$E$176</f>
        <v>TD</v>
      </c>
      <c r="JR4" s="474" t="str">
        <f>Language!$E$177</f>
        <v>exakt</v>
      </c>
      <c r="JS4" s="474" t="str">
        <f>Language!$E$188</f>
        <v>gr. Anz.</v>
      </c>
      <c r="JT4" s="475" t="str">
        <f>Language!$E$178</f>
        <v>Teams</v>
      </c>
      <c r="JV4" s="480"/>
      <c r="JW4" s="472"/>
      <c r="JX4" s="472"/>
      <c r="JY4" s="473"/>
      <c r="JZ4" s="675" t="str">
        <f>Language!$E$174</f>
        <v>Ergebn.</v>
      </c>
      <c r="KA4" s="675"/>
      <c r="KB4" s="474" t="str">
        <f>Language!$E$183</f>
        <v>Finale</v>
      </c>
      <c r="KC4" s="474" t="str">
        <f>Language!$E$175</f>
        <v>G/U/V</v>
      </c>
      <c r="KD4" s="474" t="str">
        <f>Language!$E$176</f>
        <v>TD</v>
      </c>
      <c r="KE4" s="474" t="str">
        <f>Language!$E$177</f>
        <v>exakt</v>
      </c>
      <c r="KF4" s="474" t="str">
        <f>Language!$E$188</f>
        <v>gr. Anz.</v>
      </c>
      <c r="KG4" s="475" t="str">
        <f>Language!$E$178</f>
        <v>Teams</v>
      </c>
      <c r="KI4" s="480"/>
      <c r="KJ4" s="472"/>
      <c r="KK4" s="472"/>
      <c r="KL4" s="473"/>
      <c r="KM4" s="675" t="str">
        <f>Language!$E$174</f>
        <v>Ergebn.</v>
      </c>
      <c r="KN4" s="675"/>
      <c r="KO4" s="474" t="str">
        <f>Language!$E$183</f>
        <v>Finale</v>
      </c>
      <c r="KP4" s="474" t="str">
        <f>Language!$E$175</f>
        <v>G/U/V</v>
      </c>
      <c r="KQ4" s="474" t="str">
        <f>Language!$E$176</f>
        <v>TD</v>
      </c>
      <c r="KR4" s="474" t="str">
        <f>Language!$E$177</f>
        <v>exakt</v>
      </c>
      <c r="KS4" s="474" t="str">
        <f>Language!$E$188</f>
        <v>gr. Anz.</v>
      </c>
      <c r="KT4" s="475" t="str">
        <f>Language!$E$178</f>
        <v>Teams</v>
      </c>
      <c r="KV4" s="480"/>
      <c r="KW4" s="472"/>
      <c r="KX4" s="472"/>
      <c r="KY4" s="473"/>
      <c r="KZ4" s="675" t="str">
        <f>Language!$E$174</f>
        <v>Ergebn.</v>
      </c>
      <c r="LA4" s="675"/>
      <c r="LB4" s="474" t="str">
        <f>Language!$E$183</f>
        <v>Finale</v>
      </c>
      <c r="LC4" s="474" t="str">
        <f>Language!$E$175</f>
        <v>G/U/V</v>
      </c>
      <c r="LD4" s="474" t="str">
        <f>Language!$E$176</f>
        <v>TD</v>
      </c>
      <c r="LE4" s="474" t="str">
        <f>Language!$E$177</f>
        <v>exakt</v>
      </c>
      <c r="LF4" s="474" t="str">
        <f>Language!$E$188</f>
        <v>gr. Anz.</v>
      </c>
      <c r="LG4" s="475" t="str">
        <f>Language!$E$178</f>
        <v>Teams</v>
      </c>
      <c r="LI4" s="480"/>
      <c r="LJ4" s="472"/>
      <c r="LK4" s="472"/>
      <c r="LL4" s="473"/>
      <c r="LM4" s="675" t="str">
        <f>Language!$E$174</f>
        <v>Ergebn.</v>
      </c>
      <c r="LN4" s="675"/>
      <c r="LO4" s="474" t="str">
        <f>Language!$E$183</f>
        <v>Finale</v>
      </c>
      <c r="LP4" s="474" t="str">
        <f>Language!$E$175</f>
        <v>G/U/V</v>
      </c>
      <c r="LQ4" s="474" t="str">
        <f>Language!$E$176</f>
        <v>TD</v>
      </c>
      <c r="LR4" s="474" t="str">
        <f>Language!$E$177</f>
        <v>exakt</v>
      </c>
      <c r="LS4" s="474" t="str">
        <f>Language!$E$188</f>
        <v>gr. Anz.</v>
      </c>
      <c r="LT4" s="475" t="str">
        <f>Language!$E$178</f>
        <v>Teams</v>
      </c>
      <c r="LV4" s="480"/>
      <c r="LW4" s="472"/>
      <c r="LX4" s="472"/>
      <c r="LY4" s="473"/>
      <c r="LZ4" s="675" t="str">
        <f>Language!$E$174</f>
        <v>Ergebn.</v>
      </c>
      <c r="MA4" s="675"/>
      <c r="MB4" s="474" t="str">
        <f>Language!$E$183</f>
        <v>Finale</v>
      </c>
      <c r="MC4" s="474" t="str">
        <f>Language!$E$175</f>
        <v>G/U/V</v>
      </c>
      <c r="MD4" s="474" t="str">
        <f>Language!$E$176</f>
        <v>TD</v>
      </c>
      <c r="ME4" s="474" t="str">
        <f>Language!$E$177</f>
        <v>exakt</v>
      </c>
      <c r="MF4" s="474" t="str">
        <f>Language!$E$188</f>
        <v>gr. Anz.</v>
      </c>
      <c r="MG4" s="475" t="str">
        <f>Language!$E$178</f>
        <v>Teams</v>
      </c>
    </row>
    <row r="5" spans="1:345" ht="24" customHeight="1" x14ac:dyDescent="0.25">
      <c r="A5" s="447"/>
      <c r="B5" s="462" t="str">
        <f>Language!$E$124&amp;" A"</f>
        <v>Gruppe A</v>
      </c>
      <c r="C5" s="463"/>
      <c r="D5" s="464"/>
      <c r="E5" s="465"/>
      <c r="F5" s="466"/>
      <c r="G5" s="467"/>
      <c r="I5" s="462" t="str">
        <f t="shared" ref="I5:I32" si="0">$B5</f>
        <v>Gruppe A</v>
      </c>
      <c r="J5" s="464"/>
      <c r="K5" s="464"/>
      <c r="L5" s="465"/>
      <c r="M5" s="496"/>
      <c r="N5" s="497"/>
      <c r="O5" s="466"/>
      <c r="P5" s="478"/>
      <c r="Q5" s="465"/>
      <c r="R5" s="465"/>
      <c r="S5" s="465"/>
      <c r="T5" s="479"/>
      <c r="V5" s="462" t="str">
        <f t="shared" ref="V5:V32" si="1">$B5</f>
        <v>Gruppe A</v>
      </c>
      <c r="W5" s="464"/>
      <c r="X5" s="464"/>
      <c r="Y5" s="465"/>
      <c r="Z5" s="496"/>
      <c r="AA5" s="497"/>
      <c r="AB5" s="466"/>
      <c r="AC5" s="478"/>
      <c r="AD5" s="465"/>
      <c r="AE5" s="465"/>
      <c r="AF5" s="465"/>
      <c r="AG5" s="479"/>
      <c r="AI5" s="462" t="str">
        <f t="shared" ref="AI5:AI32" si="2">$B5</f>
        <v>Gruppe A</v>
      </c>
      <c r="AJ5" s="464"/>
      <c r="AK5" s="464"/>
      <c r="AL5" s="465"/>
      <c r="AM5" s="496"/>
      <c r="AN5" s="497"/>
      <c r="AO5" s="466"/>
      <c r="AP5" s="478"/>
      <c r="AQ5" s="465"/>
      <c r="AR5" s="465"/>
      <c r="AS5" s="465"/>
      <c r="AT5" s="479"/>
      <c r="AV5" s="462" t="str">
        <f t="shared" ref="AV5:AV32" si="3">$B5</f>
        <v>Gruppe A</v>
      </c>
      <c r="AW5" s="464"/>
      <c r="AX5" s="464"/>
      <c r="AY5" s="465"/>
      <c r="AZ5" s="496"/>
      <c r="BA5" s="497"/>
      <c r="BB5" s="466"/>
      <c r="BC5" s="478"/>
      <c r="BD5" s="465"/>
      <c r="BE5" s="465"/>
      <c r="BF5" s="465"/>
      <c r="BG5" s="479"/>
      <c r="BI5" s="462" t="str">
        <f t="shared" ref="BI5:BI32" si="4">$B5</f>
        <v>Gruppe A</v>
      </c>
      <c r="BJ5" s="464"/>
      <c r="BK5" s="464"/>
      <c r="BL5" s="465"/>
      <c r="BM5" s="496"/>
      <c r="BN5" s="497"/>
      <c r="BO5" s="466"/>
      <c r="BP5" s="478"/>
      <c r="BQ5" s="465"/>
      <c r="BR5" s="465"/>
      <c r="BS5" s="465"/>
      <c r="BT5" s="479"/>
      <c r="BV5" s="462" t="str">
        <f t="shared" ref="BV5:BV32" si="5">$B5</f>
        <v>Gruppe A</v>
      </c>
      <c r="BW5" s="464"/>
      <c r="BX5" s="464"/>
      <c r="BY5" s="465"/>
      <c r="BZ5" s="496"/>
      <c r="CA5" s="497"/>
      <c r="CB5" s="466"/>
      <c r="CC5" s="478"/>
      <c r="CD5" s="465"/>
      <c r="CE5" s="465"/>
      <c r="CF5" s="465"/>
      <c r="CG5" s="479"/>
      <c r="CI5" s="462" t="str">
        <f t="shared" ref="CI5:CI32" si="6">$B5</f>
        <v>Gruppe A</v>
      </c>
      <c r="CJ5" s="464"/>
      <c r="CK5" s="464"/>
      <c r="CL5" s="465"/>
      <c r="CM5" s="496"/>
      <c r="CN5" s="497"/>
      <c r="CO5" s="466"/>
      <c r="CP5" s="478"/>
      <c r="CQ5" s="465"/>
      <c r="CR5" s="465"/>
      <c r="CS5" s="465"/>
      <c r="CT5" s="479"/>
      <c r="CV5" s="462" t="str">
        <f t="shared" ref="CV5:CV32" si="7">$B5</f>
        <v>Gruppe A</v>
      </c>
      <c r="CW5" s="464"/>
      <c r="CX5" s="464"/>
      <c r="CY5" s="465"/>
      <c r="CZ5" s="496"/>
      <c r="DA5" s="497"/>
      <c r="DB5" s="466"/>
      <c r="DC5" s="478"/>
      <c r="DD5" s="465"/>
      <c r="DE5" s="465"/>
      <c r="DF5" s="465"/>
      <c r="DG5" s="479"/>
      <c r="DI5" s="462" t="str">
        <f t="shared" ref="DI5:DI32" si="8">$B5</f>
        <v>Gruppe A</v>
      </c>
      <c r="DJ5" s="464"/>
      <c r="DK5" s="464"/>
      <c r="DL5" s="465"/>
      <c r="DM5" s="496"/>
      <c r="DN5" s="497"/>
      <c r="DO5" s="466"/>
      <c r="DP5" s="478"/>
      <c r="DQ5" s="465"/>
      <c r="DR5" s="465"/>
      <c r="DS5" s="465"/>
      <c r="DT5" s="479"/>
      <c r="DV5" s="462" t="str">
        <f t="shared" ref="DV5:DV32" si="9">$B5</f>
        <v>Gruppe A</v>
      </c>
      <c r="DW5" s="464"/>
      <c r="DX5" s="464"/>
      <c r="DY5" s="465"/>
      <c r="DZ5" s="496"/>
      <c r="EA5" s="497"/>
      <c r="EB5" s="466"/>
      <c r="EC5" s="478"/>
      <c r="ED5" s="465"/>
      <c r="EE5" s="465"/>
      <c r="EF5" s="465"/>
      <c r="EG5" s="479"/>
      <c r="EI5" s="462" t="str">
        <f t="shared" ref="EI5:EI32" si="10">$B5</f>
        <v>Gruppe A</v>
      </c>
      <c r="EJ5" s="464"/>
      <c r="EK5" s="464"/>
      <c r="EL5" s="465"/>
      <c r="EM5" s="496"/>
      <c r="EN5" s="497"/>
      <c r="EO5" s="466"/>
      <c r="EP5" s="478"/>
      <c r="EQ5" s="465"/>
      <c r="ER5" s="465"/>
      <c r="ES5" s="465"/>
      <c r="ET5" s="479"/>
      <c r="EV5" s="462" t="str">
        <f t="shared" ref="EV5:EV32" si="11">$B5</f>
        <v>Gruppe A</v>
      </c>
      <c r="EW5" s="464"/>
      <c r="EX5" s="464"/>
      <c r="EY5" s="465"/>
      <c r="EZ5" s="496"/>
      <c r="FA5" s="497"/>
      <c r="FB5" s="466"/>
      <c r="FC5" s="478"/>
      <c r="FD5" s="465"/>
      <c r="FE5" s="465"/>
      <c r="FF5" s="465"/>
      <c r="FG5" s="479"/>
      <c r="FI5" s="462" t="str">
        <f t="shared" ref="FI5:FI32" si="12">$B5</f>
        <v>Gruppe A</v>
      </c>
      <c r="FJ5" s="464"/>
      <c r="FK5" s="464"/>
      <c r="FL5" s="465"/>
      <c r="FM5" s="496"/>
      <c r="FN5" s="497"/>
      <c r="FO5" s="466"/>
      <c r="FP5" s="478"/>
      <c r="FQ5" s="465"/>
      <c r="FR5" s="465"/>
      <c r="FS5" s="465"/>
      <c r="FT5" s="479"/>
      <c r="FV5" s="462" t="str">
        <f t="shared" ref="FV5:FV32" si="13">$B5</f>
        <v>Gruppe A</v>
      </c>
      <c r="FW5" s="464"/>
      <c r="FX5" s="464"/>
      <c r="FY5" s="465"/>
      <c r="FZ5" s="496"/>
      <c r="GA5" s="497"/>
      <c r="GB5" s="466"/>
      <c r="GC5" s="478"/>
      <c r="GD5" s="465"/>
      <c r="GE5" s="465"/>
      <c r="GF5" s="465"/>
      <c r="GG5" s="479"/>
      <c r="GI5" s="462" t="str">
        <f t="shared" ref="GI5:GI32" si="14">$B5</f>
        <v>Gruppe A</v>
      </c>
      <c r="GJ5" s="464"/>
      <c r="GK5" s="464"/>
      <c r="GL5" s="465"/>
      <c r="GM5" s="496"/>
      <c r="GN5" s="497"/>
      <c r="GO5" s="466"/>
      <c r="GP5" s="478"/>
      <c r="GQ5" s="465"/>
      <c r="GR5" s="465"/>
      <c r="GS5" s="465"/>
      <c r="GT5" s="479"/>
      <c r="GV5" s="462" t="str">
        <f t="shared" ref="GV5:GV32" si="15">$B5</f>
        <v>Gruppe A</v>
      </c>
      <c r="GW5" s="464"/>
      <c r="GX5" s="464"/>
      <c r="GY5" s="465"/>
      <c r="GZ5" s="496"/>
      <c r="HA5" s="497"/>
      <c r="HB5" s="466"/>
      <c r="HC5" s="478"/>
      <c r="HD5" s="465"/>
      <c r="HE5" s="465"/>
      <c r="HF5" s="465"/>
      <c r="HG5" s="479"/>
      <c r="HI5" s="462" t="str">
        <f t="shared" ref="HI5:HI32" si="16">$B5</f>
        <v>Gruppe A</v>
      </c>
      <c r="HJ5" s="464"/>
      <c r="HK5" s="464"/>
      <c r="HL5" s="465"/>
      <c r="HM5" s="496"/>
      <c r="HN5" s="497"/>
      <c r="HO5" s="466"/>
      <c r="HP5" s="478"/>
      <c r="HQ5" s="465"/>
      <c r="HR5" s="465"/>
      <c r="HS5" s="465"/>
      <c r="HT5" s="479"/>
      <c r="HV5" s="462" t="str">
        <f t="shared" ref="HV5:HV32" si="17">$B5</f>
        <v>Gruppe A</v>
      </c>
      <c r="HW5" s="464"/>
      <c r="HX5" s="464"/>
      <c r="HY5" s="465"/>
      <c r="HZ5" s="496"/>
      <c r="IA5" s="497"/>
      <c r="IB5" s="466"/>
      <c r="IC5" s="478"/>
      <c r="ID5" s="465"/>
      <c r="IE5" s="465"/>
      <c r="IF5" s="465"/>
      <c r="IG5" s="479"/>
      <c r="II5" s="462" t="str">
        <f t="shared" ref="II5:II32" si="18">$B5</f>
        <v>Gruppe A</v>
      </c>
      <c r="IJ5" s="464"/>
      <c r="IK5" s="464"/>
      <c r="IL5" s="465"/>
      <c r="IM5" s="496"/>
      <c r="IN5" s="497"/>
      <c r="IO5" s="466"/>
      <c r="IP5" s="478"/>
      <c r="IQ5" s="465"/>
      <c r="IR5" s="465"/>
      <c r="IS5" s="465"/>
      <c r="IT5" s="479"/>
      <c r="IV5" s="462" t="str">
        <f t="shared" ref="IV5:IV32" si="19">$B5</f>
        <v>Gruppe A</v>
      </c>
      <c r="IW5" s="464"/>
      <c r="IX5" s="464"/>
      <c r="IY5" s="465"/>
      <c r="IZ5" s="496"/>
      <c r="JA5" s="497"/>
      <c r="JB5" s="466"/>
      <c r="JC5" s="478"/>
      <c r="JD5" s="465"/>
      <c r="JE5" s="465"/>
      <c r="JF5" s="465"/>
      <c r="JG5" s="479"/>
      <c r="JI5" s="462" t="str">
        <f t="shared" ref="JI5:JI32" si="20">$B5</f>
        <v>Gruppe A</v>
      </c>
      <c r="JJ5" s="464"/>
      <c r="JK5" s="464"/>
      <c r="JL5" s="465"/>
      <c r="JM5" s="496"/>
      <c r="JN5" s="497"/>
      <c r="JO5" s="466"/>
      <c r="JP5" s="478"/>
      <c r="JQ5" s="465"/>
      <c r="JR5" s="465"/>
      <c r="JS5" s="465"/>
      <c r="JT5" s="479"/>
      <c r="JV5" s="462" t="str">
        <f t="shared" ref="JV5:JV32" si="21">$B5</f>
        <v>Gruppe A</v>
      </c>
      <c r="JW5" s="464"/>
      <c r="JX5" s="464"/>
      <c r="JY5" s="465"/>
      <c r="JZ5" s="496"/>
      <c r="KA5" s="497"/>
      <c r="KB5" s="466"/>
      <c r="KC5" s="478"/>
      <c r="KD5" s="465"/>
      <c r="KE5" s="465"/>
      <c r="KF5" s="465"/>
      <c r="KG5" s="479"/>
      <c r="KI5" s="462" t="str">
        <f t="shared" ref="KI5:KI32" si="22">$B5</f>
        <v>Gruppe A</v>
      </c>
      <c r="KJ5" s="464"/>
      <c r="KK5" s="464"/>
      <c r="KL5" s="465"/>
      <c r="KM5" s="496"/>
      <c r="KN5" s="497"/>
      <c r="KO5" s="466"/>
      <c r="KP5" s="478"/>
      <c r="KQ5" s="465"/>
      <c r="KR5" s="465"/>
      <c r="KS5" s="465"/>
      <c r="KT5" s="479"/>
      <c r="KV5" s="462" t="str">
        <f t="shared" ref="KV5:KV32" si="23">$B5</f>
        <v>Gruppe A</v>
      </c>
      <c r="KW5" s="464"/>
      <c r="KX5" s="464"/>
      <c r="KY5" s="465"/>
      <c r="KZ5" s="496"/>
      <c r="LA5" s="497"/>
      <c r="LB5" s="466"/>
      <c r="LC5" s="478"/>
      <c r="LD5" s="465"/>
      <c r="LE5" s="465"/>
      <c r="LF5" s="465"/>
      <c r="LG5" s="479"/>
      <c r="LI5" s="462" t="str">
        <f t="shared" ref="LI5:LI32" si="24">$B5</f>
        <v>Gruppe A</v>
      </c>
      <c r="LJ5" s="464"/>
      <c r="LK5" s="464"/>
      <c r="LL5" s="465"/>
      <c r="LM5" s="496"/>
      <c r="LN5" s="497"/>
      <c r="LO5" s="466"/>
      <c r="LP5" s="478"/>
      <c r="LQ5" s="465"/>
      <c r="LR5" s="465"/>
      <c r="LS5" s="465"/>
      <c r="LT5" s="479"/>
      <c r="LV5" s="462" t="str">
        <f t="shared" ref="LV5:LV32" si="25">$B5</f>
        <v>Gruppe A</v>
      </c>
      <c r="LW5" s="464"/>
      <c r="LX5" s="464"/>
      <c r="LY5" s="465"/>
      <c r="LZ5" s="496"/>
      <c r="MA5" s="497"/>
      <c r="MB5" s="466"/>
      <c r="MC5" s="478"/>
      <c r="MD5" s="465"/>
      <c r="ME5" s="465"/>
      <c r="MF5" s="465"/>
      <c r="MG5" s="479"/>
    </row>
    <row r="6" spans="1:345" x14ac:dyDescent="0.25">
      <c r="B6" s="451">
        <f ca="1">INDEX(Groups!$C$7:$C$45,MATCH(C6,Groups!$D$7:$D$45,0))</f>
        <v>51</v>
      </c>
      <c r="C6" s="452" t="str">
        <f ca="1">GrpA!$B$4</f>
        <v>Katar</v>
      </c>
      <c r="D6" s="453">
        <f ca="1">INDEX(Groups!$C$7:$C$45,MATCH(E6,Groups!$D$7:$D$45,0))</f>
        <v>46</v>
      </c>
      <c r="E6" s="452" t="str">
        <f ca="1">GrpA!$D$4</f>
        <v>Ecuador</v>
      </c>
      <c r="F6" s="454">
        <f ca="1">GrpA!$E$4</f>
        <v>0</v>
      </c>
      <c r="G6" s="455">
        <f ca="1">GrpA!$G$4</f>
        <v>2</v>
      </c>
      <c r="I6" s="451">
        <f t="shared" ca="1" si="0"/>
        <v>51</v>
      </c>
      <c r="J6" s="452" t="str">
        <f ca="1">GrpA!$B$4</f>
        <v>Katar</v>
      </c>
      <c r="K6" s="453">
        <f t="shared" ref="K6:K11" ca="1" si="26">$D6</f>
        <v>46</v>
      </c>
      <c r="L6" s="452" t="str">
        <f ca="1">GrpA!$D$4</f>
        <v>Ecuador</v>
      </c>
      <c r="M6" s="492"/>
      <c r="N6" s="492"/>
      <c r="O6" s="485"/>
      <c r="P6" s="453" t="str">
        <f ca="1">IF(($F6&lt;&gt;"")*($G6&lt;&gt;"")*(M6&lt;&gt;"")*(N6&lt;&gt;""),($F6&gt;$G6)*(M6&gt;N6)+($F6=$G6)*(M6=N6)+($F6&lt;$G6)*(M6&lt;N6),"")</f>
        <v/>
      </c>
      <c r="Q6" s="453" t="str">
        <f ca="1">IF((P6&lt;&gt;""),IF(OR($F6&lt;&gt;$G6,PrSettings!$M$4="●"),(($F6-$G6)=(M6-N6))*1,0),"")</f>
        <v/>
      </c>
      <c r="R6" s="453" t="str">
        <f ca="1">IF((P6&lt;&gt;""),($F6=M6)*($G6=N6),"")</f>
        <v/>
      </c>
      <c r="S6" s="453" t="str">
        <f ca="1">IF(P6&lt;&gt;"",IF(ABS($F6-$G6)&gt;=PrSettings!$M$7,(ABS($F6-$G6-M6+N6)&lt;=1)*1,IF(AND(P6,$F6=$G6,$F6&gt;=PrSettings!$M$6),(ABS(M6-$F6)&lt;=1)*1,IF(AND(P6,$F6+$G6&gt;=PrSettings!$M$8),(ABS(M6-$F6)+ABS(N6-$G6)&lt;=1)*1,""))),"")</f>
        <v/>
      </c>
      <c r="T6" s="488"/>
      <c r="V6" s="451">
        <f t="shared" ca="1" si="1"/>
        <v>51</v>
      </c>
      <c r="W6" s="452" t="str">
        <f ca="1">GrpA!$B$4</f>
        <v>Katar</v>
      </c>
      <c r="X6" s="453">
        <f t="shared" ref="X6:X11" ca="1" si="27">$D6</f>
        <v>46</v>
      </c>
      <c r="Y6" s="452" t="str">
        <f ca="1">GrpA!$D$4</f>
        <v>Ecuador</v>
      </c>
      <c r="Z6" s="492"/>
      <c r="AA6" s="492"/>
      <c r="AB6" s="485"/>
      <c r="AC6" s="453" t="str">
        <f ca="1">IF(($F6&lt;&gt;"")*($G6&lt;&gt;"")*(Z6&lt;&gt;"")*(AA6&lt;&gt;""),($F6&gt;$G6)*(Z6&gt;AA6)+($F6=$G6)*(Z6=AA6)+($F6&lt;$G6)*(Z6&lt;AA6),"")</f>
        <v/>
      </c>
      <c r="AD6" s="453" t="str">
        <f ca="1">IF((AC6&lt;&gt;""),IF(OR($F6&lt;&gt;$G6,PrSettings!$M$4="●"),(($F6-$G6)=(Z6-AA6))*1,0),"")</f>
        <v/>
      </c>
      <c r="AE6" s="453" t="str">
        <f ca="1">IF((AC6&lt;&gt;""),($F6=Z6)*($G6=AA6),"")</f>
        <v/>
      </c>
      <c r="AF6" s="453" t="str">
        <f ca="1">IF(AC6&lt;&gt;"",IF(ABS($F6-$G6)&gt;=PrSettings!$M$7,(ABS($F6-$G6-Z6+AA6)&lt;=1)*1,IF(AND(AC6,$F6=$G6,$F6&gt;=PrSettings!$M$6),(ABS(Z6-$F6)&lt;=1)*1,IF(AND(AC6,$F6+$G6&gt;=PrSettings!$M$8),(ABS(Z6-$F6)+ABS(AA6-$G6)&lt;=1)*1,""))),"")</f>
        <v/>
      </c>
      <c r="AG6" s="488"/>
      <c r="AI6" s="451">
        <f t="shared" ca="1" si="2"/>
        <v>51</v>
      </c>
      <c r="AJ6" s="452" t="str">
        <f ca="1">GrpA!$B$4</f>
        <v>Katar</v>
      </c>
      <c r="AK6" s="453">
        <f t="shared" ref="AK6:AK11" ca="1" si="28">$D6</f>
        <v>46</v>
      </c>
      <c r="AL6" s="452" t="str">
        <f ca="1">GrpA!$D$4</f>
        <v>Ecuador</v>
      </c>
      <c r="AM6" s="492"/>
      <c r="AN6" s="492"/>
      <c r="AO6" s="485"/>
      <c r="AP6" s="453" t="str">
        <f ca="1">IF(($F6&lt;&gt;"")*($G6&lt;&gt;"")*(AM6&lt;&gt;"")*(AN6&lt;&gt;""),($F6&gt;$G6)*(AM6&gt;AN6)+($F6=$G6)*(AM6=AN6)+($F6&lt;$G6)*(AM6&lt;AN6),"")</f>
        <v/>
      </c>
      <c r="AQ6" s="453" t="str">
        <f ca="1">IF((AP6&lt;&gt;""),IF(OR($F6&lt;&gt;$G6,PrSettings!$M$4="●"),(($F6-$G6)=(AM6-AN6))*1,0),"")</f>
        <v/>
      </c>
      <c r="AR6" s="453" t="str">
        <f ca="1">IF((AP6&lt;&gt;""),($F6=AM6)*($G6=AN6),"")</f>
        <v/>
      </c>
      <c r="AS6" s="453" t="str">
        <f ca="1">IF(AP6&lt;&gt;"",IF(ABS($F6-$G6)&gt;=PrSettings!$M$7,(ABS($F6-$G6-AM6+AN6)&lt;=1)*1,IF(AND(AP6,$F6=$G6,$F6&gt;=PrSettings!$M$6),(ABS(AM6-$F6)&lt;=1)*1,IF(AND(AP6,$F6+$G6&gt;=PrSettings!$M$8),(ABS(AM6-$F6)+ABS(AN6-$G6)&lt;=1)*1,""))),"")</f>
        <v/>
      </c>
      <c r="AT6" s="488"/>
      <c r="AV6" s="451">
        <f t="shared" ca="1" si="3"/>
        <v>51</v>
      </c>
      <c r="AW6" s="452" t="str">
        <f ca="1">GrpA!$B$4</f>
        <v>Katar</v>
      </c>
      <c r="AX6" s="453">
        <f t="shared" ref="AX6:AX11" ca="1" si="29">$D6</f>
        <v>46</v>
      </c>
      <c r="AY6" s="452" t="str">
        <f ca="1">GrpA!$D$4</f>
        <v>Ecuador</v>
      </c>
      <c r="AZ6" s="492"/>
      <c r="BA6" s="492"/>
      <c r="BB6" s="485"/>
      <c r="BC6" s="453" t="str">
        <f ca="1">IF(($F6&lt;&gt;"")*($G6&lt;&gt;"")*(AZ6&lt;&gt;"")*(BA6&lt;&gt;""),($F6&gt;$G6)*(AZ6&gt;BA6)+($F6=$G6)*(AZ6=BA6)+($F6&lt;$G6)*(AZ6&lt;BA6),"")</f>
        <v/>
      </c>
      <c r="BD6" s="453" t="str">
        <f ca="1">IF((BC6&lt;&gt;""),IF(OR($F6&lt;&gt;$G6,PrSettings!$M$4="●"),(($F6-$G6)=(AZ6-BA6))*1,0),"")</f>
        <v/>
      </c>
      <c r="BE6" s="453" t="str">
        <f ca="1">IF((BC6&lt;&gt;""),($F6=AZ6)*($G6=BA6),"")</f>
        <v/>
      </c>
      <c r="BF6" s="453" t="str">
        <f ca="1">IF(BC6&lt;&gt;"",IF(ABS($F6-$G6)&gt;=PrSettings!$M$7,(ABS($F6-$G6-AZ6+BA6)&lt;=1)*1,IF(AND(BC6,$F6=$G6,$F6&gt;=PrSettings!$M$6),(ABS(AZ6-$F6)&lt;=1)*1,IF(AND(BC6,$F6+$G6&gt;=PrSettings!$M$8),(ABS(AZ6-$F6)+ABS(BA6-$G6)&lt;=1)*1,""))),"")</f>
        <v/>
      </c>
      <c r="BG6" s="488"/>
      <c r="BI6" s="451">
        <f t="shared" ca="1" si="4"/>
        <v>51</v>
      </c>
      <c r="BJ6" s="452" t="str">
        <f ca="1">GrpA!$B$4</f>
        <v>Katar</v>
      </c>
      <c r="BK6" s="453">
        <f t="shared" ref="BK6:BK11" ca="1" si="30">$D6</f>
        <v>46</v>
      </c>
      <c r="BL6" s="452" t="str">
        <f ca="1">GrpA!$D$4</f>
        <v>Ecuador</v>
      </c>
      <c r="BM6" s="492"/>
      <c r="BN6" s="492"/>
      <c r="BO6" s="485"/>
      <c r="BP6" s="453" t="str">
        <f ca="1">IF(($F6&lt;&gt;"")*($G6&lt;&gt;"")*(BM6&lt;&gt;"")*(BN6&lt;&gt;""),($F6&gt;$G6)*(BM6&gt;BN6)+($F6=$G6)*(BM6=BN6)+($F6&lt;$G6)*(BM6&lt;BN6),"")</f>
        <v/>
      </c>
      <c r="BQ6" s="453" t="str">
        <f ca="1">IF((BP6&lt;&gt;""),IF(OR($F6&lt;&gt;$G6,PrSettings!$M$4="●"),(($F6-$G6)=(BM6-BN6))*1,0),"")</f>
        <v/>
      </c>
      <c r="BR6" s="453" t="str">
        <f ca="1">IF((BP6&lt;&gt;""),($F6=BM6)*($G6=BN6),"")</f>
        <v/>
      </c>
      <c r="BS6" s="453" t="str">
        <f ca="1">IF(BP6&lt;&gt;"",IF(ABS($F6-$G6)&gt;=PrSettings!$M$7,(ABS($F6-$G6-BM6+BN6)&lt;=1)*1,IF(AND(BP6,$F6=$G6,$F6&gt;=PrSettings!$M$6),(ABS(BM6-$F6)&lt;=1)*1,IF(AND(BP6,$F6+$G6&gt;=PrSettings!$M$8),(ABS(BM6-$F6)+ABS(BN6-$G6)&lt;=1)*1,""))),"")</f>
        <v/>
      </c>
      <c r="BT6" s="488"/>
      <c r="BV6" s="451">
        <f t="shared" ca="1" si="5"/>
        <v>51</v>
      </c>
      <c r="BW6" s="452" t="str">
        <f ca="1">GrpA!$B$4</f>
        <v>Katar</v>
      </c>
      <c r="BX6" s="453">
        <f t="shared" ref="BX6:BX11" ca="1" si="31">$D6</f>
        <v>46</v>
      </c>
      <c r="BY6" s="452" t="str">
        <f ca="1">GrpA!$D$4</f>
        <v>Ecuador</v>
      </c>
      <c r="BZ6" s="492"/>
      <c r="CA6" s="492"/>
      <c r="CB6" s="485"/>
      <c r="CC6" s="453" t="str">
        <f ca="1">IF(($F6&lt;&gt;"")*($G6&lt;&gt;"")*(BZ6&lt;&gt;"")*(CA6&lt;&gt;""),($F6&gt;$G6)*(BZ6&gt;CA6)+($F6=$G6)*(BZ6=CA6)+($F6&lt;$G6)*(BZ6&lt;CA6),"")</f>
        <v/>
      </c>
      <c r="CD6" s="453" t="str">
        <f ca="1">IF((CC6&lt;&gt;""),IF(OR($F6&lt;&gt;$G6,PrSettings!$M$4="●"),(($F6-$G6)=(BZ6-CA6))*1,0),"")</f>
        <v/>
      </c>
      <c r="CE6" s="453" t="str">
        <f ca="1">IF((CC6&lt;&gt;""),($F6=BZ6)*($G6=CA6),"")</f>
        <v/>
      </c>
      <c r="CF6" s="453" t="str">
        <f ca="1">IF(CC6&lt;&gt;"",IF(ABS($F6-$G6)&gt;=PrSettings!$M$7,(ABS($F6-$G6-BZ6+CA6)&lt;=1)*1,IF(AND(CC6,$F6=$G6,$F6&gt;=PrSettings!$M$6),(ABS(BZ6-$F6)&lt;=1)*1,IF(AND(CC6,$F6+$G6&gt;=PrSettings!$M$8),(ABS(BZ6-$F6)+ABS(CA6-$G6)&lt;=1)*1,""))),"")</f>
        <v/>
      </c>
      <c r="CG6" s="488"/>
      <c r="CI6" s="451">
        <f t="shared" ca="1" si="6"/>
        <v>51</v>
      </c>
      <c r="CJ6" s="452" t="str">
        <f ca="1">GrpA!$B$4</f>
        <v>Katar</v>
      </c>
      <c r="CK6" s="453">
        <f t="shared" ref="CK6:CK11" ca="1" si="32">$D6</f>
        <v>46</v>
      </c>
      <c r="CL6" s="452" t="str">
        <f ca="1">GrpA!$D$4</f>
        <v>Ecuador</v>
      </c>
      <c r="CM6" s="492"/>
      <c r="CN6" s="492"/>
      <c r="CO6" s="485"/>
      <c r="CP6" s="453" t="str">
        <f ca="1">IF(($F6&lt;&gt;"")*($G6&lt;&gt;"")*(CM6&lt;&gt;"")*(CN6&lt;&gt;""),($F6&gt;$G6)*(CM6&gt;CN6)+($F6=$G6)*(CM6=CN6)+($F6&lt;$G6)*(CM6&lt;CN6),"")</f>
        <v/>
      </c>
      <c r="CQ6" s="453" t="str">
        <f ca="1">IF((CP6&lt;&gt;""),IF(OR($F6&lt;&gt;$G6,PrSettings!$M$4="●"),(($F6-$G6)=(CM6-CN6))*1,0),"")</f>
        <v/>
      </c>
      <c r="CR6" s="453" t="str">
        <f ca="1">IF((CP6&lt;&gt;""),($F6=CM6)*($G6=CN6),"")</f>
        <v/>
      </c>
      <c r="CS6" s="453" t="str">
        <f ca="1">IF(CP6&lt;&gt;"",IF(ABS($F6-$G6)&gt;=PrSettings!$M$7,(ABS($F6-$G6-CM6+CN6)&lt;=1)*1,IF(AND(CP6,$F6=$G6,$F6&gt;=PrSettings!$M$6),(ABS(CM6-$F6)&lt;=1)*1,IF(AND(CP6,$F6+$G6&gt;=PrSettings!$M$8),(ABS(CM6-$F6)+ABS(CN6-$G6)&lt;=1)*1,""))),"")</f>
        <v/>
      </c>
      <c r="CT6" s="488"/>
      <c r="CV6" s="451">
        <f t="shared" ca="1" si="7"/>
        <v>51</v>
      </c>
      <c r="CW6" s="452" t="str">
        <f ca="1">GrpA!$B$4</f>
        <v>Katar</v>
      </c>
      <c r="CX6" s="453">
        <f t="shared" ref="CX6:CX11" ca="1" si="33">$D6</f>
        <v>46</v>
      </c>
      <c r="CY6" s="452" t="str">
        <f ca="1">GrpA!$D$4</f>
        <v>Ecuador</v>
      </c>
      <c r="CZ6" s="492"/>
      <c r="DA6" s="492"/>
      <c r="DB6" s="485"/>
      <c r="DC6" s="453" t="str">
        <f ca="1">IF(($F6&lt;&gt;"")*($G6&lt;&gt;"")*(CZ6&lt;&gt;"")*(DA6&lt;&gt;""),($F6&gt;$G6)*(CZ6&gt;DA6)+($F6=$G6)*(CZ6=DA6)+($F6&lt;$G6)*(CZ6&lt;DA6),"")</f>
        <v/>
      </c>
      <c r="DD6" s="453" t="str">
        <f ca="1">IF((DC6&lt;&gt;""),IF(OR($F6&lt;&gt;$G6,PrSettings!$M$4="●"),(($F6-$G6)=(CZ6-DA6))*1,0),"")</f>
        <v/>
      </c>
      <c r="DE6" s="453" t="str">
        <f ca="1">IF((DC6&lt;&gt;""),($F6=CZ6)*($G6=DA6),"")</f>
        <v/>
      </c>
      <c r="DF6" s="453" t="str">
        <f ca="1">IF(DC6&lt;&gt;"",IF(ABS($F6-$G6)&gt;=PrSettings!$M$7,(ABS($F6-$G6-CZ6+DA6)&lt;=1)*1,IF(AND(DC6,$F6=$G6,$F6&gt;=PrSettings!$M$6),(ABS(CZ6-$F6)&lt;=1)*1,IF(AND(DC6,$F6+$G6&gt;=PrSettings!$M$8),(ABS(CZ6-$F6)+ABS(DA6-$G6)&lt;=1)*1,""))),"")</f>
        <v/>
      </c>
      <c r="DG6" s="488"/>
      <c r="DI6" s="451">
        <f t="shared" ca="1" si="8"/>
        <v>51</v>
      </c>
      <c r="DJ6" s="452" t="str">
        <f ca="1">GrpA!$B$4</f>
        <v>Katar</v>
      </c>
      <c r="DK6" s="453">
        <f t="shared" ref="DK6:DK11" ca="1" si="34">$D6</f>
        <v>46</v>
      </c>
      <c r="DL6" s="452" t="str">
        <f ca="1">GrpA!$D$4</f>
        <v>Ecuador</v>
      </c>
      <c r="DM6" s="492"/>
      <c r="DN6" s="492"/>
      <c r="DO6" s="485"/>
      <c r="DP6" s="453" t="str">
        <f ca="1">IF(($F6&lt;&gt;"")*($G6&lt;&gt;"")*(DM6&lt;&gt;"")*(DN6&lt;&gt;""),($F6&gt;$G6)*(DM6&gt;DN6)+($F6=$G6)*(DM6=DN6)+($F6&lt;$G6)*(DM6&lt;DN6),"")</f>
        <v/>
      </c>
      <c r="DQ6" s="453" t="str">
        <f ca="1">IF((DP6&lt;&gt;""),IF(OR($F6&lt;&gt;$G6,PrSettings!$M$4="●"),(($F6-$G6)=(DM6-DN6))*1,0),"")</f>
        <v/>
      </c>
      <c r="DR6" s="453" t="str">
        <f ca="1">IF((DP6&lt;&gt;""),($F6=DM6)*($G6=DN6),"")</f>
        <v/>
      </c>
      <c r="DS6" s="453" t="str">
        <f ca="1">IF(DP6&lt;&gt;"",IF(ABS($F6-$G6)&gt;=PrSettings!$M$7,(ABS($F6-$G6-DM6+DN6)&lt;=1)*1,IF(AND(DP6,$F6=$G6,$F6&gt;=PrSettings!$M$6),(ABS(DM6-$F6)&lt;=1)*1,IF(AND(DP6,$F6+$G6&gt;=PrSettings!$M$8),(ABS(DM6-$F6)+ABS(DN6-$G6)&lt;=1)*1,""))),"")</f>
        <v/>
      </c>
      <c r="DT6" s="488"/>
      <c r="DV6" s="451">
        <f t="shared" ca="1" si="9"/>
        <v>51</v>
      </c>
      <c r="DW6" s="452" t="str">
        <f ca="1">GrpA!$B$4</f>
        <v>Katar</v>
      </c>
      <c r="DX6" s="453">
        <f t="shared" ref="DX6:DX11" ca="1" si="35">$D6</f>
        <v>46</v>
      </c>
      <c r="DY6" s="452" t="str">
        <f ca="1">GrpA!$D$4</f>
        <v>Ecuador</v>
      </c>
      <c r="DZ6" s="492"/>
      <c r="EA6" s="492"/>
      <c r="EB6" s="485"/>
      <c r="EC6" s="453" t="str">
        <f ca="1">IF(($F6&lt;&gt;"")*($G6&lt;&gt;"")*(DZ6&lt;&gt;"")*(EA6&lt;&gt;""),($F6&gt;$G6)*(DZ6&gt;EA6)+($F6=$G6)*(DZ6=EA6)+($F6&lt;$G6)*(DZ6&lt;EA6),"")</f>
        <v/>
      </c>
      <c r="ED6" s="453" t="str">
        <f ca="1">IF((EC6&lt;&gt;""),IF(OR($F6&lt;&gt;$G6,PrSettings!$M$4="●"),(($F6-$G6)=(DZ6-EA6))*1,0),"")</f>
        <v/>
      </c>
      <c r="EE6" s="453" t="str">
        <f ca="1">IF((EC6&lt;&gt;""),($F6=DZ6)*($G6=EA6),"")</f>
        <v/>
      </c>
      <c r="EF6" s="453" t="str">
        <f ca="1">IF(EC6&lt;&gt;"",IF(ABS($F6-$G6)&gt;=PrSettings!$M$7,(ABS($F6-$G6-DZ6+EA6)&lt;=1)*1,IF(AND(EC6,$F6=$G6,$F6&gt;=PrSettings!$M$6),(ABS(DZ6-$F6)&lt;=1)*1,IF(AND(EC6,$F6+$G6&gt;=PrSettings!$M$8),(ABS(DZ6-$F6)+ABS(EA6-$G6)&lt;=1)*1,""))),"")</f>
        <v/>
      </c>
      <c r="EG6" s="488"/>
      <c r="EI6" s="451">
        <f t="shared" ca="1" si="10"/>
        <v>51</v>
      </c>
      <c r="EJ6" s="452" t="str">
        <f ca="1">GrpA!$B$4</f>
        <v>Katar</v>
      </c>
      <c r="EK6" s="453">
        <f t="shared" ref="EK6:EK11" ca="1" si="36">$D6</f>
        <v>46</v>
      </c>
      <c r="EL6" s="452" t="str">
        <f ca="1">GrpA!$D$4</f>
        <v>Ecuador</v>
      </c>
      <c r="EM6" s="492"/>
      <c r="EN6" s="492"/>
      <c r="EO6" s="485"/>
      <c r="EP6" s="453" t="str">
        <f ca="1">IF(($F6&lt;&gt;"")*($G6&lt;&gt;"")*(EM6&lt;&gt;"")*(EN6&lt;&gt;""),($F6&gt;$G6)*(EM6&gt;EN6)+($F6=$G6)*(EM6=EN6)+($F6&lt;$G6)*(EM6&lt;EN6),"")</f>
        <v/>
      </c>
      <c r="EQ6" s="453" t="str">
        <f ca="1">IF((EP6&lt;&gt;""),IF(OR($F6&lt;&gt;$G6,PrSettings!$M$4="●"),(($F6-$G6)=(EM6-EN6))*1,0),"")</f>
        <v/>
      </c>
      <c r="ER6" s="453" t="str">
        <f ca="1">IF((EP6&lt;&gt;""),($F6=EM6)*($G6=EN6),"")</f>
        <v/>
      </c>
      <c r="ES6" s="453" t="str">
        <f ca="1">IF(EP6&lt;&gt;"",IF(ABS($F6-$G6)&gt;=PrSettings!$M$7,(ABS($F6-$G6-EM6+EN6)&lt;=1)*1,IF(AND(EP6,$F6=$G6,$F6&gt;=PrSettings!$M$6),(ABS(EM6-$F6)&lt;=1)*1,IF(AND(EP6,$F6+$G6&gt;=PrSettings!$M$8),(ABS(EM6-$F6)+ABS(EN6-$G6)&lt;=1)*1,""))),"")</f>
        <v/>
      </c>
      <c r="ET6" s="488"/>
      <c r="EV6" s="451">
        <f t="shared" ca="1" si="11"/>
        <v>51</v>
      </c>
      <c r="EW6" s="452" t="str">
        <f ca="1">GrpA!$B$4</f>
        <v>Katar</v>
      </c>
      <c r="EX6" s="453">
        <f t="shared" ref="EX6:EX11" ca="1" si="37">$D6</f>
        <v>46</v>
      </c>
      <c r="EY6" s="452" t="str">
        <f ca="1">GrpA!$D$4</f>
        <v>Ecuador</v>
      </c>
      <c r="EZ6" s="492"/>
      <c r="FA6" s="492"/>
      <c r="FB6" s="485"/>
      <c r="FC6" s="453" t="str">
        <f ca="1">IF(($F6&lt;&gt;"")*($G6&lt;&gt;"")*(EZ6&lt;&gt;"")*(FA6&lt;&gt;""),($F6&gt;$G6)*(EZ6&gt;FA6)+($F6=$G6)*(EZ6=FA6)+($F6&lt;$G6)*(EZ6&lt;FA6),"")</f>
        <v/>
      </c>
      <c r="FD6" s="453" t="str">
        <f ca="1">IF((FC6&lt;&gt;""),IF(OR($F6&lt;&gt;$G6,PrSettings!$M$4="●"),(($F6-$G6)=(EZ6-FA6))*1,0),"")</f>
        <v/>
      </c>
      <c r="FE6" s="453" t="str">
        <f ca="1">IF((FC6&lt;&gt;""),($F6=EZ6)*($G6=FA6),"")</f>
        <v/>
      </c>
      <c r="FF6" s="453" t="str">
        <f ca="1">IF(FC6&lt;&gt;"",IF(ABS($F6-$G6)&gt;=PrSettings!$M$7,(ABS($F6-$G6-EZ6+FA6)&lt;=1)*1,IF(AND(FC6,$F6=$G6,$F6&gt;=PrSettings!$M$6),(ABS(EZ6-$F6)&lt;=1)*1,IF(AND(FC6,$F6+$G6&gt;=PrSettings!$M$8),(ABS(EZ6-$F6)+ABS(FA6-$G6)&lt;=1)*1,""))),"")</f>
        <v/>
      </c>
      <c r="FG6" s="488"/>
      <c r="FI6" s="451">
        <f t="shared" ca="1" si="12"/>
        <v>51</v>
      </c>
      <c r="FJ6" s="452" t="str">
        <f ca="1">GrpA!$B$4</f>
        <v>Katar</v>
      </c>
      <c r="FK6" s="453">
        <f t="shared" ref="FK6:FK11" ca="1" si="38">$D6</f>
        <v>46</v>
      </c>
      <c r="FL6" s="452" t="str">
        <f ca="1">GrpA!$D$4</f>
        <v>Ecuador</v>
      </c>
      <c r="FM6" s="492"/>
      <c r="FN6" s="492"/>
      <c r="FO6" s="485"/>
      <c r="FP6" s="453" t="str">
        <f ca="1">IF(($F6&lt;&gt;"")*($G6&lt;&gt;"")*(FM6&lt;&gt;"")*(FN6&lt;&gt;""),($F6&gt;$G6)*(FM6&gt;FN6)+($F6=$G6)*(FM6=FN6)+($F6&lt;$G6)*(FM6&lt;FN6),"")</f>
        <v/>
      </c>
      <c r="FQ6" s="453" t="str">
        <f ca="1">IF((FP6&lt;&gt;""),IF(OR($F6&lt;&gt;$G6,PrSettings!$M$4="●"),(($F6-$G6)=(FM6-FN6))*1,0),"")</f>
        <v/>
      </c>
      <c r="FR6" s="453" t="str">
        <f ca="1">IF((FP6&lt;&gt;""),($F6=FM6)*($G6=FN6),"")</f>
        <v/>
      </c>
      <c r="FS6" s="453" t="str">
        <f ca="1">IF(FP6&lt;&gt;"",IF(ABS($F6-$G6)&gt;=PrSettings!$M$7,(ABS($F6-$G6-FM6+FN6)&lt;=1)*1,IF(AND(FP6,$F6=$G6,$F6&gt;=PrSettings!$M$6),(ABS(FM6-$F6)&lt;=1)*1,IF(AND(FP6,$F6+$G6&gt;=PrSettings!$M$8),(ABS(FM6-$F6)+ABS(FN6-$G6)&lt;=1)*1,""))),"")</f>
        <v/>
      </c>
      <c r="FT6" s="488"/>
      <c r="FV6" s="451">
        <f t="shared" ca="1" si="13"/>
        <v>51</v>
      </c>
      <c r="FW6" s="452" t="str">
        <f ca="1">GrpA!$B$4</f>
        <v>Katar</v>
      </c>
      <c r="FX6" s="453">
        <f t="shared" ref="FX6:FX11" ca="1" si="39">$D6</f>
        <v>46</v>
      </c>
      <c r="FY6" s="452" t="str">
        <f ca="1">GrpA!$D$4</f>
        <v>Ecuador</v>
      </c>
      <c r="FZ6" s="492"/>
      <c r="GA6" s="492"/>
      <c r="GB6" s="485"/>
      <c r="GC6" s="453" t="str">
        <f ca="1">IF(($F6&lt;&gt;"")*($G6&lt;&gt;"")*(FZ6&lt;&gt;"")*(GA6&lt;&gt;""),($F6&gt;$G6)*(FZ6&gt;GA6)+($F6=$G6)*(FZ6=GA6)+($F6&lt;$G6)*(FZ6&lt;GA6),"")</f>
        <v/>
      </c>
      <c r="GD6" s="453" t="str">
        <f ca="1">IF((GC6&lt;&gt;""),IF(OR($F6&lt;&gt;$G6,PrSettings!$M$4="●"),(($F6-$G6)=(FZ6-GA6))*1,0),"")</f>
        <v/>
      </c>
      <c r="GE6" s="453" t="str">
        <f ca="1">IF((GC6&lt;&gt;""),($F6=FZ6)*($G6=GA6),"")</f>
        <v/>
      </c>
      <c r="GF6" s="453" t="str">
        <f ca="1">IF(GC6&lt;&gt;"",IF(ABS($F6-$G6)&gt;=PrSettings!$M$7,(ABS($F6-$G6-FZ6+GA6)&lt;=1)*1,IF(AND(GC6,$F6=$G6,$F6&gt;=PrSettings!$M$6),(ABS(FZ6-$F6)&lt;=1)*1,IF(AND(GC6,$F6+$G6&gt;=PrSettings!$M$8),(ABS(FZ6-$F6)+ABS(GA6-$G6)&lt;=1)*1,""))),"")</f>
        <v/>
      </c>
      <c r="GG6" s="488"/>
      <c r="GI6" s="451">
        <f t="shared" ca="1" si="14"/>
        <v>51</v>
      </c>
      <c r="GJ6" s="452" t="str">
        <f ca="1">GrpA!$B$4</f>
        <v>Katar</v>
      </c>
      <c r="GK6" s="453">
        <f t="shared" ref="GK6:GK11" ca="1" si="40">$D6</f>
        <v>46</v>
      </c>
      <c r="GL6" s="452" t="str">
        <f ca="1">GrpA!$D$4</f>
        <v>Ecuador</v>
      </c>
      <c r="GM6" s="492"/>
      <c r="GN6" s="492"/>
      <c r="GO6" s="485"/>
      <c r="GP6" s="453" t="str">
        <f ca="1">IF(($F6&lt;&gt;"")*($G6&lt;&gt;"")*(GM6&lt;&gt;"")*(GN6&lt;&gt;""),($F6&gt;$G6)*(GM6&gt;GN6)+($F6=$G6)*(GM6=GN6)+($F6&lt;$G6)*(GM6&lt;GN6),"")</f>
        <v/>
      </c>
      <c r="GQ6" s="453" t="str">
        <f ca="1">IF((GP6&lt;&gt;""),IF(OR($F6&lt;&gt;$G6,PrSettings!$M$4="●"),(($F6-$G6)=(GM6-GN6))*1,0),"")</f>
        <v/>
      </c>
      <c r="GR6" s="453" t="str">
        <f ca="1">IF((GP6&lt;&gt;""),($F6=GM6)*($G6=GN6),"")</f>
        <v/>
      </c>
      <c r="GS6" s="453" t="str">
        <f ca="1">IF(GP6&lt;&gt;"",IF(ABS($F6-$G6)&gt;=PrSettings!$M$7,(ABS($F6-$G6-GM6+GN6)&lt;=1)*1,IF(AND(GP6,$F6=$G6,$F6&gt;=PrSettings!$M$6),(ABS(GM6-$F6)&lt;=1)*1,IF(AND(GP6,$F6+$G6&gt;=PrSettings!$M$8),(ABS(GM6-$F6)+ABS(GN6-$G6)&lt;=1)*1,""))),"")</f>
        <v/>
      </c>
      <c r="GT6" s="488"/>
      <c r="GV6" s="451">
        <f t="shared" ca="1" si="15"/>
        <v>51</v>
      </c>
      <c r="GW6" s="452" t="str">
        <f ca="1">GrpA!$B$4</f>
        <v>Katar</v>
      </c>
      <c r="GX6" s="453">
        <f t="shared" ref="GX6:GX11" ca="1" si="41">$D6</f>
        <v>46</v>
      </c>
      <c r="GY6" s="452" t="str">
        <f ca="1">GrpA!$D$4</f>
        <v>Ecuador</v>
      </c>
      <c r="GZ6" s="492"/>
      <c r="HA6" s="492"/>
      <c r="HB6" s="485"/>
      <c r="HC6" s="453" t="str">
        <f ca="1">IF(($F6&lt;&gt;"")*($G6&lt;&gt;"")*(GZ6&lt;&gt;"")*(HA6&lt;&gt;""),($F6&gt;$G6)*(GZ6&gt;HA6)+($F6=$G6)*(GZ6=HA6)+($F6&lt;$G6)*(GZ6&lt;HA6),"")</f>
        <v/>
      </c>
      <c r="HD6" s="453" t="str">
        <f ca="1">IF((HC6&lt;&gt;""),IF(OR($F6&lt;&gt;$G6,PrSettings!$M$4="●"),(($F6-$G6)=(GZ6-HA6))*1,0),"")</f>
        <v/>
      </c>
      <c r="HE6" s="453" t="str">
        <f ca="1">IF((HC6&lt;&gt;""),($F6=GZ6)*($G6=HA6),"")</f>
        <v/>
      </c>
      <c r="HF6" s="453" t="str">
        <f ca="1">IF(HC6&lt;&gt;"",IF(ABS($F6-$G6)&gt;=PrSettings!$M$7,(ABS($F6-$G6-GZ6+HA6)&lt;=1)*1,IF(AND(HC6,$F6=$G6,$F6&gt;=PrSettings!$M$6),(ABS(GZ6-$F6)&lt;=1)*1,IF(AND(HC6,$F6+$G6&gt;=PrSettings!$M$8),(ABS(GZ6-$F6)+ABS(HA6-$G6)&lt;=1)*1,""))),"")</f>
        <v/>
      </c>
      <c r="HG6" s="488"/>
      <c r="HI6" s="451">
        <f t="shared" ca="1" si="16"/>
        <v>51</v>
      </c>
      <c r="HJ6" s="452" t="str">
        <f ca="1">GrpA!$B$4</f>
        <v>Katar</v>
      </c>
      <c r="HK6" s="453">
        <f t="shared" ref="HK6:HK11" ca="1" si="42">$D6</f>
        <v>46</v>
      </c>
      <c r="HL6" s="452" t="str">
        <f ca="1">GrpA!$D$4</f>
        <v>Ecuador</v>
      </c>
      <c r="HM6" s="492"/>
      <c r="HN6" s="492"/>
      <c r="HO6" s="485"/>
      <c r="HP6" s="453" t="str">
        <f ca="1">IF(($F6&lt;&gt;"")*($G6&lt;&gt;"")*(HM6&lt;&gt;"")*(HN6&lt;&gt;""),($F6&gt;$G6)*(HM6&gt;HN6)+($F6=$G6)*(HM6=HN6)+($F6&lt;$G6)*(HM6&lt;HN6),"")</f>
        <v/>
      </c>
      <c r="HQ6" s="453" t="str">
        <f ca="1">IF((HP6&lt;&gt;""),IF(OR($F6&lt;&gt;$G6,PrSettings!$M$4="●"),(($F6-$G6)=(HM6-HN6))*1,0),"")</f>
        <v/>
      </c>
      <c r="HR6" s="453" t="str">
        <f ca="1">IF((HP6&lt;&gt;""),($F6=HM6)*($G6=HN6),"")</f>
        <v/>
      </c>
      <c r="HS6" s="453" t="str">
        <f ca="1">IF(HP6&lt;&gt;"",IF(ABS($F6-$G6)&gt;=PrSettings!$M$7,(ABS($F6-$G6-HM6+HN6)&lt;=1)*1,IF(AND(HP6,$F6=$G6,$F6&gt;=PrSettings!$M$6),(ABS(HM6-$F6)&lt;=1)*1,IF(AND(HP6,$F6+$G6&gt;=PrSettings!$M$8),(ABS(HM6-$F6)+ABS(HN6-$G6)&lt;=1)*1,""))),"")</f>
        <v/>
      </c>
      <c r="HT6" s="488"/>
      <c r="HV6" s="451">
        <f t="shared" ca="1" si="17"/>
        <v>51</v>
      </c>
      <c r="HW6" s="452" t="str">
        <f ca="1">GrpA!$B$4</f>
        <v>Katar</v>
      </c>
      <c r="HX6" s="453">
        <f t="shared" ref="HX6:HX11" ca="1" si="43">$D6</f>
        <v>46</v>
      </c>
      <c r="HY6" s="452" t="str">
        <f ca="1">GrpA!$D$4</f>
        <v>Ecuador</v>
      </c>
      <c r="HZ6" s="492"/>
      <c r="IA6" s="492"/>
      <c r="IB6" s="485"/>
      <c r="IC6" s="453" t="str">
        <f ca="1">IF(($F6&lt;&gt;"")*($G6&lt;&gt;"")*(HZ6&lt;&gt;"")*(IA6&lt;&gt;""),($F6&gt;$G6)*(HZ6&gt;IA6)+($F6=$G6)*(HZ6=IA6)+($F6&lt;$G6)*(HZ6&lt;IA6),"")</f>
        <v/>
      </c>
      <c r="ID6" s="453" t="str">
        <f ca="1">IF((IC6&lt;&gt;""),IF(OR($F6&lt;&gt;$G6,PrSettings!$M$4="●"),(($F6-$G6)=(HZ6-IA6))*1,0),"")</f>
        <v/>
      </c>
      <c r="IE6" s="453" t="str">
        <f ca="1">IF((IC6&lt;&gt;""),($F6=HZ6)*($G6=IA6),"")</f>
        <v/>
      </c>
      <c r="IF6" s="453" t="str">
        <f ca="1">IF(IC6&lt;&gt;"",IF(ABS($F6-$G6)&gt;=PrSettings!$M$7,(ABS($F6-$G6-HZ6+IA6)&lt;=1)*1,IF(AND(IC6,$F6=$G6,$F6&gt;=PrSettings!$M$6),(ABS(HZ6-$F6)&lt;=1)*1,IF(AND(IC6,$F6+$G6&gt;=PrSettings!$M$8),(ABS(HZ6-$F6)+ABS(IA6-$G6)&lt;=1)*1,""))),"")</f>
        <v/>
      </c>
      <c r="IG6" s="488"/>
      <c r="II6" s="451">
        <f t="shared" ca="1" si="18"/>
        <v>51</v>
      </c>
      <c r="IJ6" s="452" t="str">
        <f ca="1">GrpA!$B$4</f>
        <v>Katar</v>
      </c>
      <c r="IK6" s="453">
        <f t="shared" ref="IK6:IK11" ca="1" si="44">$D6</f>
        <v>46</v>
      </c>
      <c r="IL6" s="452" t="str">
        <f ca="1">GrpA!$D$4</f>
        <v>Ecuador</v>
      </c>
      <c r="IM6" s="492"/>
      <c r="IN6" s="492"/>
      <c r="IO6" s="485"/>
      <c r="IP6" s="453" t="str">
        <f ca="1">IF(($F6&lt;&gt;"")*($G6&lt;&gt;"")*(IM6&lt;&gt;"")*(IN6&lt;&gt;""),($F6&gt;$G6)*(IM6&gt;IN6)+($F6=$G6)*(IM6=IN6)+($F6&lt;$G6)*(IM6&lt;IN6),"")</f>
        <v/>
      </c>
      <c r="IQ6" s="453" t="str">
        <f ca="1">IF((IP6&lt;&gt;""),IF(OR($F6&lt;&gt;$G6,PrSettings!$M$4="●"),(($F6-$G6)=(IM6-IN6))*1,0),"")</f>
        <v/>
      </c>
      <c r="IR6" s="453" t="str">
        <f ca="1">IF((IP6&lt;&gt;""),($F6=IM6)*($G6=IN6),"")</f>
        <v/>
      </c>
      <c r="IS6" s="453" t="str">
        <f ca="1">IF(IP6&lt;&gt;"",IF(ABS($F6-$G6)&gt;=PrSettings!$M$7,(ABS($F6-$G6-IM6+IN6)&lt;=1)*1,IF(AND(IP6,$F6=$G6,$F6&gt;=PrSettings!$M$6),(ABS(IM6-$F6)&lt;=1)*1,IF(AND(IP6,$F6+$G6&gt;=PrSettings!$M$8),(ABS(IM6-$F6)+ABS(IN6-$G6)&lt;=1)*1,""))),"")</f>
        <v/>
      </c>
      <c r="IT6" s="488"/>
      <c r="IV6" s="451">
        <f t="shared" ca="1" si="19"/>
        <v>51</v>
      </c>
      <c r="IW6" s="452" t="str">
        <f ca="1">GrpA!$B$4</f>
        <v>Katar</v>
      </c>
      <c r="IX6" s="453">
        <f t="shared" ref="IX6:IX11" ca="1" si="45">$D6</f>
        <v>46</v>
      </c>
      <c r="IY6" s="452" t="str">
        <f ca="1">GrpA!$D$4</f>
        <v>Ecuador</v>
      </c>
      <c r="IZ6" s="492"/>
      <c r="JA6" s="492"/>
      <c r="JB6" s="485"/>
      <c r="JC6" s="453" t="str">
        <f ca="1">IF(($F6&lt;&gt;"")*($G6&lt;&gt;"")*(IZ6&lt;&gt;"")*(JA6&lt;&gt;""),($F6&gt;$G6)*(IZ6&gt;JA6)+($F6=$G6)*(IZ6=JA6)+($F6&lt;$G6)*(IZ6&lt;JA6),"")</f>
        <v/>
      </c>
      <c r="JD6" s="453" t="str">
        <f ca="1">IF((JC6&lt;&gt;""),IF(OR($F6&lt;&gt;$G6,PrSettings!$M$4="●"),(($F6-$G6)=(IZ6-JA6))*1,0),"")</f>
        <v/>
      </c>
      <c r="JE6" s="453" t="str">
        <f ca="1">IF((JC6&lt;&gt;""),($F6=IZ6)*($G6=JA6),"")</f>
        <v/>
      </c>
      <c r="JF6" s="453" t="str">
        <f ca="1">IF(JC6&lt;&gt;"",IF(ABS($F6-$G6)&gt;=PrSettings!$M$7,(ABS($F6-$G6-IZ6+JA6)&lt;=1)*1,IF(AND(JC6,$F6=$G6,$F6&gt;=PrSettings!$M$6),(ABS(IZ6-$F6)&lt;=1)*1,IF(AND(JC6,$F6+$G6&gt;=PrSettings!$M$8),(ABS(IZ6-$F6)+ABS(JA6-$G6)&lt;=1)*1,""))),"")</f>
        <v/>
      </c>
      <c r="JG6" s="488"/>
      <c r="JI6" s="451">
        <f t="shared" ca="1" si="20"/>
        <v>51</v>
      </c>
      <c r="JJ6" s="452" t="str">
        <f ca="1">GrpA!$B$4</f>
        <v>Katar</v>
      </c>
      <c r="JK6" s="453">
        <f t="shared" ref="JK6:JK11" ca="1" si="46">$D6</f>
        <v>46</v>
      </c>
      <c r="JL6" s="452" t="str">
        <f ca="1">GrpA!$D$4</f>
        <v>Ecuador</v>
      </c>
      <c r="JM6" s="492"/>
      <c r="JN6" s="492"/>
      <c r="JO6" s="485"/>
      <c r="JP6" s="453" t="str">
        <f ca="1">IF(($F6&lt;&gt;"")*($G6&lt;&gt;"")*(JM6&lt;&gt;"")*(JN6&lt;&gt;""),($F6&gt;$G6)*(JM6&gt;JN6)+($F6=$G6)*(JM6=JN6)+($F6&lt;$G6)*(JM6&lt;JN6),"")</f>
        <v/>
      </c>
      <c r="JQ6" s="453" t="str">
        <f ca="1">IF((JP6&lt;&gt;""),IF(OR($F6&lt;&gt;$G6,PrSettings!$M$4="●"),(($F6-$G6)=(JM6-JN6))*1,0),"")</f>
        <v/>
      </c>
      <c r="JR6" s="453" t="str">
        <f ca="1">IF((JP6&lt;&gt;""),($F6=JM6)*($G6=JN6),"")</f>
        <v/>
      </c>
      <c r="JS6" s="453" t="str">
        <f ca="1">IF(JP6&lt;&gt;"",IF(ABS($F6-$G6)&gt;=PrSettings!$M$7,(ABS($F6-$G6-JM6+JN6)&lt;=1)*1,IF(AND(JP6,$F6=$G6,$F6&gt;=PrSettings!$M$6),(ABS(JM6-$F6)&lt;=1)*1,IF(AND(JP6,$F6+$G6&gt;=PrSettings!$M$8),(ABS(JM6-$F6)+ABS(JN6-$G6)&lt;=1)*1,""))),"")</f>
        <v/>
      </c>
      <c r="JT6" s="488"/>
      <c r="JV6" s="451">
        <f t="shared" ca="1" si="21"/>
        <v>51</v>
      </c>
      <c r="JW6" s="452" t="str">
        <f ca="1">GrpA!$B$4</f>
        <v>Katar</v>
      </c>
      <c r="JX6" s="453">
        <f t="shared" ref="JX6:JX11" ca="1" si="47">$D6</f>
        <v>46</v>
      </c>
      <c r="JY6" s="452" t="str">
        <f ca="1">GrpA!$D$4</f>
        <v>Ecuador</v>
      </c>
      <c r="JZ6" s="492"/>
      <c r="KA6" s="492"/>
      <c r="KB6" s="485"/>
      <c r="KC6" s="453" t="str">
        <f ca="1">IF(($F6&lt;&gt;"")*($G6&lt;&gt;"")*(JZ6&lt;&gt;"")*(KA6&lt;&gt;""),($F6&gt;$G6)*(JZ6&gt;KA6)+($F6=$G6)*(JZ6=KA6)+($F6&lt;$G6)*(JZ6&lt;KA6),"")</f>
        <v/>
      </c>
      <c r="KD6" s="453" t="str">
        <f ca="1">IF((KC6&lt;&gt;""),IF(OR($F6&lt;&gt;$G6,PrSettings!$M$4="●"),(($F6-$G6)=(JZ6-KA6))*1,0),"")</f>
        <v/>
      </c>
      <c r="KE6" s="453" t="str">
        <f ca="1">IF((KC6&lt;&gt;""),($F6=JZ6)*($G6=KA6),"")</f>
        <v/>
      </c>
      <c r="KF6" s="453" t="str">
        <f ca="1">IF(KC6&lt;&gt;"",IF(ABS($F6-$G6)&gt;=PrSettings!$M$7,(ABS($F6-$G6-JZ6+KA6)&lt;=1)*1,IF(AND(KC6,$F6=$G6,$F6&gt;=PrSettings!$M$6),(ABS(JZ6-$F6)&lt;=1)*1,IF(AND(KC6,$F6+$G6&gt;=PrSettings!$M$8),(ABS(JZ6-$F6)+ABS(KA6-$G6)&lt;=1)*1,""))),"")</f>
        <v/>
      </c>
      <c r="KG6" s="488"/>
      <c r="KI6" s="451">
        <f t="shared" ca="1" si="22"/>
        <v>51</v>
      </c>
      <c r="KJ6" s="452" t="str">
        <f ca="1">GrpA!$B$4</f>
        <v>Katar</v>
      </c>
      <c r="KK6" s="453">
        <f t="shared" ref="KK6:KK11" ca="1" si="48">$D6</f>
        <v>46</v>
      </c>
      <c r="KL6" s="452" t="str">
        <f ca="1">GrpA!$D$4</f>
        <v>Ecuador</v>
      </c>
      <c r="KM6" s="492"/>
      <c r="KN6" s="492"/>
      <c r="KO6" s="485"/>
      <c r="KP6" s="453" t="str">
        <f ca="1">IF(($F6&lt;&gt;"")*($G6&lt;&gt;"")*(KM6&lt;&gt;"")*(KN6&lt;&gt;""),($F6&gt;$G6)*(KM6&gt;KN6)+($F6=$G6)*(KM6=KN6)+($F6&lt;$G6)*(KM6&lt;KN6),"")</f>
        <v/>
      </c>
      <c r="KQ6" s="453" t="str">
        <f ca="1">IF((KP6&lt;&gt;""),IF(OR($F6&lt;&gt;$G6,PrSettings!$M$4="●"),(($F6-$G6)=(KM6-KN6))*1,0),"")</f>
        <v/>
      </c>
      <c r="KR6" s="453" t="str">
        <f ca="1">IF((KP6&lt;&gt;""),($F6=KM6)*($G6=KN6),"")</f>
        <v/>
      </c>
      <c r="KS6" s="453" t="str">
        <f ca="1">IF(KP6&lt;&gt;"",IF(ABS($F6-$G6)&gt;=PrSettings!$M$7,(ABS($F6-$G6-KM6+KN6)&lt;=1)*1,IF(AND(KP6,$F6=$G6,$F6&gt;=PrSettings!$M$6),(ABS(KM6-$F6)&lt;=1)*1,IF(AND(KP6,$F6+$G6&gt;=PrSettings!$M$8),(ABS(KM6-$F6)+ABS(KN6-$G6)&lt;=1)*1,""))),"")</f>
        <v/>
      </c>
      <c r="KT6" s="488"/>
      <c r="KV6" s="451">
        <f t="shared" ca="1" si="23"/>
        <v>51</v>
      </c>
      <c r="KW6" s="452" t="str">
        <f ca="1">GrpA!$B$4</f>
        <v>Katar</v>
      </c>
      <c r="KX6" s="453">
        <f t="shared" ref="KX6:KX11" ca="1" si="49">$D6</f>
        <v>46</v>
      </c>
      <c r="KY6" s="452" t="str">
        <f ca="1">GrpA!$D$4</f>
        <v>Ecuador</v>
      </c>
      <c r="KZ6" s="492"/>
      <c r="LA6" s="492"/>
      <c r="LB6" s="485"/>
      <c r="LC6" s="453" t="str">
        <f ca="1">IF(($F6&lt;&gt;"")*($G6&lt;&gt;"")*(KZ6&lt;&gt;"")*(LA6&lt;&gt;""),($F6&gt;$G6)*(KZ6&gt;LA6)+($F6=$G6)*(KZ6=LA6)+($F6&lt;$G6)*(KZ6&lt;LA6),"")</f>
        <v/>
      </c>
      <c r="LD6" s="453" t="str">
        <f ca="1">IF((LC6&lt;&gt;""),IF(OR($F6&lt;&gt;$G6,PrSettings!$M$4="●"),(($F6-$G6)=(KZ6-LA6))*1,0),"")</f>
        <v/>
      </c>
      <c r="LE6" s="453" t="str">
        <f ca="1">IF((LC6&lt;&gt;""),($F6=KZ6)*($G6=LA6),"")</f>
        <v/>
      </c>
      <c r="LF6" s="453" t="str">
        <f ca="1">IF(LC6&lt;&gt;"",IF(ABS($F6-$G6)&gt;=PrSettings!$M$7,(ABS($F6-$G6-KZ6+LA6)&lt;=1)*1,IF(AND(LC6,$F6=$G6,$F6&gt;=PrSettings!$M$6),(ABS(KZ6-$F6)&lt;=1)*1,IF(AND(LC6,$F6+$G6&gt;=PrSettings!$M$8),(ABS(KZ6-$F6)+ABS(LA6-$G6)&lt;=1)*1,""))),"")</f>
        <v/>
      </c>
      <c r="LG6" s="488"/>
      <c r="LI6" s="451">
        <f t="shared" ca="1" si="24"/>
        <v>51</v>
      </c>
      <c r="LJ6" s="452" t="str">
        <f ca="1">GrpA!$B$4</f>
        <v>Katar</v>
      </c>
      <c r="LK6" s="453">
        <f t="shared" ref="LK6:LK11" ca="1" si="50">$D6</f>
        <v>46</v>
      </c>
      <c r="LL6" s="452" t="str">
        <f ca="1">GrpA!$D$4</f>
        <v>Ecuador</v>
      </c>
      <c r="LM6" s="492"/>
      <c r="LN6" s="492"/>
      <c r="LO6" s="485"/>
      <c r="LP6" s="453" t="str">
        <f ca="1">IF(($F6&lt;&gt;"")*($G6&lt;&gt;"")*(LM6&lt;&gt;"")*(LN6&lt;&gt;""),($F6&gt;$G6)*(LM6&gt;LN6)+($F6=$G6)*(LM6=LN6)+($F6&lt;$G6)*(LM6&lt;LN6),"")</f>
        <v/>
      </c>
      <c r="LQ6" s="453" t="str">
        <f ca="1">IF((LP6&lt;&gt;""),IF(OR($F6&lt;&gt;$G6,PrSettings!$M$4="●"),(($F6-$G6)=(LM6-LN6))*1,0),"")</f>
        <v/>
      </c>
      <c r="LR6" s="453" t="str">
        <f ca="1">IF((LP6&lt;&gt;""),($F6=LM6)*($G6=LN6),"")</f>
        <v/>
      </c>
      <c r="LS6" s="453" t="str">
        <f ca="1">IF(LP6&lt;&gt;"",IF(ABS($F6-$G6)&gt;=PrSettings!$M$7,(ABS($F6-$G6-LM6+LN6)&lt;=1)*1,IF(AND(LP6,$F6=$G6,$F6&gt;=PrSettings!$M$6),(ABS(LM6-$F6)&lt;=1)*1,IF(AND(LP6,$F6+$G6&gt;=PrSettings!$M$8),(ABS(LM6-$F6)+ABS(LN6-$G6)&lt;=1)*1,""))),"")</f>
        <v/>
      </c>
      <c r="LT6" s="488"/>
      <c r="LV6" s="451">
        <f t="shared" ca="1" si="25"/>
        <v>51</v>
      </c>
      <c r="LW6" s="452" t="str">
        <f ca="1">GrpA!$B$4</f>
        <v>Katar</v>
      </c>
      <c r="LX6" s="453">
        <f t="shared" ref="LX6:LX11" ca="1" si="51">$D6</f>
        <v>46</v>
      </c>
      <c r="LY6" s="452" t="str">
        <f ca="1">GrpA!$D$4</f>
        <v>Ecuador</v>
      </c>
      <c r="LZ6" s="492"/>
      <c r="MA6" s="492"/>
      <c r="MB6" s="485"/>
      <c r="MC6" s="453" t="str">
        <f ca="1">IF(($F6&lt;&gt;"")*($G6&lt;&gt;"")*(LZ6&lt;&gt;"")*(MA6&lt;&gt;""),($F6&gt;$G6)*(LZ6&gt;MA6)+($F6=$G6)*(LZ6=MA6)+($F6&lt;$G6)*(LZ6&lt;MA6),"")</f>
        <v/>
      </c>
      <c r="MD6" s="453" t="str">
        <f ca="1">IF((MC6&lt;&gt;""),IF(OR($F6&lt;&gt;$G6,PrSettings!$M$4="●"),(($F6-$G6)=(LZ6-MA6))*1,0),"")</f>
        <v/>
      </c>
      <c r="ME6" s="453" t="str">
        <f ca="1">IF((MC6&lt;&gt;""),($F6=LZ6)*($G6=MA6),"")</f>
        <v/>
      </c>
      <c r="MF6" s="453" t="str">
        <f ca="1">IF(MC6&lt;&gt;"",IF(ABS($F6-$G6)&gt;=PrSettings!$M$7,(ABS($F6-$G6-LZ6+MA6)&lt;=1)*1,IF(AND(MC6,$F6=$G6,$F6&gt;=PrSettings!$M$6),(ABS(LZ6-$F6)&lt;=1)*1,IF(AND(MC6,$F6+$G6&gt;=PrSettings!$M$8),(ABS(LZ6-$F6)+ABS(MA6-$G6)&lt;=1)*1,""))),"")</f>
        <v/>
      </c>
      <c r="MG6" s="488"/>
    </row>
    <row r="7" spans="1:345" x14ac:dyDescent="0.25">
      <c r="B7" s="451">
        <f ca="1">INDEX(Groups!$C$7:$C$45,MATCH(C7,Groups!$D$7:$D$45,0))</f>
        <v>20</v>
      </c>
      <c r="C7" s="452" t="str">
        <f ca="1">GrpA!$B$5</f>
        <v>Senegal</v>
      </c>
      <c r="D7" s="453">
        <f ca="1">INDEX(Groups!$C$7:$C$45,MATCH(E7,Groups!$D$7:$D$45,0))</f>
        <v>10</v>
      </c>
      <c r="E7" s="452" t="str">
        <f ca="1">GrpA!$D$5</f>
        <v>Niederlande</v>
      </c>
      <c r="F7" s="454">
        <f ca="1">GrpA!$E$5</f>
        <v>0</v>
      </c>
      <c r="G7" s="455">
        <f ca="1">GrpA!$G$5</f>
        <v>2</v>
      </c>
      <c r="I7" s="451">
        <f t="shared" ca="1" si="0"/>
        <v>20</v>
      </c>
      <c r="J7" s="452" t="str">
        <f ca="1">GrpA!$B$5</f>
        <v>Senegal</v>
      </c>
      <c r="K7" s="453">
        <f t="shared" ca="1" si="26"/>
        <v>10</v>
      </c>
      <c r="L7" s="452" t="str">
        <f ca="1">GrpA!$D$5</f>
        <v>Niederlande</v>
      </c>
      <c r="M7" s="492"/>
      <c r="N7" s="492"/>
      <c r="O7" s="486"/>
      <c r="P7" s="453" t="str">
        <f ca="1">IF(($F7&lt;&gt;"")*($G7&lt;&gt;"")*(M7&lt;&gt;"")*(N7&lt;&gt;""),($F7&gt;$G7)*(M7&gt;N7)+($F7=$G7)*(M7=N7)+($F7&lt;$G7)*(M7&lt;N7),"")</f>
        <v/>
      </c>
      <c r="Q7" s="453" t="str">
        <f ca="1">IF((P7&lt;&gt;""),IF(OR($F7&lt;&gt;$G7,PrSettings!$M$4="●"),(($F7-$G7)=(M7-N7))*1,0),"")</f>
        <v/>
      </c>
      <c r="R7" s="453" t="str">
        <f ca="1">IF((P7&lt;&gt;""),($F7=M7)*($G7=N7),"")</f>
        <v/>
      </c>
      <c r="S7" s="453" t="str">
        <f ca="1">IF(P7&lt;&gt;"",IF(ABS($F7-$G7)&gt;=PrSettings!$M$7,(ABS($F7-$G7-M7+N7)&lt;=1)*1,IF(AND(P7,$F7=$G7,$F7&gt;=PrSettings!$M$6),(ABS(M7-$F7)&lt;=1)*1,IF(AND(P7,$F7+$G7&gt;=PrSettings!$M$8),(ABS(M7-$F7)+ABS(N7-$G7)&lt;=1)*1,""))),"")</f>
        <v/>
      </c>
      <c r="T7" s="489"/>
      <c r="V7" s="451">
        <f t="shared" ca="1" si="1"/>
        <v>20</v>
      </c>
      <c r="W7" s="452" t="str">
        <f ca="1">GrpA!$B$5</f>
        <v>Senegal</v>
      </c>
      <c r="X7" s="453">
        <f t="shared" ca="1" si="27"/>
        <v>10</v>
      </c>
      <c r="Y7" s="452" t="str">
        <f ca="1">GrpA!$D$5</f>
        <v>Niederlande</v>
      </c>
      <c r="Z7" s="492"/>
      <c r="AA7" s="492"/>
      <c r="AB7" s="486"/>
      <c r="AC7" s="453" t="str">
        <f ca="1">IF(($F7&lt;&gt;"")*($G7&lt;&gt;"")*(Z7&lt;&gt;"")*(AA7&lt;&gt;""),($F7&gt;$G7)*(Z7&gt;AA7)+($F7=$G7)*(Z7=AA7)+($F7&lt;$G7)*(Z7&lt;AA7),"")</f>
        <v/>
      </c>
      <c r="AD7" s="453" t="str">
        <f ca="1">IF((AC7&lt;&gt;""),IF(OR($F7&lt;&gt;$G7,PrSettings!$M$4="●"),(($F7-$G7)=(Z7-AA7))*1,0),"")</f>
        <v/>
      </c>
      <c r="AE7" s="453" t="str">
        <f ca="1">IF((AC7&lt;&gt;""),($F7=Z7)*($G7=AA7),"")</f>
        <v/>
      </c>
      <c r="AF7" s="453" t="str">
        <f ca="1">IF(AC7&lt;&gt;"",IF(ABS($F7-$G7)&gt;=PrSettings!$M$7,(ABS($F7-$G7-Z7+AA7)&lt;=1)*1,IF(AND(AC7,$F7=$G7,$F7&gt;=PrSettings!$M$6),(ABS(Z7-$F7)&lt;=1)*1,IF(AND(AC7,$F7+$G7&gt;=PrSettings!$M$8),(ABS(Z7-$F7)+ABS(AA7-$G7)&lt;=1)*1,""))),"")</f>
        <v/>
      </c>
      <c r="AG7" s="489"/>
      <c r="AI7" s="451">
        <f t="shared" ca="1" si="2"/>
        <v>20</v>
      </c>
      <c r="AJ7" s="452" t="str">
        <f ca="1">GrpA!$B$5</f>
        <v>Senegal</v>
      </c>
      <c r="AK7" s="453">
        <f t="shared" ca="1" si="28"/>
        <v>10</v>
      </c>
      <c r="AL7" s="452" t="str">
        <f ca="1">GrpA!$D$5</f>
        <v>Niederlande</v>
      </c>
      <c r="AM7" s="492"/>
      <c r="AN7" s="492"/>
      <c r="AO7" s="486"/>
      <c r="AP7" s="453" t="str">
        <f ca="1">IF(($F7&lt;&gt;"")*($G7&lt;&gt;"")*(AM7&lt;&gt;"")*(AN7&lt;&gt;""),($F7&gt;$G7)*(AM7&gt;AN7)+($F7=$G7)*(AM7=AN7)+($F7&lt;$G7)*(AM7&lt;AN7),"")</f>
        <v/>
      </c>
      <c r="AQ7" s="453" t="str">
        <f ca="1">IF((AP7&lt;&gt;""),IF(OR($F7&lt;&gt;$G7,PrSettings!$M$4="●"),(($F7-$G7)=(AM7-AN7))*1,0),"")</f>
        <v/>
      </c>
      <c r="AR7" s="453" t="str">
        <f ca="1">IF((AP7&lt;&gt;""),($F7=AM7)*($G7=AN7),"")</f>
        <v/>
      </c>
      <c r="AS7" s="453" t="str">
        <f ca="1">IF(AP7&lt;&gt;"",IF(ABS($F7-$G7)&gt;=PrSettings!$M$7,(ABS($F7-$G7-AM7+AN7)&lt;=1)*1,IF(AND(AP7,$F7=$G7,$F7&gt;=PrSettings!$M$6),(ABS(AM7-$F7)&lt;=1)*1,IF(AND(AP7,$F7+$G7&gt;=PrSettings!$M$8),(ABS(AM7-$F7)+ABS(AN7-$G7)&lt;=1)*1,""))),"")</f>
        <v/>
      </c>
      <c r="AT7" s="489"/>
      <c r="AV7" s="451">
        <f t="shared" ca="1" si="3"/>
        <v>20</v>
      </c>
      <c r="AW7" s="452" t="str">
        <f ca="1">GrpA!$B$5</f>
        <v>Senegal</v>
      </c>
      <c r="AX7" s="453">
        <f t="shared" ca="1" si="29"/>
        <v>10</v>
      </c>
      <c r="AY7" s="452" t="str">
        <f ca="1">GrpA!$D$5</f>
        <v>Niederlande</v>
      </c>
      <c r="AZ7" s="492"/>
      <c r="BA7" s="492"/>
      <c r="BB7" s="486"/>
      <c r="BC7" s="453" t="str">
        <f ca="1">IF(($F7&lt;&gt;"")*($G7&lt;&gt;"")*(AZ7&lt;&gt;"")*(BA7&lt;&gt;""),($F7&gt;$G7)*(AZ7&gt;BA7)+($F7=$G7)*(AZ7=BA7)+($F7&lt;$G7)*(AZ7&lt;BA7),"")</f>
        <v/>
      </c>
      <c r="BD7" s="453" t="str">
        <f ca="1">IF((BC7&lt;&gt;""),IF(OR($F7&lt;&gt;$G7,PrSettings!$M$4="●"),(($F7-$G7)=(AZ7-BA7))*1,0),"")</f>
        <v/>
      </c>
      <c r="BE7" s="453" t="str">
        <f ca="1">IF((BC7&lt;&gt;""),($F7=AZ7)*($G7=BA7),"")</f>
        <v/>
      </c>
      <c r="BF7" s="453" t="str">
        <f ca="1">IF(BC7&lt;&gt;"",IF(ABS($F7-$G7)&gt;=PrSettings!$M$7,(ABS($F7-$G7-AZ7+BA7)&lt;=1)*1,IF(AND(BC7,$F7=$G7,$F7&gt;=PrSettings!$M$6),(ABS(AZ7-$F7)&lt;=1)*1,IF(AND(BC7,$F7+$G7&gt;=PrSettings!$M$8),(ABS(AZ7-$F7)+ABS(BA7-$G7)&lt;=1)*1,""))),"")</f>
        <v/>
      </c>
      <c r="BG7" s="489"/>
      <c r="BI7" s="451">
        <f t="shared" ca="1" si="4"/>
        <v>20</v>
      </c>
      <c r="BJ7" s="452" t="str">
        <f ca="1">GrpA!$B$5</f>
        <v>Senegal</v>
      </c>
      <c r="BK7" s="453">
        <f t="shared" ca="1" si="30"/>
        <v>10</v>
      </c>
      <c r="BL7" s="452" t="str">
        <f ca="1">GrpA!$D$5</f>
        <v>Niederlande</v>
      </c>
      <c r="BM7" s="492"/>
      <c r="BN7" s="492"/>
      <c r="BO7" s="486"/>
      <c r="BP7" s="453" t="str">
        <f ca="1">IF(($F7&lt;&gt;"")*($G7&lt;&gt;"")*(BM7&lt;&gt;"")*(BN7&lt;&gt;""),($F7&gt;$G7)*(BM7&gt;BN7)+($F7=$G7)*(BM7=BN7)+($F7&lt;$G7)*(BM7&lt;BN7),"")</f>
        <v/>
      </c>
      <c r="BQ7" s="453" t="str">
        <f ca="1">IF((BP7&lt;&gt;""),IF(OR($F7&lt;&gt;$G7,PrSettings!$M$4="●"),(($F7-$G7)=(BM7-BN7))*1,0),"")</f>
        <v/>
      </c>
      <c r="BR7" s="453" t="str">
        <f ca="1">IF((BP7&lt;&gt;""),($F7=BM7)*($G7=BN7),"")</f>
        <v/>
      </c>
      <c r="BS7" s="453" t="str">
        <f ca="1">IF(BP7&lt;&gt;"",IF(ABS($F7-$G7)&gt;=PrSettings!$M$7,(ABS($F7-$G7-BM7+BN7)&lt;=1)*1,IF(AND(BP7,$F7=$G7,$F7&gt;=PrSettings!$M$6),(ABS(BM7-$F7)&lt;=1)*1,IF(AND(BP7,$F7+$G7&gt;=PrSettings!$M$8),(ABS(BM7-$F7)+ABS(BN7-$G7)&lt;=1)*1,""))),"")</f>
        <v/>
      </c>
      <c r="BT7" s="489"/>
      <c r="BV7" s="451">
        <f t="shared" ca="1" si="5"/>
        <v>20</v>
      </c>
      <c r="BW7" s="452" t="str">
        <f ca="1">GrpA!$B$5</f>
        <v>Senegal</v>
      </c>
      <c r="BX7" s="453">
        <f t="shared" ca="1" si="31"/>
        <v>10</v>
      </c>
      <c r="BY7" s="452" t="str">
        <f ca="1">GrpA!$D$5</f>
        <v>Niederlande</v>
      </c>
      <c r="BZ7" s="492"/>
      <c r="CA7" s="492"/>
      <c r="CB7" s="486"/>
      <c r="CC7" s="453" t="str">
        <f ca="1">IF(($F7&lt;&gt;"")*($G7&lt;&gt;"")*(BZ7&lt;&gt;"")*(CA7&lt;&gt;""),($F7&gt;$G7)*(BZ7&gt;CA7)+($F7=$G7)*(BZ7=CA7)+($F7&lt;$G7)*(BZ7&lt;CA7),"")</f>
        <v/>
      </c>
      <c r="CD7" s="453" t="str">
        <f ca="1">IF((CC7&lt;&gt;""),IF(OR($F7&lt;&gt;$G7,PrSettings!$M$4="●"),(($F7-$G7)=(BZ7-CA7))*1,0),"")</f>
        <v/>
      </c>
      <c r="CE7" s="453" t="str">
        <f ca="1">IF((CC7&lt;&gt;""),($F7=BZ7)*($G7=CA7),"")</f>
        <v/>
      </c>
      <c r="CF7" s="453" t="str">
        <f ca="1">IF(CC7&lt;&gt;"",IF(ABS($F7-$G7)&gt;=PrSettings!$M$7,(ABS($F7-$G7-BZ7+CA7)&lt;=1)*1,IF(AND(CC7,$F7=$G7,$F7&gt;=PrSettings!$M$6),(ABS(BZ7-$F7)&lt;=1)*1,IF(AND(CC7,$F7+$G7&gt;=PrSettings!$M$8),(ABS(BZ7-$F7)+ABS(CA7-$G7)&lt;=1)*1,""))),"")</f>
        <v/>
      </c>
      <c r="CG7" s="489"/>
      <c r="CI7" s="451">
        <f t="shared" ca="1" si="6"/>
        <v>20</v>
      </c>
      <c r="CJ7" s="452" t="str">
        <f ca="1">GrpA!$B$5</f>
        <v>Senegal</v>
      </c>
      <c r="CK7" s="453">
        <f t="shared" ca="1" si="32"/>
        <v>10</v>
      </c>
      <c r="CL7" s="452" t="str">
        <f ca="1">GrpA!$D$5</f>
        <v>Niederlande</v>
      </c>
      <c r="CM7" s="492"/>
      <c r="CN7" s="492"/>
      <c r="CO7" s="486"/>
      <c r="CP7" s="453" t="str">
        <f ca="1">IF(($F7&lt;&gt;"")*($G7&lt;&gt;"")*(CM7&lt;&gt;"")*(CN7&lt;&gt;""),($F7&gt;$G7)*(CM7&gt;CN7)+($F7=$G7)*(CM7=CN7)+($F7&lt;$G7)*(CM7&lt;CN7),"")</f>
        <v/>
      </c>
      <c r="CQ7" s="453" t="str">
        <f ca="1">IF((CP7&lt;&gt;""),IF(OR($F7&lt;&gt;$G7,PrSettings!$M$4="●"),(($F7-$G7)=(CM7-CN7))*1,0),"")</f>
        <v/>
      </c>
      <c r="CR7" s="453" t="str">
        <f ca="1">IF((CP7&lt;&gt;""),($F7=CM7)*($G7=CN7),"")</f>
        <v/>
      </c>
      <c r="CS7" s="453" t="str">
        <f ca="1">IF(CP7&lt;&gt;"",IF(ABS($F7-$G7)&gt;=PrSettings!$M$7,(ABS($F7-$G7-CM7+CN7)&lt;=1)*1,IF(AND(CP7,$F7=$G7,$F7&gt;=PrSettings!$M$6),(ABS(CM7-$F7)&lt;=1)*1,IF(AND(CP7,$F7+$G7&gt;=PrSettings!$M$8),(ABS(CM7-$F7)+ABS(CN7-$G7)&lt;=1)*1,""))),"")</f>
        <v/>
      </c>
      <c r="CT7" s="489"/>
      <c r="CV7" s="451">
        <f t="shared" ca="1" si="7"/>
        <v>20</v>
      </c>
      <c r="CW7" s="452" t="str">
        <f ca="1">GrpA!$B$5</f>
        <v>Senegal</v>
      </c>
      <c r="CX7" s="453">
        <f t="shared" ca="1" si="33"/>
        <v>10</v>
      </c>
      <c r="CY7" s="452" t="str">
        <f ca="1">GrpA!$D$5</f>
        <v>Niederlande</v>
      </c>
      <c r="CZ7" s="492"/>
      <c r="DA7" s="492"/>
      <c r="DB7" s="486"/>
      <c r="DC7" s="453" t="str">
        <f ca="1">IF(($F7&lt;&gt;"")*($G7&lt;&gt;"")*(CZ7&lt;&gt;"")*(DA7&lt;&gt;""),($F7&gt;$G7)*(CZ7&gt;DA7)+($F7=$G7)*(CZ7=DA7)+($F7&lt;$G7)*(CZ7&lt;DA7),"")</f>
        <v/>
      </c>
      <c r="DD7" s="453" t="str">
        <f ca="1">IF((DC7&lt;&gt;""),IF(OR($F7&lt;&gt;$G7,PrSettings!$M$4="●"),(($F7-$G7)=(CZ7-DA7))*1,0),"")</f>
        <v/>
      </c>
      <c r="DE7" s="453" t="str">
        <f ca="1">IF((DC7&lt;&gt;""),($F7=CZ7)*($G7=DA7),"")</f>
        <v/>
      </c>
      <c r="DF7" s="453" t="str">
        <f ca="1">IF(DC7&lt;&gt;"",IF(ABS($F7-$G7)&gt;=PrSettings!$M$7,(ABS($F7-$G7-CZ7+DA7)&lt;=1)*1,IF(AND(DC7,$F7=$G7,$F7&gt;=PrSettings!$M$6),(ABS(CZ7-$F7)&lt;=1)*1,IF(AND(DC7,$F7+$G7&gt;=PrSettings!$M$8),(ABS(CZ7-$F7)+ABS(DA7-$G7)&lt;=1)*1,""))),"")</f>
        <v/>
      </c>
      <c r="DG7" s="489"/>
      <c r="DI7" s="451">
        <f t="shared" ca="1" si="8"/>
        <v>20</v>
      </c>
      <c r="DJ7" s="452" t="str">
        <f ca="1">GrpA!$B$5</f>
        <v>Senegal</v>
      </c>
      <c r="DK7" s="453">
        <f t="shared" ca="1" si="34"/>
        <v>10</v>
      </c>
      <c r="DL7" s="452" t="str">
        <f ca="1">GrpA!$D$5</f>
        <v>Niederlande</v>
      </c>
      <c r="DM7" s="492"/>
      <c r="DN7" s="492"/>
      <c r="DO7" s="486"/>
      <c r="DP7" s="453" t="str">
        <f ca="1">IF(($F7&lt;&gt;"")*($G7&lt;&gt;"")*(DM7&lt;&gt;"")*(DN7&lt;&gt;""),($F7&gt;$G7)*(DM7&gt;DN7)+($F7=$G7)*(DM7=DN7)+($F7&lt;$G7)*(DM7&lt;DN7),"")</f>
        <v/>
      </c>
      <c r="DQ7" s="453" t="str">
        <f ca="1">IF((DP7&lt;&gt;""),IF(OR($F7&lt;&gt;$G7,PrSettings!$M$4="●"),(($F7-$G7)=(DM7-DN7))*1,0),"")</f>
        <v/>
      </c>
      <c r="DR7" s="453" t="str">
        <f ca="1">IF((DP7&lt;&gt;""),($F7=DM7)*($G7=DN7),"")</f>
        <v/>
      </c>
      <c r="DS7" s="453" t="str">
        <f ca="1">IF(DP7&lt;&gt;"",IF(ABS($F7-$G7)&gt;=PrSettings!$M$7,(ABS($F7-$G7-DM7+DN7)&lt;=1)*1,IF(AND(DP7,$F7=$G7,$F7&gt;=PrSettings!$M$6),(ABS(DM7-$F7)&lt;=1)*1,IF(AND(DP7,$F7+$G7&gt;=PrSettings!$M$8),(ABS(DM7-$F7)+ABS(DN7-$G7)&lt;=1)*1,""))),"")</f>
        <v/>
      </c>
      <c r="DT7" s="489"/>
      <c r="DV7" s="451">
        <f t="shared" ca="1" si="9"/>
        <v>20</v>
      </c>
      <c r="DW7" s="452" t="str">
        <f ca="1">GrpA!$B$5</f>
        <v>Senegal</v>
      </c>
      <c r="DX7" s="453">
        <f t="shared" ca="1" si="35"/>
        <v>10</v>
      </c>
      <c r="DY7" s="452" t="str">
        <f ca="1">GrpA!$D$5</f>
        <v>Niederlande</v>
      </c>
      <c r="DZ7" s="492"/>
      <c r="EA7" s="492"/>
      <c r="EB7" s="486"/>
      <c r="EC7" s="453" t="str">
        <f ca="1">IF(($F7&lt;&gt;"")*($G7&lt;&gt;"")*(DZ7&lt;&gt;"")*(EA7&lt;&gt;""),($F7&gt;$G7)*(DZ7&gt;EA7)+($F7=$G7)*(DZ7=EA7)+($F7&lt;$G7)*(DZ7&lt;EA7),"")</f>
        <v/>
      </c>
      <c r="ED7" s="453" t="str">
        <f ca="1">IF((EC7&lt;&gt;""),IF(OR($F7&lt;&gt;$G7,PrSettings!$M$4="●"),(($F7-$G7)=(DZ7-EA7))*1,0),"")</f>
        <v/>
      </c>
      <c r="EE7" s="453" t="str">
        <f ca="1">IF((EC7&lt;&gt;""),($F7=DZ7)*($G7=EA7),"")</f>
        <v/>
      </c>
      <c r="EF7" s="453" t="str">
        <f ca="1">IF(EC7&lt;&gt;"",IF(ABS($F7-$G7)&gt;=PrSettings!$M$7,(ABS($F7-$G7-DZ7+EA7)&lt;=1)*1,IF(AND(EC7,$F7=$G7,$F7&gt;=PrSettings!$M$6),(ABS(DZ7-$F7)&lt;=1)*1,IF(AND(EC7,$F7+$G7&gt;=PrSettings!$M$8),(ABS(DZ7-$F7)+ABS(EA7-$G7)&lt;=1)*1,""))),"")</f>
        <v/>
      </c>
      <c r="EG7" s="489"/>
      <c r="EI7" s="451">
        <f t="shared" ca="1" si="10"/>
        <v>20</v>
      </c>
      <c r="EJ7" s="452" t="str">
        <f ca="1">GrpA!$B$5</f>
        <v>Senegal</v>
      </c>
      <c r="EK7" s="453">
        <f t="shared" ca="1" si="36"/>
        <v>10</v>
      </c>
      <c r="EL7" s="452" t="str">
        <f ca="1">GrpA!$D$5</f>
        <v>Niederlande</v>
      </c>
      <c r="EM7" s="492"/>
      <c r="EN7" s="492"/>
      <c r="EO7" s="486"/>
      <c r="EP7" s="453" t="str">
        <f ca="1">IF(($F7&lt;&gt;"")*($G7&lt;&gt;"")*(EM7&lt;&gt;"")*(EN7&lt;&gt;""),($F7&gt;$G7)*(EM7&gt;EN7)+($F7=$G7)*(EM7=EN7)+($F7&lt;$G7)*(EM7&lt;EN7),"")</f>
        <v/>
      </c>
      <c r="EQ7" s="453" t="str">
        <f ca="1">IF((EP7&lt;&gt;""),IF(OR($F7&lt;&gt;$G7,PrSettings!$M$4="●"),(($F7-$G7)=(EM7-EN7))*1,0),"")</f>
        <v/>
      </c>
      <c r="ER7" s="453" t="str">
        <f ca="1">IF((EP7&lt;&gt;""),($F7=EM7)*($G7=EN7),"")</f>
        <v/>
      </c>
      <c r="ES7" s="453" t="str">
        <f ca="1">IF(EP7&lt;&gt;"",IF(ABS($F7-$G7)&gt;=PrSettings!$M$7,(ABS($F7-$G7-EM7+EN7)&lt;=1)*1,IF(AND(EP7,$F7=$G7,$F7&gt;=PrSettings!$M$6),(ABS(EM7-$F7)&lt;=1)*1,IF(AND(EP7,$F7+$G7&gt;=PrSettings!$M$8),(ABS(EM7-$F7)+ABS(EN7-$G7)&lt;=1)*1,""))),"")</f>
        <v/>
      </c>
      <c r="ET7" s="489"/>
      <c r="EV7" s="451">
        <f t="shared" ca="1" si="11"/>
        <v>20</v>
      </c>
      <c r="EW7" s="452" t="str">
        <f ca="1">GrpA!$B$5</f>
        <v>Senegal</v>
      </c>
      <c r="EX7" s="453">
        <f t="shared" ca="1" si="37"/>
        <v>10</v>
      </c>
      <c r="EY7" s="452" t="str">
        <f ca="1">GrpA!$D$5</f>
        <v>Niederlande</v>
      </c>
      <c r="EZ7" s="492"/>
      <c r="FA7" s="492"/>
      <c r="FB7" s="486"/>
      <c r="FC7" s="453" t="str">
        <f ca="1">IF(($F7&lt;&gt;"")*($G7&lt;&gt;"")*(EZ7&lt;&gt;"")*(FA7&lt;&gt;""),($F7&gt;$G7)*(EZ7&gt;FA7)+($F7=$G7)*(EZ7=FA7)+($F7&lt;$G7)*(EZ7&lt;FA7),"")</f>
        <v/>
      </c>
      <c r="FD7" s="453" t="str">
        <f ca="1">IF((FC7&lt;&gt;""),IF(OR($F7&lt;&gt;$G7,PrSettings!$M$4="●"),(($F7-$G7)=(EZ7-FA7))*1,0),"")</f>
        <v/>
      </c>
      <c r="FE7" s="453" t="str">
        <f ca="1">IF((FC7&lt;&gt;""),($F7=EZ7)*($G7=FA7),"")</f>
        <v/>
      </c>
      <c r="FF7" s="453" t="str">
        <f ca="1">IF(FC7&lt;&gt;"",IF(ABS($F7-$G7)&gt;=PrSettings!$M$7,(ABS($F7-$G7-EZ7+FA7)&lt;=1)*1,IF(AND(FC7,$F7=$G7,$F7&gt;=PrSettings!$M$6),(ABS(EZ7-$F7)&lt;=1)*1,IF(AND(FC7,$F7+$G7&gt;=PrSettings!$M$8),(ABS(EZ7-$F7)+ABS(FA7-$G7)&lt;=1)*1,""))),"")</f>
        <v/>
      </c>
      <c r="FG7" s="489"/>
      <c r="FI7" s="451">
        <f t="shared" ca="1" si="12"/>
        <v>20</v>
      </c>
      <c r="FJ7" s="452" t="str">
        <f ca="1">GrpA!$B$5</f>
        <v>Senegal</v>
      </c>
      <c r="FK7" s="453">
        <f t="shared" ca="1" si="38"/>
        <v>10</v>
      </c>
      <c r="FL7" s="452" t="str">
        <f ca="1">GrpA!$D$5</f>
        <v>Niederlande</v>
      </c>
      <c r="FM7" s="492"/>
      <c r="FN7" s="492"/>
      <c r="FO7" s="486"/>
      <c r="FP7" s="453" t="str">
        <f ca="1">IF(($F7&lt;&gt;"")*($G7&lt;&gt;"")*(FM7&lt;&gt;"")*(FN7&lt;&gt;""),($F7&gt;$G7)*(FM7&gt;FN7)+($F7=$G7)*(FM7=FN7)+($F7&lt;$G7)*(FM7&lt;FN7),"")</f>
        <v/>
      </c>
      <c r="FQ7" s="453" t="str">
        <f ca="1">IF((FP7&lt;&gt;""),IF(OR($F7&lt;&gt;$G7,PrSettings!$M$4="●"),(($F7-$G7)=(FM7-FN7))*1,0),"")</f>
        <v/>
      </c>
      <c r="FR7" s="453" t="str">
        <f ca="1">IF((FP7&lt;&gt;""),($F7=FM7)*($G7=FN7),"")</f>
        <v/>
      </c>
      <c r="FS7" s="453" t="str">
        <f ca="1">IF(FP7&lt;&gt;"",IF(ABS($F7-$G7)&gt;=PrSettings!$M$7,(ABS($F7-$G7-FM7+FN7)&lt;=1)*1,IF(AND(FP7,$F7=$G7,$F7&gt;=PrSettings!$M$6),(ABS(FM7-$F7)&lt;=1)*1,IF(AND(FP7,$F7+$G7&gt;=PrSettings!$M$8),(ABS(FM7-$F7)+ABS(FN7-$G7)&lt;=1)*1,""))),"")</f>
        <v/>
      </c>
      <c r="FT7" s="489"/>
      <c r="FV7" s="451">
        <f t="shared" ca="1" si="13"/>
        <v>20</v>
      </c>
      <c r="FW7" s="452" t="str">
        <f ca="1">GrpA!$B$5</f>
        <v>Senegal</v>
      </c>
      <c r="FX7" s="453">
        <f t="shared" ca="1" si="39"/>
        <v>10</v>
      </c>
      <c r="FY7" s="452" t="str">
        <f ca="1">GrpA!$D$5</f>
        <v>Niederlande</v>
      </c>
      <c r="FZ7" s="492"/>
      <c r="GA7" s="492"/>
      <c r="GB7" s="486"/>
      <c r="GC7" s="453" t="str">
        <f ca="1">IF(($F7&lt;&gt;"")*($G7&lt;&gt;"")*(FZ7&lt;&gt;"")*(GA7&lt;&gt;""),($F7&gt;$G7)*(FZ7&gt;GA7)+($F7=$G7)*(FZ7=GA7)+($F7&lt;$G7)*(FZ7&lt;GA7),"")</f>
        <v/>
      </c>
      <c r="GD7" s="453" t="str">
        <f ca="1">IF((GC7&lt;&gt;""),IF(OR($F7&lt;&gt;$G7,PrSettings!$M$4="●"),(($F7-$G7)=(FZ7-GA7))*1,0),"")</f>
        <v/>
      </c>
      <c r="GE7" s="453" t="str">
        <f ca="1">IF((GC7&lt;&gt;""),($F7=FZ7)*($G7=GA7),"")</f>
        <v/>
      </c>
      <c r="GF7" s="453" t="str">
        <f ca="1">IF(GC7&lt;&gt;"",IF(ABS($F7-$G7)&gt;=PrSettings!$M$7,(ABS($F7-$G7-FZ7+GA7)&lt;=1)*1,IF(AND(GC7,$F7=$G7,$F7&gt;=PrSettings!$M$6),(ABS(FZ7-$F7)&lt;=1)*1,IF(AND(GC7,$F7+$G7&gt;=PrSettings!$M$8),(ABS(FZ7-$F7)+ABS(GA7-$G7)&lt;=1)*1,""))),"")</f>
        <v/>
      </c>
      <c r="GG7" s="489"/>
      <c r="GI7" s="451">
        <f t="shared" ca="1" si="14"/>
        <v>20</v>
      </c>
      <c r="GJ7" s="452" t="str">
        <f ca="1">GrpA!$B$5</f>
        <v>Senegal</v>
      </c>
      <c r="GK7" s="453">
        <f t="shared" ca="1" si="40"/>
        <v>10</v>
      </c>
      <c r="GL7" s="452" t="str">
        <f ca="1">GrpA!$D$5</f>
        <v>Niederlande</v>
      </c>
      <c r="GM7" s="492"/>
      <c r="GN7" s="492"/>
      <c r="GO7" s="486"/>
      <c r="GP7" s="453" t="str">
        <f ca="1">IF(($F7&lt;&gt;"")*($G7&lt;&gt;"")*(GM7&lt;&gt;"")*(GN7&lt;&gt;""),($F7&gt;$G7)*(GM7&gt;GN7)+($F7=$G7)*(GM7=GN7)+($F7&lt;$G7)*(GM7&lt;GN7),"")</f>
        <v/>
      </c>
      <c r="GQ7" s="453" t="str">
        <f ca="1">IF((GP7&lt;&gt;""),IF(OR($F7&lt;&gt;$G7,PrSettings!$M$4="●"),(($F7-$G7)=(GM7-GN7))*1,0),"")</f>
        <v/>
      </c>
      <c r="GR7" s="453" t="str">
        <f ca="1">IF((GP7&lt;&gt;""),($F7=GM7)*($G7=GN7),"")</f>
        <v/>
      </c>
      <c r="GS7" s="453" t="str">
        <f ca="1">IF(GP7&lt;&gt;"",IF(ABS($F7-$G7)&gt;=PrSettings!$M$7,(ABS($F7-$G7-GM7+GN7)&lt;=1)*1,IF(AND(GP7,$F7=$G7,$F7&gt;=PrSettings!$M$6),(ABS(GM7-$F7)&lt;=1)*1,IF(AND(GP7,$F7+$G7&gt;=PrSettings!$M$8),(ABS(GM7-$F7)+ABS(GN7-$G7)&lt;=1)*1,""))),"")</f>
        <v/>
      </c>
      <c r="GT7" s="489"/>
      <c r="GV7" s="451">
        <f t="shared" ca="1" si="15"/>
        <v>20</v>
      </c>
      <c r="GW7" s="452" t="str">
        <f ca="1">GrpA!$B$5</f>
        <v>Senegal</v>
      </c>
      <c r="GX7" s="453">
        <f t="shared" ca="1" si="41"/>
        <v>10</v>
      </c>
      <c r="GY7" s="452" t="str">
        <f ca="1">GrpA!$D$5</f>
        <v>Niederlande</v>
      </c>
      <c r="GZ7" s="492"/>
      <c r="HA7" s="492"/>
      <c r="HB7" s="486"/>
      <c r="HC7" s="453" t="str">
        <f ca="1">IF(($F7&lt;&gt;"")*($G7&lt;&gt;"")*(GZ7&lt;&gt;"")*(HA7&lt;&gt;""),($F7&gt;$G7)*(GZ7&gt;HA7)+($F7=$G7)*(GZ7=HA7)+($F7&lt;$G7)*(GZ7&lt;HA7),"")</f>
        <v/>
      </c>
      <c r="HD7" s="453" t="str">
        <f ca="1">IF((HC7&lt;&gt;""),IF(OR($F7&lt;&gt;$G7,PrSettings!$M$4="●"),(($F7-$G7)=(GZ7-HA7))*1,0),"")</f>
        <v/>
      </c>
      <c r="HE7" s="453" t="str">
        <f ca="1">IF((HC7&lt;&gt;""),($F7=GZ7)*($G7=HA7),"")</f>
        <v/>
      </c>
      <c r="HF7" s="453" t="str">
        <f ca="1">IF(HC7&lt;&gt;"",IF(ABS($F7-$G7)&gt;=PrSettings!$M$7,(ABS($F7-$G7-GZ7+HA7)&lt;=1)*1,IF(AND(HC7,$F7=$G7,$F7&gt;=PrSettings!$M$6),(ABS(GZ7-$F7)&lt;=1)*1,IF(AND(HC7,$F7+$G7&gt;=PrSettings!$M$8),(ABS(GZ7-$F7)+ABS(HA7-$G7)&lt;=1)*1,""))),"")</f>
        <v/>
      </c>
      <c r="HG7" s="489"/>
      <c r="HI7" s="451">
        <f t="shared" ca="1" si="16"/>
        <v>20</v>
      </c>
      <c r="HJ7" s="452" t="str">
        <f ca="1">GrpA!$B$5</f>
        <v>Senegal</v>
      </c>
      <c r="HK7" s="453">
        <f t="shared" ca="1" si="42"/>
        <v>10</v>
      </c>
      <c r="HL7" s="452" t="str">
        <f ca="1">GrpA!$D$5</f>
        <v>Niederlande</v>
      </c>
      <c r="HM7" s="492"/>
      <c r="HN7" s="492"/>
      <c r="HO7" s="486"/>
      <c r="HP7" s="453" t="str">
        <f ca="1">IF(($F7&lt;&gt;"")*($G7&lt;&gt;"")*(HM7&lt;&gt;"")*(HN7&lt;&gt;""),($F7&gt;$G7)*(HM7&gt;HN7)+($F7=$G7)*(HM7=HN7)+($F7&lt;$G7)*(HM7&lt;HN7),"")</f>
        <v/>
      </c>
      <c r="HQ7" s="453" t="str">
        <f ca="1">IF((HP7&lt;&gt;""),IF(OR($F7&lt;&gt;$G7,PrSettings!$M$4="●"),(($F7-$G7)=(HM7-HN7))*1,0),"")</f>
        <v/>
      </c>
      <c r="HR7" s="453" t="str">
        <f ca="1">IF((HP7&lt;&gt;""),($F7=HM7)*($G7=HN7),"")</f>
        <v/>
      </c>
      <c r="HS7" s="453" t="str">
        <f ca="1">IF(HP7&lt;&gt;"",IF(ABS($F7-$G7)&gt;=PrSettings!$M$7,(ABS($F7-$G7-HM7+HN7)&lt;=1)*1,IF(AND(HP7,$F7=$G7,$F7&gt;=PrSettings!$M$6),(ABS(HM7-$F7)&lt;=1)*1,IF(AND(HP7,$F7+$G7&gt;=PrSettings!$M$8),(ABS(HM7-$F7)+ABS(HN7-$G7)&lt;=1)*1,""))),"")</f>
        <v/>
      </c>
      <c r="HT7" s="489"/>
      <c r="HV7" s="451">
        <f t="shared" ca="1" si="17"/>
        <v>20</v>
      </c>
      <c r="HW7" s="452" t="str">
        <f ca="1">GrpA!$B$5</f>
        <v>Senegal</v>
      </c>
      <c r="HX7" s="453">
        <f t="shared" ca="1" si="43"/>
        <v>10</v>
      </c>
      <c r="HY7" s="452" t="str">
        <f ca="1">GrpA!$D$5</f>
        <v>Niederlande</v>
      </c>
      <c r="HZ7" s="492"/>
      <c r="IA7" s="492"/>
      <c r="IB7" s="486"/>
      <c r="IC7" s="453" t="str">
        <f ca="1">IF(($F7&lt;&gt;"")*($G7&lt;&gt;"")*(HZ7&lt;&gt;"")*(IA7&lt;&gt;""),($F7&gt;$G7)*(HZ7&gt;IA7)+($F7=$G7)*(HZ7=IA7)+($F7&lt;$G7)*(HZ7&lt;IA7),"")</f>
        <v/>
      </c>
      <c r="ID7" s="453" t="str">
        <f ca="1">IF((IC7&lt;&gt;""),IF(OR($F7&lt;&gt;$G7,PrSettings!$M$4="●"),(($F7-$G7)=(HZ7-IA7))*1,0),"")</f>
        <v/>
      </c>
      <c r="IE7" s="453" t="str">
        <f ca="1">IF((IC7&lt;&gt;""),($F7=HZ7)*($G7=IA7),"")</f>
        <v/>
      </c>
      <c r="IF7" s="453" t="str">
        <f ca="1">IF(IC7&lt;&gt;"",IF(ABS($F7-$G7)&gt;=PrSettings!$M$7,(ABS($F7-$G7-HZ7+IA7)&lt;=1)*1,IF(AND(IC7,$F7=$G7,$F7&gt;=PrSettings!$M$6),(ABS(HZ7-$F7)&lt;=1)*1,IF(AND(IC7,$F7+$G7&gt;=PrSettings!$M$8),(ABS(HZ7-$F7)+ABS(IA7-$G7)&lt;=1)*1,""))),"")</f>
        <v/>
      </c>
      <c r="IG7" s="489"/>
      <c r="II7" s="451">
        <f t="shared" ca="1" si="18"/>
        <v>20</v>
      </c>
      <c r="IJ7" s="452" t="str">
        <f ca="1">GrpA!$B$5</f>
        <v>Senegal</v>
      </c>
      <c r="IK7" s="453">
        <f t="shared" ca="1" si="44"/>
        <v>10</v>
      </c>
      <c r="IL7" s="452" t="str">
        <f ca="1">GrpA!$D$5</f>
        <v>Niederlande</v>
      </c>
      <c r="IM7" s="492"/>
      <c r="IN7" s="492"/>
      <c r="IO7" s="486"/>
      <c r="IP7" s="453" t="str">
        <f ca="1">IF(($F7&lt;&gt;"")*($G7&lt;&gt;"")*(IM7&lt;&gt;"")*(IN7&lt;&gt;""),($F7&gt;$G7)*(IM7&gt;IN7)+($F7=$G7)*(IM7=IN7)+($F7&lt;$G7)*(IM7&lt;IN7),"")</f>
        <v/>
      </c>
      <c r="IQ7" s="453" t="str">
        <f ca="1">IF((IP7&lt;&gt;""),IF(OR($F7&lt;&gt;$G7,PrSettings!$M$4="●"),(($F7-$G7)=(IM7-IN7))*1,0),"")</f>
        <v/>
      </c>
      <c r="IR7" s="453" t="str">
        <f ca="1">IF((IP7&lt;&gt;""),($F7=IM7)*($G7=IN7),"")</f>
        <v/>
      </c>
      <c r="IS7" s="453" t="str">
        <f ca="1">IF(IP7&lt;&gt;"",IF(ABS($F7-$G7)&gt;=PrSettings!$M$7,(ABS($F7-$G7-IM7+IN7)&lt;=1)*1,IF(AND(IP7,$F7=$G7,$F7&gt;=PrSettings!$M$6),(ABS(IM7-$F7)&lt;=1)*1,IF(AND(IP7,$F7+$G7&gt;=PrSettings!$M$8),(ABS(IM7-$F7)+ABS(IN7-$G7)&lt;=1)*1,""))),"")</f>
        <v/>
      </c>
      <c r="IT7" s="489"/>
      <c r="IV7" s="451">
        <f t="shared" ca="1" si="19"/>
        <v>20</v>
      </c>
      <c r="IW7" s="452" t="str">
        <f ca="1">GrpA!$B$5</f>
        <v>Senegal</v>
      </c>
      <c r="IX7" s="453">
        <f t="shared" ca="1" si="45"/>
        <v>10</v>
      </c>
      <c r="IY7" s="452" t="str">
        <f ca="1">GrpA!$D$5</f>
        <v>Niederlande</v>
      </c>
      <c r="IZ7" s="492"/>
      <c r="JA7" s="492"/>
      <c r="JB7" s="486"/>
      <c r="JC7" s="453" t="str">
        <f ca="1">IF(($F7&lt;&gt;"")*($G7&lt;&gt;"")*(IZ7&lt;&gt;"")*(JA7&lt;&gt;""),($F7&gt;$G7)*(IZ7&gt;JA7)+($F7=$G7)*(IZ7=JA7)+($F7&lt;$G7)*(IZ7&lt;JA7),"")</f>
        <v/>
      </c>
      <c r="JD7" s="453" t="str">
        <f ca="1">IF((JC7&lt;&gt;""),IF(OR($F7&lt;&gt;$G7,PrSettings!$M$4="●"),(($F7-$G7)=(IZ7-JA7))*1,0),"")</f>
        <v/>
      </c>
      <c r="JE7" s="453" t="str">
        <f ca="1">IF((JC7&lt;&gt;""),($F7=IZ7)*($G7=JA7),"")</f>
        <v/>
      </c>
      <c r="JF7" s="453" t="str">
        <f ca="1">IF(JC7&lt;&gt;"",IF(ABS($F7-$G7)&gt;=PrSettings!$M$7,(ABS($F7-$G7-IZ7+JA7)&lt;=1)*1,IF(AND(JC7,$F7=$G7,$F7&gt;=PrSettings!$M$6),(ABS(IZ7-$F7)&lt;=1)*1,IF(AND(JC7,$F7+$G7&gt;=PrSettings!$M$8),(ABS(IZ7-$F7)+ABS(JA7-$G7)&lt;=1)*1,""))),"")</f>
        <v/>
      </c>
      <c r="JG7" s="489"/>
      <c r="JI7" s="451">
        <f t="shared" ca="1" si="20"/>
        <v>20</v>
      </c>
      <c r="JJ7" s="452" t="str">
        <f ca="1">GrpA!$B$5</f>
        <v>Senegal</v>
      </c>
      <c r="JK7" s="453">
        <f t="shared" ca="1" si="46"/>
        <v>10</v>
      </c>
      <c r="JL7" s="452" t="str">
        <f ca="1">GrpA!$D$5</f>
        <v>Niederlande</v>
      </c>
      <c r="JM7" s="492"/>
      <c r="JN7" s="492"/>
      <c r="JO7" s="486"/>
      <c r="JP7" s="453" t="str">
        <f ca="1">IF(($F7&lt;&gt;"")*($G7&lt;&gt;"")*(JM7&lt;&gt;"")*(JN7&lt;&gt;""),($F7&gt;$G7)*(JM7&gt;JN7)+($F7=$G7)*(JM7=JN7)+($F7&lt;$G7)*(JM7&lt;JN7),"")</f>
        <v/>
      </c>
      <c r="JQ7" s="453" t="str">
        <f ca="1">IF((JP7&lt;&gt;""),IF(OR($F7&lt;&gt;$G7,PrSettings!$M$4="●"),(($F7-$G7)=(JM7-JN7))*1,0),"")</f>
        <v/>
      </c>
      <c r="JR7" s="453" t="str">
        <f ca="1">IF((JP7&lt;&gt;""),($F7=JM7)*($G7=JN7),"")</f>
        <v/>
      </c>
      <c r="JS7" s="453" t="str">
        <f ca="1">IF(JP7&lt;&gt;"",IF(ABS($F7-$G7)&gt;=PrSettings!$M$7,(ABS($F7-$G7-JM7+JN7)&lt;=1)*1,IF(AND(JP7,$F7=$G7,$F7&gt;=PrSettings!$M$6),(ABS(JM7-$F7)&lt;=1)*1,IF(AND(JP7,$F7+$G7&gt;=PrSettings!$M$8),(ABS(JM7-$F7)+ABS(JN7-$G7)&lt;=1)*1,""))),"")</f>
        <v/>
      </c>
      <c r="JT7" s="489"/>
      <c r="JV7" s="451">
        <f t="shared" ca="1" si="21"/>
        <v>20</v>
      </c>
      <c r="JW7" s="452" t="str">
        <f ca="1">GrpA!$B$5</f>
        <v>Senegal</v>
      </c>
      <c r="JX7" s="453">
        <f t="shared" ca="1" si="47"/>
        <v>10</v>
      </c>
      <c r="JY7" s="452" t="str">
        <f ca="1">GrpA!$D$5</f>
        <v>Niederlande</v>
      </c>
      <c r="JZ7" s="492"/>
      <c r="KA7" s="492"/>
      <c r="KB7" s="486"/>
      <c r="KC7" s="453" t="str">
        <f ca="1">IF(($F7&lt;&gt;"")*($G7&lt;&gt;"")*(JZ7&lt;&gt;"")*(KA7&lt;&gt;""),($F7&gt;$G7)*(JZ7&gt;KA7)+($F7=$G7)*(JZ7=KA7)+($F7&lt;$G7)*(JZ7&lt;KA7),"")</f>
        <v/>
      </c>
      <c r="KD7" s="453" t="str">
        <f ca="1">IF((KC7&lt;&gt;""),IF(OR($F7&lt;&gt;$G7,PrSettings!$M$4="●"),(($F7-$G7)=(JZ7-KA7))*1,0),"")</f>
        <v/>
      </c>
      <c r="KE7" s="453" t="str">
        <f ca="1">IF((KC7&lt;&gt;""),($F7=JZ7)*($G7=KA7),"")</f>
        <v/>
      </c>
      <c r="KF7" s="453" t="str">
        <f ca="1">IF(KC7&lt;&gt;"",IF(ABS($F7-$G7)&gt;=PrSettings!$M$7,(ABS($F7-$G7-JZ7+KA7)&lt;=1)*1,IF(AND(KC7,$F7=$G7,$F7&gt;=PrSettings!$M$6),(ABS(JZ7-$F7)&lt;=1)*1,IF(AND(KC7,$F7+$G7&gt;=PrSettings!$M$8),(ABS(JZ7-$F7)+ABS(KA7-$G7)&lt;=1)*1,""))),"")</f>
        <v/>
      </c>
      <c r="KG7" s="489"/>
      <c r="KI7" s="451">
        <f t="shared" ca="1" si="22"/>
        <v>20</v>
      </c>
      <c r="KJ7" s="452" t="str">
        <f ca="1">GrpA!$B$5</f>
        <v>Senegal</v>
      </c>
      <c r="KK7" s="453">
        <f t="shared" ca="1" si="48"/>
        <v>10</v>
      </c>
      <c r="KL7" s="452" t="str">
        <f ca="1">GrpA!$D$5</f>
        <v>Niederlande</v>
      </c>
      <c r="KM7" s="492"/>
      <c r="KN7" s="492"/>
      <c r="KO7" s="486"/>
      <c r="KP7" s="453" t="str">
        <f ca="1">IF(($F7&lt;&gt;"")*($G7&lt;&gt;"")*(KM7&lt;&gt;"")*(KN7&lt;&gt;""),($F7&gt;$G7)*(KM7&gt;KN7)+($F7=$G7)*(KM7=KN7)+($F7&lt;$G7)*(KM7&lt;KN7),"")</f>
        <v/>
      </c>
      <c r="KQ7" s="453" t="str">
        <f ca="1">IF((KP7&lt;&gt;""),IF(OR($F7&lt;&gt;$G7,PrSettings!$M$4="●"),(($F7-$G7)=(KM7-KN7))*1,0),"")</f>
        <v/>
      </c>
      <c r="KR7" s="453" t="str">
        <f ca="1">IF((KP7&lt;&gt;""),($F7=KM7)*($G7=KN7),"")</f>
        <v/>
      </c>
      <c r="KS7" s="453" t="str">
        <f ca="1">IF(KP7&lt;&gt;"",IF(ABS($F7-$G7)&gt;=PrSettings!$M$7,(ABS($F7-$G7-KM7+KN7)&lt;=1)*1,IF(AND(KP7,$F7=$G7,$F7&gt;=PrSettings!$M$6),(ABS(KM7-$F7)&lt;=1)*1,IF(AND(KP7,$F7+$G7&gt;=PrSettings!$M$8),(ABS(KM7-$F7)+ABS(KN7-$G7)&lt;=1)*1,""))),"")</f>
        <v/>
      </c>
      <c r="KT7" s="489"/>
      <c r="KV7" s="451">
        <f t="shared" ca="1" si="23"/>
        <v>20</v>
      </c>
      <c r="KW7" s="452" t="str">
        <f ca="1">GrpA!$B$5</f>
        <v>Senegal</v>
      </c>
      <c r="KX7" s="453">
        <f t="shared" ca="1" si="49"/>
        <v>10</v>
      </c>
      <c r="KY7" s="452" t="str">
        <f ca="1">GrpA!$D$5</f>
        <v>Niederlande</v>
      </c>
      <c r="KZ7" s="492"/>
      <c r="LA7" s="492"/>
      <c r="LB7" s="486"/>
      <c r="LC7" s="453" t="str">
        <f ca="1">IF(($F7&lt;&gt;"")*($G7&lt;&gt;"")*(KZ7&lt;&gt;"")*(LA7&lt;&gt;""),($F7&gt;$G7)*(KZ7&gt;LA7)+($F7=$G7)*(KZ7=LA7)+($F7&lt;$G7)*(KZ7&lt;LA7),"")</f>
        <v/>
      </c>
      <c r="LD7" s="453" t="str">
        <f ca="1">IF((LC7&lt;&gt;""),IF(OR($F7&lt;&gt;$G7,PrSettings!$M$4="●"),(($F7-$G7)=(KZ7-LA7))*1,0),"")</f>
        <v/>
      </c>
      <c r="LE7" s="453" t="str">
        <f ca="1">IF((LC7&lt;&gt;""),($F7=KZ7)*($G7=LA7),"")</f>
        <v/>
      </c>
      <c r="LF7" s="453" t="str">
        <f ca="1">IF(LC7&lt;&gt;"",IF(ABS($F7-$G7)&gt;=PrSettings!$M$7,(ABS($F7-$G7-KZ7+LA7)&lt;=1)*1,IF(AND(LC7,$F7=$G7,$F7&gt;=PrSettings!$M$6),(ABS(KZ7-$F7)&lt;=1)*1,IF(AND(LC7,$F7+$G7&gt;=PrSettings!$M$8),(ABS(KZ7-$F7)+ABS(LA7-$G7)&lt;=1)*1,""))),"")</f>
        <v/>
      </c>
      <c r="LG7" s="489"/>
      <c r="LI7" s="451">
        <f t="shared" ca="1" si="24"/>
        <v>20</v>
      </c>
      <c r="LJ7" s="452" t="str">
        <f ca="1">GrpA!$B$5</f>
        <v>Senegal</v>
      </c>
      <c r="LK7" s="453">
        <f t="shared" ca="1" si="50"/>
        <v>10</v>
      </c>
      <c r="LL7" s="452" t="str">
        <f ca="1">GrpA!$D$5</f>
        <v>Niederlande</v>
      </c>
      <c r="LM7" s="492"/>
      <c r="LN7" s="492"/>
      <c r="LO7" s="486"/>
      <c r="LP7" s="453" t="str">
        <f ca="1">IF(($F7&lt;&gt;"")*($G7&lt;&gt;"")*(LM7&lt;&gt;"")*(LN7&lt;&gt;""),($F7&gt;$G7)*(LM7&gt;LN7)+($F7=$G7)*(LM7=LN7)+($F7&lt;$G7)*(LM7&lt;LN7),"")</f>
        <v/>
      </c>
      <c r="LQ7" s="453" t="str">
        <f ca="1">IF((LP7&lt;&gt;""),IF(OR($F7&lt;&gt;$G7,PrSettings!$M$4="●"),(($F7-$G7)=(LM7-LN7))*1,0),"")</f>
        <v/>
      </c>
      <c r="LR7" s="453" t="str">
        <f ca="1">IF((LP7&lt;&gt;""),($F7=LM7)*($G7=LN7),"")</f>
        <v/>
      </c>
      <c r="LS7" s="453" t="str">
        <f ca="1">IF(LP7&lt;&gt;"",IF(ABS($F7-$G7)&gt;=PrSettings!$M$7,(ABS($F7-$G7-LM7+LN7)&lt;=1)*1,IF(AND(LP7,$F7=$G7,$F7&gt;=PrSettings!$M$6),(ABS(LM7-$F7)&lt;=1)*1,IF(AND(LP7,$F7+$G7&gt;=PrSettings!$M$8),(ABS(LM7-$F7)+ABS(LN7-$G7)&lt;=1)*1,""))),"")</f>
        <v/>
      </c>
      <c r="LT7" s="489"/>
      <c r="LV7" s="451">
        <f t="shared" ca="1" si="25"/>
        <v>20</v>
      </c>
      <c r="LW7" s="452" t="str">
        <f ca="1">GrpA!$B$5</f>
        <v>Senegal</v>
      </c>
      <c r="LX7" s="453">
        <f t="shared" ca="1" si="51"/>
        <v>10</v>
      </c>
      <c r="LY7" s="452" t="str">
        <f ca="1">GrpA!$D$5</f>
        <v>Niederlande</v>
      </c>
      <c r="LZ7" s="492"/>
      <c r="MA7" s="492"/>
      <c r="MB7" s="486"/>
      <c r="MC7" s="453" t="str">
        <f ca="1">IF(($F7&lt;&gt;"")*($G7&lt;&gt;"")*(LZ7&lt;&gt;"")*(MA7&lt;&gt;""),($F7&gt;$G7)*(LZ7&gt;MA7)+($F7=$G7)*(LZ7=MA7)+($F7&lt;$G7)*(LZ7&lt;MA7),"")</f>
        <v/>
      </c>
      <c r="MD7" s="453" t="str">
        <f ca="1">IF((MC7&lt;&gt;""),IF(OR($F7&lt;&gt;$G7,PrSettings!$M$4="●"),(($F7-$G7)=(LZ7-MA7))*1,0),"")</f>
        <v/>
      </c>
      <c r="ME7" s="453" t="str">
        <f ca="1">IF((MC7&lt;&gt;""),($F7=LZ7)*($G7=MA7),"")</f>
        <v/>
      </c>
      <c r="MF7" s="453" t="str">
        <f ca="1">IF(MC7&lt;&gt;"",IF(ABS($F7-$G7)&gt;=PrSettings!$M$7,(ABS($F7-$G7-LZ7+MA7)&lt;=1)*1,IF(AND(MC7,$F7=$G7,$F7&gt;=PrSettings!$M$6),(ABS(LZ7-$F7)&lt;=1)*1,IF(AND(MC7,$F7+$G7&gt;=PrSettings!$M$8),(ABS(LZ7-$F7)+ABS(MA7-$G7)&lt;=1)*1,""))),"")</f>
        <v/>
      </c>
      <c r="MG7" s="489"/>
    </row>
    <row r="8" spans="1:345" x14ac:dyDescent="0.25">
      <c r="B8" s="451">
        <f ca="1">INDEX(Groups!$C$7:$C$45,MATCH(C8,Groups!$D$7:$D$45,0))</f>
        <v>51</v>
      </c>
      <c r="C8" s="452" t="str">
        <f ca="1">GrpA!$B$6</f>
        <v>Katar</v>
      </c>
      <c r="D8" s="453">
        <f ca="1">INDEX(Groups!$C$7:$C$45,MATCH(E8,Groups!$D$7:$D$45,0))</f>
        <v>20</v>
      </c>
      <c r="E8" s="452" t="str">
        <f ca="1">GrpA!$D$6</f>
        <v>Senegal</v>
      </c>
      <c r="F8" s="454">
        <f ca="1">GrpA!$E$6</f>
        <v>1</v>
      </c>
      <c r="G8" s="455">
        <f ca="1">GrpA!$G$6</f>
        <v>3</v>
      </c>
      <c r="I8" s="451">
        <f t="shared" ca="1" si="0"/>
        <v>51</v>
      </c>
      <c r="J8" s="452" t="str">
        <f ca="1">GrpA!$B$6</f>
        <v>Katar</v>
      </c>
      <c r="K8" s="453">
        <f t="shared" ca="1" si="26"/>
        <v>20</v>
      </c>
      <c r="L8" s="452" t="str">
        <f ca="1">GrpA!$D$6</f>
        <v>Senegal</v>
      </c>
      <c r="M8" s="492"/>
      <c r="N8" s="492"/>
      <c r="O8" s="486"/>
      <c r="P8" s="453" t="str">
        <f ca="1">IF(($F8&lt;&gt;"")*($G8&lt;&gt;"")*(M8&lt;&gt;"")*(N8&lt;&gt;""),($F8&gt;$G8)*(M8&gt;N8)+($F8=$G8)*(M8=N8)+($F8&lt;$G8)*(M8&lt;N8),"")</f>
        <v/>
      </c>
      <c r="Q8" s="453" t="str">
        <f ca="1">IF((P8&lt;&gt;""),IF(OR($F8&lt;&gt;$G8,PrSettings!$M$4="●"),(($F8-$G8)=(M8-N8))*1,0),"")</f>
        <v/>
      </c>
      <c r="R8" s="453" t="str">
        <f ca="1">IF((P8&lt;&gt;""),($F8=M8)*($G8=N8),"")</f>
        <v/>
      </c>
      <c r="S8" s="453" t="str">
        <f ca="1">IF(P8&lt;&gt;"",IF(ABS($F8-$G8)&gt;=PrSettings!$M$7,(ABS($F8-$G8-M8+N8)&lt;=1)*1,IF(AND(P8,$F8=$G8,$F8&gt;=PrSettings!$M$6),(ABS(M8-$F8)&lt;=1)*1,IF(AND(P8,$F8+$G8&gt;=PrSettings!$M$8),(ABS(M8-$F8)+ABS(N8-$G8)&lt;=1)*1,""))),"")</f>
        <v/>
      </c>
      <c r="T8" s="489"/>
      <c r="V8" s="451">
        <f t="shared" ca="1" si="1"/>
        <v>51</v>
      </c>
      <c r="W8" s="452" t="str">
        <f ca="1">GrpA!$B$6</f>
        <v>Katar</v>
      </c>
      <c r="X8" s="453">
        <f t="shared" ca="1" si="27"/>
        <v>20</v>
      </c>
      <c r="Y8" s="452" t="str">
        <f ca="1">GrpA!$D$6</f>
        <v>Senegal</v>
      </c>
      <c r="Z8" s="492"/>
      <c r="AA8" s="492"/>
      <c r="AB8" s="486"/>
      <c r="AC8" s="453" t="str">
        <f ca="1">IF(($F8&lt;&gt;"")*($G8&lt;&gt;"")*(Z8&lt;&gt;"")*(AA8&lt;&gt;""),($F8&gt;$G8)*(Z8&gt;AA8)+($F8=$G8)*(Z8=AA8)+($F8&lt;$G8)*(Z8&lt;AA8),"")</f>
        <v/>
      </c>
      <c r="AD8" s="453" t="str">
        <f ca="1">IF((AC8&lt;&gt;""),IF(OR($F8&lt;&gt;$G8,PrSettings!$M$4="●"),(($F8-$G8)=(Z8-AA8))*1,0),"")</f>
        <v/>
      </c>
      <c r="AE8" s="453" t="str">
        <f ca="1">IF((AC8&lt;&gt;""),($F8=Z8)*($G8=AA8),"")</f>
        <v/>
      </c>
      <c r="AF8" s="453" t="str">
        <f ca="1">IF(AC8&lt;&gt;"",IF(ABS($F8-$G8)&gt;=PrSettings!$M$7,(ABS($F8-$G8-Z8+AA8)&lt;=1)*1,IF(AND(AC8,$F8=$G8,$F8&gt;=PrSettings!$M$6),(ABS(Z8-$F8)&lt;=1)*1,IF(AND(AC8,$F8+$G8&gt;=PrSettings!$M$8),(ABS(Z8-$F8)+ABS(AA8-$G8)&lt;=1)*1,""))),"")</f>
        <v/>
      </c>
      <c r="AG8" s="489"/>
      <c r="AI8" s="451">
        <f t="shared" ca="1" si="2"/>
        <v>51</v>
      </c>
      <c r="AJ8" s="452" t="str">
        <f ca="1">GrpA!$B$6</f>
        <v>Katar</v>
      </c>
      <c r="AK8" s="453">
        <f t="shared" ca="1" si="28"/>
        <v>20</v>
      </c>
      <c r="AL8" s="452" t="str">
        <f ca="1">GrpA!$D$6</f>
        <v>Senegal</v>
      </c>
      <c r="AM8" s="492"/>
      <c r="AN8" s="492"/>
      <c r="AO8" s="486"/>
      <c r="AP8" s="453" t="str">
        <f ca="1">IF(($F8&lt;&gt;"")*($G8&lt;&gt;"")*(AM8&lt;&gt;"")*(AN8&lt;&gt;""),($F8&gt;$G8)*(AM8&gt;AN8)+($F8=$G8)*(AM8=AN8)+($F8&lt;$G8)*(AM8&lt;AN8),"")</f>
        <v/>
      </c>
      <c r="AQ8" s="453" t="str">
        <f ca="1">IF((AP8&lt;&gt;""),IF(OR($F8&lt;&gt;$G8,PrSettings!$M$4="●"),(($F8-$G8)=(AM8-AN8))*1,0),"")</f>
        <v/>
      </c>
      <c r="AR8" s="453" t="str">
        <f ca="1">IF((AP8&lt;&gt;""),($F8=AM8)*($G8=AN8),"")</f>
        <v/>
      </c>
      <c r="AS8" s="453" t="str">
        <f ca="1">IF(AP8&lt;&gt;"",IF(ABS($F8-$G8)&gt;=PrSettings!$M$7,(ABS($F8-$G8-AM8+AN8)&lt;=1)*1,IF(AND(AP8,$F8=$G8,$F8&gt;=PrSettings!$M$6),(ABS(AM8-$F8)&lt;=1)*1,IF(AND(AP8,$F8+$G8&gt;=PrSettings!$M$8),(ABS(AM8-$F8)+ABS(AN8-$G8)&lt;=1)*1,""))),"")</f>
        <v/>
      </c>
      <c r="AT8" s="489"/>
      <c r="AV8" s="451">
        <f t="shared" ca="1" si="3"/>
        <v>51</v>
      </c>
      <c r="AW8" s="452" t="str">
        <f ca="1">GrpA!$B$6</f>
        <v>Katar</v>
      </c>
      <c r="AX8" s="453">
        <f t="shared" ca="1" si="29"/>
        <v>20</v>
      </c>
      <c r="AY8" s="452" t="str">
        <f ca="1">GrpA!$D$6</f>
        <v>Senegal</v>
      </c>
      <c r="AZ8" s="492"/>
      <c r="BA8" s="492"/>
      <c r="BB8" s="486"/>
      <c r="BC8" s="453" t="str">
        <f ca="1">IF(($F8&lt;&gt;"")*($G8&lt;&gt;"")*(AZ8&lt;&gt;"")*(BA8&lt;&gt;""),($F8&gt;$G8)*(AZ8&gt;BA8)+($F8=$G8)*(AZ8=BA8)+($F8&lt;$G8)*(AZ8&lt;BA8),"")</f>
        <v/>
      </c>
      <c r="BD8" s="453" t="str">
        <f ca="1">IF((BC8&lt;&gt;""),IF(OR($F8&lt;&gt;$G8,PrSettings!$M$4="●"),(($F8-$G8)=(AZ8-BA8))*1,0),"")</f>
        <v/>
      </c>
      <c r="BE8" s="453" t="str">
        <f ca="1">IF((BC8&lt;&gt;""),($F8=AZ8)*($G8=BA8),"")</f>
        <v/>
      </c>
      <c r="BF8" s="453" t="str">
        <f ca="1">IF(BC8&lt;&gt;"",IF(ABS($F8-$G8)&gt;=PrSettings!$M$7,(ABS($F8-$G8-AZ8+BA8)&lt;=1)*1,IF(AND(BC8,$F8=$G8,$F8&gt;=PrSettings!$M$6),(ABS(AZ8-$F8)&lt;=1)*1,IF(AND(BC8,$F8+$G8&gt;=PrSettings!$M$8),(ABS(AZ8-$F8)+ABS(BA8-$G8)&lt;=1)*1,""))),"")</f>
        <v/>
      </c>
      <c r="BG8" s="489"/>
      <c r="BI8" s="451">
        <f t="shared" ca="1" si="4"/>
        <v>51</v>
      </c>
      <c r="BJ8" s="452" t="str">
        <f ca="1">GrpA!$B$6</f>
        <v>Katar</v>
      </c>
      <c r="BK8" s="453">
        <f t="shared" ca="1" si="30"/>
        <v>20</v>
      </c>
      <c r="BL8" s="452" t="str">
        <f ca="1">GrpA!$D$6</f>
        <v>Senegal</v>
      </c>
      <c r="BM8" s="492"/>
      <c r="BN8" s="492"/>
      <c r="BO8" s="486"/>
      <c r="BP8" s="453" t="str">
        <f ca="1">IF(($F8&lt;&gt;"")*($G8&lt;&gt;"")*(BM8&lt;&gt;"")*(BN8&lt;&gt;""),($F8&gt;$G8)*(BM8&gt;BN8)+($F8=$G8)*(BM8=BN8)+($F8&lt;$G8)*(BM8&lt;BN8),"")</f>
        <v/>
      </c>
      <c r="BQ8" s="453" t="str">
        <f ca="1">IF((BP8&lt;&gt;""),IF(OR($F8&lt;&gt;$G8,PrSettings!$M$4="●"),(($F8-$G8)=(BM8-BN8))*1,0),"")</f>
        <v/>
      </c>
      <c r="BR8" s="453" t="str">
        <f ca="1">IF((BP8&lt;&gt;""),($F8=BM8)*($G8=BN8),"")</f>
        <v/>
      </c>
      <c r="BS8" s="453" t="str">
        <f ca="1">IF(BP8&lt;&gt;"",IF(ABS($F8-$G8)&gt;=PrSettings!$M$7,(ABS($F8-$G8-BM8+BN8)&lt;=1)*1,IF(AND(BP8,$F8=$G8,$F8&gt;=PrSettings!$M$6),(ABS(BM8-$F8)&lt;=1)*1,IF(AND(BP8,$F8+$G8&gt;=PrSettings!$M$8),(ABS(BM8-$F8)+ABS(BN8-$G8)&lt;=1)*1,""))),"")</f>
        <v/>
      </c>
      <c r="BT8" s="489"/>
      <c r="BV8" s="451">
        <f t="shared" ca="1" si="5"/>
        <v>51</v>
      </c>
      <c r="BW8" s="452" t="str">
        <f ca="1">GrpA!$B$6</f>
        <v>Katar</v>
      </c>
      <c r="BX8" s="453">
        <f t="shared" ca="1" si="31"/>
        <v>20</v>
      </c>
      <c r="BY8" s="452" t="str">
        <f ca="1">GrpA!$D$6</f>
        <v>Senegal</v>
      </c>
      <c r="BZ8" s="492"/>
      <c r="CA8" s="492"/>
      <c r="CB8" s="486"/>
      <c r="CC8" s="453" t="str">
        <f ca="1">IF(($F8&lt;&gt;"")*($G8&lt;&gt;"")*(BZ8&lt;&gt;"")*(CA8&lt;&gt;""),($F8&gt;$G8)*(BZ8&gt;CA8)+($F8=$G8)*(BZ8=CA8)+($F8&lt;$G8)*(BZ8&lt;CA8),"")</f>
        <v/>
      </c>
      <c r="CD8" s="453" t="str">
        <f ca="1">IF((CC8&lt;&gt;""),IF(OR($F8&lt;&gt;$G8,PrSettings!$M$4="●"),(($F8-$G8)=(BZ8-CA8))*1,0),"")</f>
        <v/>
      </c>
      <c r="CE8" s="453" t="str">
        <f ca="1">IF((CC8&lt;&gt;""),($F8=BZ8)*($G8=CA8),"")</f>
        <v/>
      </c>
      <c r="CF8" s="453" t="str">
        <f ca="1">IF(CC8&lt;&gt;"",IF(ABS($F8-$G8)&gt;=PrSettings!$M$7,(ABS($F8-$G8-BZ8+CA8)&lt;=1)*1,IF(AND(CC8,$F8=$G8,$F8&gt;=PrSettings!$M$6),(ABS(BZ8-$F8)&lt;=1)*1,IF(AND(CC8,$F8+$G8&gt;=PrSettings!$M$8),(ABS(BZ8-$F8)+ABS(CA8-$G8)&lt;=1)*1,""))),"")</f>
        <v/>
      </c>
      <c r="CG8" s="489"/>
      <c r="CI8" s="451">
        <f t="shared" ca="1" si="6"/>
        <v>51</v>
      </c>
      <c r="CJ8" s="452" t="str">
        <f ca="1">GrpA!$B$6</f>
        <v>Katar</v>
      </c>
      <c r="CK8" s="453">
        <f t="shared" ca="1" si="32"/>
        <v>20</v>
      </c>
      <c r="CL8" s="452" t="str">
        <f ca="1">GrpA!$D$6</f>
        <v>Senegal</v>
      </c>
      <c r="CM8" s="492"/>
      <c r="CN8" s="492"/>
      <c r="CO8" s="486"/>
      <c r="CP8" s="453" t="str">
        <f ca="1">IF(($F8&lt;&gt;"")*($G8&lt;&gt;"")*(CM8&lt;&gt;"")*(CN8&lt;&gt;""),($F8&gt;$G8)*(CM8&gt;CN8)+($F8=$G8)*(CM8=CN8)+($F8&lt;$G8)*(CM8&lt;CN8),"")</f>
        <v/>
      </c>
      <c r="CQ8" s="453" t="str">
        <f ca="1">IF((CP8&lt;&gt;""),IF(OR($F8&lt;&gt;$G8,PrSettings!$M$4="●"),(($F8-$G8)=(CM8-CN8))*1,0),"")</f>
        <v/>
      </c>
      <c r="CR8" s="453" t="str">
        <f ca="1">IF((CP8&lt;&gt;""),($F8=CM8)*($G8=CN8),"")</f>
        <v/>
      </c>
      <c r="CS8" s="453" t="str">
        <f ca="1">IF(CP8&lt;&gt;"",IF(ABS($F8-$G8)&gt;=PrSettings!$M$7,(ABS($F8-$G8-CM8+CN8)&lt;=1)*1,IF(AND(CP8,$F8=$G8,$F8&gt;=PrSettings!$M$6),(ABS(CM8-$F8)&lt;=1)*1,IF(AND(CP8,$F8+$G8&gt;=PrSettings!$M$8),(ABS(CM8-$F8)+ABS(CN8-$G8)&lt;=1)*1,""))),"")</f>
        <v/>
      </c>
      <c r="CT8" s="489"/>
      <c r="CV8" s="451">
        <f t="shared" ca="1" si="7"/>
        <v>51</v>
      </c>
      <c r="CW8" s="452" t="str">
        <f ca="1">GrpA!$B$6</f>
        <v>Katar</v>
      </c>
      <c r="CX8" s="453">
        <f t="shared" ca="1" si="33"/>
        <v>20</v>
      </c>
      <c r="CY8" s="452" t="str">
        <f ca="1">GrpA!$D$6</f>
        <v>Senegal</v>
      </c>
      <c r="CZ8" s="492"/>
      <c r="DA8" s="492"/>
      <c r="DB8" s="486"/>
      <c r="DC8" s="453" t="str">
        <f ca="1">IF(($F8&lt;&gt;"")*($G8&lt;&gt;"")*(CZ8&lt;&gt;"")*(DA8&lt;&gt;""),($F8&gt;$G8)*(CZ8&gt;DA8)+($F8=$G8)*(CZ8=DA8)+($F8&lt;$G8)*(CZ8&lt;DA8),"")</f>
        <v/>
      </c>
      <c r="DD8" s="453" t="str">
        <f ca="1">IF((DC8&lt;&gt;""),IF(OR($F8&lt;&gt;$G8,PrSettings!$M$4="●"),(($F8-$G8)=(CZ8-DA8))*1,0),"")</f>
        <v/>
      </c>
      <c r="DE8" s="453" t="str">
        <f ca="1">IF((DC8&lt;&gt;""),($F8=CZ8)*($G8=DA8),"")</f>
        <v/>
      </c>
      <c r="DF8" s="453" t="str">
        <f ca="1">IF(DC8&lt;&gt;"",IF(ABS($F8-$G8)&gt;=PrSettings!$M$7,(ABS($F8-$G8-CZ8+DA8)&lt;=1)*1,IF(AND(DC8,$F8=$G8,$F8&gt;=PrSettings!$M$6),(ABS(CZ8-$F8)&lt;=1)*1,IF(AND(DC8,$F8+$G8&gt;=PrSettings!$M$8),(ABS(CZ8-$F8)+ABS(DA8-$G8)&lt;=1)*1,""))),"")</f>
        <v/>
      </c>
      <c r="DG8" s="489"/>
      <c r="DI8" s="451">
        <f t="shared" ca="1" si="8"/>
        <v>51</v>
      </c>
      <c r="DJ8" s="452" t="str">
        <f ca="1">GrpA!$B$6</f>
        <v>Katar</v>
      </c>
      <c r="DK8" s="453">
        <f t="shared" ca="1" si="34"/>
        <v>20</v>
      </c>
      <c r="DL8" s="452" t="str">
        <f ca="1">GrpA!$D$6</f>
        <v>Senegal</v>
      </c>
      <c r="DM8" s="492"/>
      <c r="DN8" s="492"/>
      <c r="DO8" s="486"/>
      <c r="DP8" s="453" t="str">
        <f ca="1">IF(($F8&lt;&gt;"")*($G8&lt;&gt;"")*(DM8&lt;&gt;"")*(DN8&lt;&gt;""),($F8&gt;$G8)*(DM8&gt;DN8)+($F8=$G8)*(DM8=DN8)+($F8&lt;$G8)*(DM8&lt;DN8),"")</f>
        <v/>
      </c>
      <c r="DQ8" s="453" t="str">
        <f ca="1">IF((DP8&lt;&gt;""),IF(OR($F8&lt;&gt;$G8,PrSettings!$M$4="●"),(($F8-$G8)=(DM8-DN8))*1,0),"")</f>
        <v/>
      </c>
      <c r="DR8" s="453" t="str">
        <f ca="1">IF((DP8&lt;&gt;""),($F8=DM8)*($G8=DN8),"")</f>
        <v/>
      </c>
      <c r="DS8" s="453" t="str">
        <f ca="1">IF(DP8&lt;&gt;"",IF(ABS($F8-$G8)&gt;=PrSettings!$M$7,(ABS($F8-$G8-DM8+DN8)&lt;=1)*1,IF(AND(DP8,$F8=$G8,$F8&gt;=PrSettings!$M$6),(ABS(DM8-$F8)&lt;=1)*1,IF(AND(DP8,$F8+$G8&gt;=PrSettings!$M$8),(ABS(DM8-$F8)+ABS(DN8-$G8)&lt;=1)*1,""))),"")</f>
        <v/>
      </c>
      <c r="DT8" s="489"/>
      <c r="DV8" s="451">
        <f t="shared" ca="1" si="9"/>
        <v>51</v>
      </c>
      <c r="DW8" s="452" t="str">
        <f ca="1">GrpA!$B$6</f>
        <v>Katar</v>
      </c>
      <c r="DX8" s="453">
        <f t="shared" ca="1" si="35"/>
        <v>20</v>
      </c>
      <c r="DY8" s="452" t="str">
        <f ca="1">GrpA!$D$6</f>
        <v>Senegal</v>
      </c>
      <c r="DZ8" s="492"/>
      <c r="EA8" s="492"/>
      <c r="EB8" s="486"/>
      <c r="EC8" s="453" t="str">
        <f ca="1">IF(($F8&lt;&gt;"")*($G8&lt;&gt;"")*(DZ8&lt;&gt;"")*(EA8&lt;&gt;""),($F8&gt;$G8)*(DZ8&gt;EA8)+($F8=$G8)*(DZ8=EA8)+($F8&lt;$G8)*(DZ8&lt;EA8),"")</f>
        <v/>
      </c>
      <c r="ED8" s="453" t="str">
        <f ca="1">IF((EC8&lt;&gt;""),IF(OR($F8&lt;&gt;$G8,PrSettings!$M$4="●"),(($F8-$G8)=(DZ8-EA8))*1,0),"")</f>
        <v/>
      </c>
      <c r="EE8" s="453" t="str">
        <f ca="1">IF((EC8&lt;&gt;""),($F8=DZ8)*($G8=EA8),"")</f>
        <v/>
      </c>
      <c r="EF8" s="453" t="str">
        <f ca="1">IF(EC8&lt;&gt;"",IF(ABS($F8-$G8)&gt;=PrSettings!$M$7,(ABS($F8-$G8-DZ8+EA8)&lt;=1)*1,IF(AND(EC8,$F8=$G8,$F8&gt;=PrSettings!$M$6),(ABS(DZ8-$F8)&lt;=1)*1,IF(AND(EC8,$F8+$G8&gt;=PrSettings!$M$8),(ABS(DZ8-$F8)+ABS(EA8-$G8)&lt;=1)*1,""))),"")</f>
        <v/>
      </c>
      <c r="EG8" s="489"/>
      <c r="EI8" s="451">
        <f t="shared" ca="1" si="10"/>
        <v>51</v>
      </c>
      <c r="EJ8" s="452" t="str">
        <f ca="1">GrpA!$B$6</f>
        <v>Katar</v>
      </c>
      <c r="EK8" s="453">
        <f t="shared" ca="1" si="36"/>
        <v>20</v>
      </c>
      <c r="EL8" s="452" t="str">
        <f ca="1">GrpA!$D$6</f>
        <v>Senegal</v>
      </c>
      <c r="EM8" s="492"/>
      <c r="EN8" s="492"/>
      <c r="EO8" s="486"/>
      <c r="EP8" s="453" t="str">
        <f ca="1">IF(($F8&lt;&gt;"")*($G8&lt;&gt;"")*(EM8&lt;&gt;"")*(EN8&lt;&gt;""),($F8&gt;$G8)*(EM8&gt;EN8)+($F8=$G8)*(EM8=EN8)+($F8&lt;$G8)*(EM8&lt;EN8),"")</f>
        <v/>
      </c>
      <c r="EQ8" s="453" t="str">
        <f ca="1">IF((EP8&lt;&gt;""),IF(OR($F8&lt;&gt;$G8,PrSettings!$M$4="●"),(($F8-$G8)=(EM8-EN8))*1,0),"")</f>
        <v/>
      </c>
      <c r="ER8" s="453" t="str">
        <f ca="1">IF((EP8&lt;&gt;""),($F8=EM8)*($G8=EN8),"")</f>
        <v/>
      </c>
      <c r="ES8" s="453" t="str">
        <f ca="1">IF(EP8&lt;&gt;"",IF(ABS($F8-$G8)&gt;=PrSettings!$M$7,(ABS($F8-$G8-EM8+EN8)&lt;=1)*1,IF(AND(EP8,$F8=$G8,$F8&gt;=PrSettings!$M$6),(ABS(EM8-$F8)&lt;=1)*1,IF(AND(EP8,$F8+$G8&gt;=PrSettings!$M$8),(ABS(EM8-$F8)+ABS(EN8-$G8)&lt;=1)*1,""))),"")</f>
        <v/>
      </c>
      <c r="ET8" s="489"/>
      <c r="EV8" s="451">
        <f t="shared" ca="1" si="11"/>
        <v>51</v>
      </c>
      <c r="EW8" s="452" t="str">
        <f ca="1">GrpA!$B$6</f>
        <v>Katar</v>
      </c>
      <c r="EX8" s="453">
        <f t="shared" ca="1" si="37"/>
        <v>20</v>
      </c>
      <c r="EY8" s="452" t="str">
        <f ca="1">GrpA!$D$6</f>
        <v>Senegal</v>
      </c>
      <c r="EZ8" s="492"/>
      <c r="FA8" s="492"/>
      <c r="FB8" s="486"/>
      <c r="FC8" s="453" t="str">
        <f ca="1">IF(($F8&lt;&gt;"")*($G8&lt;&gt;"")*(EZ8&lt;&gt;"")*(FA8&lt;&gt;""),($F8&gt;$G8)*(EZ8&gt;FA8)+($F8=$G8)*(EZ8=FA8)+($F8&lt;$G8)*(EZ8&lt;FA8),"")</f>
        <v/>
      </c>
      <c r="FD8" s="453" t="str">
        <f ca="1">IF((FC8&lt;&gt;""),IF(OR($F8&lt;&gt;$G8,PrSettings!$M$4="●"),(($F8-$G8)=(EZ8-FA8))*1,0),"")</f>
        <v/>
      </c>
      <c r="FE8" s="453" t="str">
        <f ca="1">IF((FC8&lt;&gt;""),($F8=EZ8)*($G8=FA8),"")</f>
        <v/>
      </c>
      <c r="FF8" s="453" t="str">
        <f ca="1">IF(FC8&lt;&gt;"",IF(ABS($F8-$G8)&gt;=PrSettings!$M$7,(ABS($F8-$G8-EZ8+FA8)&lt;=1)*1,IF(AND(FC8,$F8=$G8,$F8&gt;=PrSettings!$M$6),(ABS(EZ8-$F8)&lt;=1)*1,IF(AND(FC8,$F8+$G8&gt;=PrSettings!$M$8),(ABS(EZ8-$F8)+ABS(FA8-$G8)&lt;=1)*1,""))),"")</f>
        <v/>
      </c>
      <c r="FG8" s="489"/>
      <c r="FI8" s="451">
        <f t="shared" ca="1" si="12"/>
        <v>51</v>
      </c>
      <c r="FJ8" s="452" t="str">
        <f ca="1">GrpA!$B$6</f>
        <v>Katar</v>
      </c>
      <c r="FK8" s="453">
        <f t="shared" ca="1" si="38"/>
        <v>20</v>
      </c>
      <c r="FL8" s="452" t="str">
        <f ca="1">GrpA!$D$6</f>
        <v>Senegal</v>
      </c>
      <c r="FM8" s="492"/>
      <c r="FN8" s="492"/>
      <c r="FO8" s="486"/>
      <c r="FP8" s="453" t="str">
        <f ca="1">IF(($F8&lt;&gt;"")*($G8&lt;&gt;"")*(FM8&lt;&gt;"")*(FN8&lt;&gt;""),($F8&gt;$G8)*(FM8&gt;FN8)+($F8=$G8)*(FM8=FN8)+($F8&lt;$G8)*(FM8&lt;FN8),"")</f>
        <v/>
      </c>
      <c r="FQ8" s="453" t="str">
        <f ca="1">IF((FP8&lt;&gt;""),IF(OR($F8&lt;&gt;$G8,PrSettings!$M$4="●"),(($F8-$G8)=(FM8-FN8))*1,0),"")</f>
        <v/>
      </c>
      <c r="FR8" s="453" t="str">
        <f ca="1">IF((FP8&lt;&gt;""),($F8=FM8)*($G8=FN8),"")</f>
        <v/>
      </c>
      <c r="FS8" s="453" t="str">
        <f ca="1">IF(FP8&lt;&gt;"",IF(ABS($F8-$G8)&gt;=PrSettings!$M$7,(ABS($F8-$G8-FM8+FN8)&lt;=1)*1,IF(AND(FP8,$F8=$G8,$F8&gt;=PrSettings!$M$6),(ABS(FM8-$F8)&lt;=1)*1,IF(AND(FP8,$F8+$G8&gt;=PrSettings!$M$8),(ABS(FM8-$F8)+ABS(FN8-$G8)&lt;=1)*1,""))),"")</f>
        <v/>
      </c>
      <c r="FT8" s="489"/>
      <c r="FV8" s="451">
        <f t="shared" ca="1" si="13"/>
        <v>51</v>
      </c>
      <c r="FW8" s="452" t="str">
        <f ca="1">GrpA!$B$6</f>
        <v>Katar</v>
      </c>
      <c r="FX8" s="453">
        <f t="shared" ca="1" si="39"/>
        <v>20</v>
      </c>
      <c r="FY8" s="452" t="str">
        <f ca="1">GrpA!$D$6</f>
        <v>Senegal</v>
      </c>
      <c r="FZ8" s="492"/>
      <c r="GA8" s="492"/>
      <c r="GB8" s="486"/>
      <c r="GC8" s="453" t="str">
        <f ca="1">IF(($F8&lt;&gt;"")*($G8&lt;&gt;"")*(FZ8&lt;&gt;"")*(GA8&lt;&gt;""),($F8&gt;$G8)*(FZ8&gt;GA8)+($F8=$G8)*(FZ8=GA8)+($F8&lt;$G8)*(FZ8&lt;GA8),"")</f>
        <v/>
      </c>
      <c r="GD8" s="453" t="str">
        <f ca="1">IF((GC8&lt;&gt;""),IF(OR($F8&lt;&gt;$G8,PrSettings!$M$4="●"),(($F8-$G8)=(FZ8-GA8))*1,0),"")</f>
        <v/>
      </c>
      <c r="GE8" s="453" t="str">
        <f ca="1">IF((GC8&lt;&gt;""),($F8=FZ8)*($G8=GA8),"")</f>
        <v/>
      </c>
      <c r="GF8" s="453" t="str">
        <f ca="1">IF(GC8&lt;&gt;"",IF(ABS($F8-$G8)&gt;=PrSettings!$M$7,(ABS($F8-$G8-FZ8+GA8)&lt;=1)*1,IF(AND(GC8,$F8=$G8,$F8&gt;=PrSettings!$M$6),(ABS(FZ8-$F8)&lt;=1)*1,IF(AND(GC8,$F8+$G8&gt;=PrSettings!$M$8),(ABS(FZ8-$F8)+ABS(GA8-$G8)&lt;=1)*1,""))),"")</f>
        <v/>
      </c>
      <c r="GG8" s="489"/>
      <c r="GI8" s="451">
        <f t="shared" ca="1" si="14"/>
        <v>51</v>
      </c>
      <c r="GJ8" s="452" t="str">
        <f ca="1">GrpA!$B$6</f>
        <v>Katar</v>
      </c>
      <c r="GK8" s="453">
        <f t="shared" ca="1" si="40"/>
        <v>20</v>
      </c>
      <c r="GL8" s="452" t="str">
        <f ca="1">GrpA!$D$6</f>
        <v>Senegal</v>
      </c>
      <c r="GM8" s="492"/>
      <c r="GN8" s="492"/>
      <c r="GO8" s="486"/>
      <c r="GP8" s="453" t="str">
        <f ca="1">IF(($F8&lt;&gt;"")*($G8&lt;&gt;"")*(GM8&lt;&gt;"")*(GN8&lt;&gt;""),($F8&gt;$G8)*(GM8&gt;GN8)+($F8=$G8)*(GM8=GN8)+($F8&lt;$G8)*(GM8&lt;GN8),"")</f>
        <v/>
      </c>
      <c r="GQ8" s="453" t="str">
        <f ca="1">IF((GP8&lt;&gt;""),IF(OR($F8&lt;&gt;$G8,PrSettings!$M$4="●"),(($F8-$G8)=(GM8-GN8))*1,0),"")</f>
        <v/>
      </c>
      <c r="GR8" s="453" t="str">
        <f ca="1">IF((GP8&lt;&gt;""),($F8=GM8)*($G8=GN8),"")</f>
        <v/>
      </c>
      <c r="GS8" s="453" t="str">
        <f ca="1">IF(GP8&lt;&gt;"",IF(ABS($F8-$G8)&gt;=PrSettings!$M$7,(ABS($F8-$G8-GM8+GN8)&lt;=1)*1,IF(AND(GP8,$F8=$G8,$F8&gt;=PrSettings!$M$6),(ABS(GM8-$F8)&lt;=1)*1,IF(AND(GP8,$F8+$G8&gt;=PrSettings!$M$8),(ABS(GM8-$F8)+ABS(GN8-$G8)&lt;=1)*1,""))),"")</f>
        <v/>
      </c>
      <c r="GT8" s="489"/>
      <c r="GV8" s="451">
        <f t="shared" ca="1" si="15"/>
        <v>51</v>
      </c>
      <c r="GW8" s="452" t="str">
        <f ca="1">GrpA!$B$6</f>
        <v>Katar</v>
      </c>
      <c r="GX8" s="453">
        <f t="shared" ca="1" si="41"/>
        <v>20</v>
      </c>
      <c r="GY8" s="452" t="str">
        <f ca="1">GrpA!$D$6</f>
        <v>Senegal</v>
      </c>
      <c r="GZ8" s="492"/>
      <c r="HA8" s="492"/>
      <c r="HB8" s="486"/>
      <c r="HC8" s="453" t="str">
        <f ca="1">IF(($F8&lt;&gt;"")*($G8&lt;&gt;"")*(GZ8&lt;&gt;"")*(HA8&lt;&gt;""),($F8&gt;$G8)*(GZ8&gt;HA8)+($F8=$G8)*(GZ8=HA8)+($F8&lt;$G8)*(GZ8&lt;HA8),"")</f>
        <v/>
      </c>
      <c r="HD8" s="453" t="str">
        <f ca="1">IF((HC8&lt;&gt;""),IF(OR($F8&lt;&gt;$G8,PrSettings!$M$4="●"),(($F8-$G8)=(GZ8-HA8))*1,0),"")</f>
        <v/>
      </c>
      <c r="HE8" s="453" t="str">
        <f ca="1">IF((HC8&lt;&gt;""),($F8=GZ8)*($G8=HA8),"")</f>
        <v/>
      </c>
      <c r="HF8" s="453" t="str">
        <f ca="1">IF(HC8&lt;&gt;"",IF(ABS($F8-$G8)&gt;=PrSettings!$M$7,(ABS($F8-$G8-GZ8+HA8)&lt;=1)*1,IF(AND(HC8,$F8=$G8,$F8&gt;=PrSettings!$M$6),(ABS(GZ8-$F8)&lt;=1)*1,IF(AND(HC8,$F8+$G8&gt;=PrSettings!$M$8),(ABS(GZ8-$F8)+ABS(HA8-$G8)&lt;=1)*1,""))),"")</f>
        <v/>
      </c>
      <c r="HG8" s="489"/>
      <c r="HI8" s="451">
        <f t="shared" ca="1" si="16"/>
        <v>51</v>
      </c>
      <c r="HJ8" s="452" t="str">
        <f ca="1">GrpA!$B$6</f>
        <v>Katar</v>
      </c>
      <c r="HK8" s="453">
        <f t="shared" ca="1" si="42"/>
        <v>20</v>
      </c>
      <c r="HL8" s="452" t="str">
        <f ca="1">GrpA!$D$6</f>
        <v>Senegal</v>
      </c>
      <c r="HM8" s="492"/>
      <c r="HN8" s="492"/>
      <c r="HO8" s="486"/>
      <c r="HP8" s="453" t="str">
        <f ca="1">IF(($F8&lt;&gt;"")*($G8&lt;&gt;"")*(HM8&lt;&gt;"")*(HN8&lt;&gt;""),($F8&gt;$G8)*(HM8&gt;HN8)+($F8=$G8)*(HM8=HN8)+($F8&lt;$G8)*(HM8&lt;HN8),"")</f>
        <v/>
      </c>
      <c r="HQ8" s="453" t="str">
        <f ca="1">IF((HP8&lt;&gt;""),IF(OR($F8&lt;&gt;$G8,PrSettings!$M$4="●"),(($F8-$G8)=(HM8-HN8))*1,0),"")</f>
        <v/>
      </c>
      <c r="HR8" s="453" t="str">
        <f ca="1">IF((HP8&lt;&gt;""),($F8=HM8)*($G8=HN8),"")</f>
        <v/>
      </c>
      <c r="HS8" s="453" t="str">
        <f ca="1">IF(HP8&lt;&gt;"",IF(ABS($F8-$G8)&gt;=PrSettings!$M$7,(ABS($F8-$G8-HM8+HN8)&lt;=1)*1,IF(AND(HP8,$F8=$G8,$F8&gt;=PrSettings!$M$6),(ABS(HM8-$F8)&lt;=1)*1,IF(AND(HP8,$F8+$G8&gt;=PrSettings!$M$8),(ABS(HM8-$F8)+ABS(HN8-$G8)&lt;=1)*1,""))),"")</f>
        <v/>
      </c>
      <c r="HT8" s="489"/>
      <c r="HV8" s="451">
        <f t="shared" ca="1" si="17"/>
        <v>51</v>
      </c>
      <c r="HW8" s="452" t="str">
        <f ca="1">GrpA!$B$6</f>
        <v>Katar</v>
      </c>
      <c r="HX8" s="453">
        <f t="shared" ca="1" si="43"/>
        <v>20</v>
      </c>
      <c r="HY8" s="452" t="str">
        <f ca="1">GrpA!$D$6</f>
        <v>Senegal</v>
      </c>
      <c r="HZ8" s="492"/>
      <c r="IA8" s="492"/>
      <c r="IB8" s="486"/>
      <c r="IC8" s="453" t="str">
        <f ca="1">IF(($F8&lt;&gt;"")*($G8&lt;&gt;"")*(HZ8&lt;&gt;"")*(IA8&lt;&gt;""),($F8&gt;$G8)*(HZ8&gt;IA8)+($F8=$G8)*(HZ8=IA8)+($F8&lt;$G8)*(HZ8&lt;IA8),"")</f>
        <v/>
      </c>
      <c r="ID8" s="453" t="str">
        <f ca="1">IF((IC8&lt;&gt;""),IF(OR($F8&lt;&gt;$G8,PrSettings!$M$4="●"),(($F8-$G8)=(HZ8-IA8))*1,0),"")</f>
        <v/>
      </c>
      <c r="IE8" s="453" t="str">
        <f ca="1">IF((IC8&lt;&gt;""),($F8=HZ8)*($G8=IA8),"")</f>
        <v/>
      </c>
      <c r="IF8" s="453" t="str">
        <f ca="1">IF(IC8&lt;&gt;"",IF(ABS($F8-$G8)&gt;=PrSettings!$M$7,(ABS($F8-$G8-HZ8+IA8)&lt;=1)*1,IF(AND(IC8,$F8=$G8,$F8&gt;=PrSettings!$M$6),(ABS(HZ8-$F8)&lt;=1)*1,IF(AND(IC8,$F8+$G8&gt;=PrSettings!$M$8),(ABS(HZ8-$F8)+ABS(IA8-$G8)&lt;=1)*1,""))),"")</f>
        <v/>
      </c>
      <c r="IG8" s="489"/>
      <c r="II8" s="451">
        <f t="shared" ca="1" si="18"/>
        <v>51</v>
      </c>
      <c r="IJ8" s="452" t="str">
        <f ca="1">GrpA!$B$6</f>
        <v>Katar</v>
      </c>
      <c r="IK8" s="453">
        <f t="shared" ca="1" si="44"/>
        <v>20</v>
      </c>
      <c r="IL8" s="452" t="str">
        <f ca="1">GrpA!$D$6</f>
        <v>Senegal</v>
      </c>
      <c r="IM8" s="492"/>
      <c r="IN8" s="492"/>
      <c r="IO8" s="486"/>
      <c r="IP8" s="453" t="str">
        <f ca="1">IF(($F8&lt;&gt;"")*($G8&lt;&gt;"")*(IM8&lt;&gt;"")*(IN8&lt;&gt;""),($F8&gt;$G8)*(IM8&gt;IN8)+($F8=$G8)*(IM8=IN8)+($F8&lt;$G8)*(IM8&lt;IN8),"")</f>
        <v/>
      </c>
      <c r="IQ8" s="453" t="str">
        <f ca="1">IF((IP8&lt;&gt;""),IF(OR($F8&lt;&gt;$G8,PrSettings!$M$4="●"),(($F8-$G8)=(IM8-IN8))*1,0),"")</f>
        <v/>
      </c>
      <c r="IR8" s="453" t="str">
        <f ca="1">IF((IP8&lt;&gt;""),($F8=IM8)*($G8=IN8),"")</f>
        <v/>
      </c>
      <c r="IS8" s="453" t="str">
        <f ca="1">IF(IP8&lt;&gt;"",IF(ABS($F8-$G8)&gt;=PrSettings!$M$7,(ABS($F8-$G8-IM8+IN8)&lt;=1)*1,IF(AND(IP8,$F8=$G8,$F8&gt;=PrSettings!$M$6),(ABS(IM8-$F8)&lt;=1)*1,IF(AND(IP8,$F8+$G8&gt;=PrSettings!$M$8),(ABS(IM8-$F8)+ABS(IN8-$G8)&lt;=1)*1,""))),"")</f>
        <v/>
      </c>
      <c r="IT8" s="489"/>
      <c r="IV8" s="451">
        <f t="shared" ca="1" si="19"/>
        <v>51</v>
      </c>
      <c r="IW8" s="452" t="str">
        <f ca="1">GrpA!$B$6</f>
        <v>Katar</v>
      </c>
      <c r="IX8" s="453">
        <f t="shared" ca="1" si="45"/>
        <v>20</v>
      </c>
      <c r="IY8" s="452" t="str">
        <f ca="1">GrpA!$D$6</f>
        <v>Senegal</v>
      </c>
      <c r="IZ8" s="492"/>
      <c r="JA8" s="492"/>
      <c r="JB8" s="486"/>
      <c r="JC8" s="453" t="str">
        <f ca="1">IF(($F8&lt;&gt;"")*($G8&lt;&gt;"")*(IZ8&lt;&gt;"")*(JA8&lt;&gt;""),($F8&gt;$G8)*(IZ8&gt;JA8)+($F8=$G8)*(IZ8=JA8)+($F8&lt;$G8)*(IZ8&lt;JA8),"")</f>
        <v/>
      </c>
      <c r="JD8" s="453" t="str">
        <f ca="1">IF((JC8&lt;&gt;""),IF(OR($F8&lt;&gt;$G8,PrSettings!$M$4="●"),(($F8-$G8)=(IZ8-JA8))*1,0),"")</f>
        <v/>
      </c>
      <c r="JE8" s="453" t="str">
        <f ca="1">IF((JC8&lt;&gt;""),($F8=IZ8)*($G8=JA8),"")</f>
        <v/>
      </c>
      <c r="JF8" s="453" t="str">
        <f ca="1">IF(JC8&lt;&gt;"",IF(ABS($F8-$G8)&gt;=PrSettings!$M$7,(ABS($F8-$G8-IZ8+JA8)&lt;=1)*1,IF(AND(JC8,$F8=$G8,$F8&gt;=PrSettings!$M$6),(ABS(IZ8-$F8)&lt;=1)*1,IF(AND(JC8,$F8+$G8&gt;=PrSettings!$M$8),(ABS(IZ8-$F8)+ABS(JA8-$G8)&lt;=1)*1,""))),"")</f>
        <v/>
      </c>
      <c r="JG8" s="489"/>
      <c r="JI8" s="451">
        <f t="shared" ca="1" si="20"/>
        <v>51</v>
      </c>
      <c r="JJ8" s="452" t="str">
        <f ca="1">GrpA!$B$6</f>
        <v>Katar</v>
      </c>
      <c r="JK8" s="453">
        <f t="shared" ca="1" si="46"/>
        <v>20</v>
      </c>
      <c r="JL8" s="452" t="str">
        <f ca="1">GrpA!$D$6</f>
        <v>Senegal</v>
      </c>
      <c r="JM8" s="492"/>
      <c r="JN8" s="492"/>
      <c r="JO8" s="486"/>
      <c r="JP8" s="453" t="str">
        <f ca="1">IF(($F8&lt;&gt;"")*($G8&lt;&gt;"")*(JM8&lt;&gt;"")*(JN8&lt;&gt;""),($F8&gt;$G8)*(JM8&gt;JN8)+($F8=$G8)*(JM8=JN8)+($F8&lt;$G8)*(JM8&lt;JN8),"")</f>
        <v/>
      </c>
      <c r="JQ8" s="453" t="str">
        <f ca="1">IF((JP8&lt;&gt;""),IF(OR($F8&lt;&gt;$G8,PrSettings!$M$4="●"),(($F8-$G8)=(JM8-JN8))*1,0),"")</f>
        <v/>
      </c>
      <c r="JR8" s="453" t="str">
        <f ca="1">IF((JP8&lt;&gt;""),($F8=JM8)*($G8=JN8),"")</f>
        <v/>
      </c>
      <c r="JS8" s="453" t="str">
        <f ca="1">IF(JP8&lt;&gt;"",IF(ABS($F8-$G8)&gt;=PrSettings!$M$7,(ABS($F8-$G8-JM8+JN8)&lt;=1)*1,IF(AND(JP8,$F8=$G8,$F8&gt;=PrSettings!$M$6),(ABS(JM8-$F8)&lt;=1)*1,IF(AND(JP8,$F8+$G8&gt;=PrSettings!$M$8),(ABS(JM8-$F8)+ABS(JN8-$G8)&lt;=1)*1,""))),"")</f>
        <v/>
      </c>
      <c r="JT8" s="489"/>
      <c r="JV8" s="451">
        <f t="shared" ca="1" si="21"/>
        <v>51</v>
      </c>
      <c r="JW8" s="452" t="str">
        <f ca="1">GrpA!$B$6</f>
        <v>Katar</v>
      </c>
      <c r="JX8" s="453">
        <f t="shared" ca="1" si="47"/>
        <v>20</v>
      </c>
      <c r="JY8" s="452" t="str">
        <f ca="1">GrpA!$D$6</f>
        <v>Senegal</v>
      </c>
      <c r="JZ8" s="492"/>
      <c r="KA8" s="492"/>
      <c r="KB8" s="486"/>
      <c r="KC8" s="453" t="str">
        <f ca="1">IF(($F8&lt;&gt;"")*($G8&lt;&gt;"")*(JZ8&lt;&gt;"")*(KA8&lt;&gt;""),($F8&gt;$G8)*(JZ8&gt;KA8)+($F8=$G8)*(JZ8=KA8)+($F8&lt;$G8)*(JZ8&lt;KA8),"")</f>
        <v/>
      </c>
      <c r="KD8" s="453" t="str">
        <f ca="1">IF((KC8&lt;&gt;""),IF(OR($F8&lt;&gt;$G8,PrSettings!$M$4="●"),(($F8-$G8)=(JZ8-KA8))*1,0),"")</f>
        <v/>
      </c>
      <c r="KE8" s="453" t="str">
        <f ca="1">IF((KC8&lt;&gt;""),($F8=JZ8)*($G8=KA8),"")</f>
        <v/>
      </c>
      <c r="KF8" s="453" t="str">
        <f ca="1">IF(KC8&lt;&gt;"",IF(ABS($F8-$G8)&gt;=PrSettings!$M$7,(ABS($F8-$G8-JZ8+KA8)&lt;=1)*1,IF(AND(KC8,$F8=$G8,$F8&gt;=PrSettings!$M$6),(ABS(JZ8-$F8)&lt;=1)*1,IF(AND(KC8,$F8+$G8&gt;=PrSettings!$M$8),(ABS(JZ8-$F8)+ABS(KA8-$G8)&lt;=1)*1,""))),"")</f>
        <v/>
      </c>
      <c r="KG8" s="489"/>
      <c r="KI8" s="451">
        <f t="shared" ca="1" si="22"/>
        <v>51</v>
      </c>
      <c r="KJ8" s="452" t="str">
        <f ca="1">GrpA!$B$6</f>
        <v>Katar</v>
      </c>
      <c r="KK8" s="453">
        <f t="shared" ca="1" si="48"/>
        <v>20</v>
      </c>
      <c r="KL8" s="452" t="str">
        <f ca="1">GrpA!$D$6</f>
        <v>Senegal</v>
      </c>
      <c r="KM8" s="492"/>
      <c r="KN8" s="492"/>
      <c r="KO8" s="486"/>
      <c r="KP8" s="453" t="str">
        <f ca="1">IF(($F8&lt;&gt;"")*($G8&lt;&gt;"")*(KM8&lt;&gt;"")*(KN8&lt;&gt;""),($F8&gt;$G8)*(KM8&gt;KN8)+($F8=$G8)*(KM8=KN8)+($F8&lt;$G8)*(KM8&lt;KN8),"")</f>
        <v/>
      </c>
      <c r="KQ8" s="453" t="str">
        <f ca="1">IF((KP8&lt;&gt;""),IF(OR($F8&lt;&gt;$G8,PrSettings!$M$4="●"),(($F8-$G8)=(KM8-KN8))*1,0),"")</f>
        <v/>
      </c>
      <c r="KR8" s="453" t="str">
        <f ca="1">IF((KP8&lt;&gt;""),($F8=KM8)*($G8=KN8),"")</f>
        <v/>
      </c>
      <c r="KS8" s="453" t="str">
        <f ca="1">IF(KP8&lt;&gt;"",IF(ABS($F8-$G8)&gt;=PrSettings!$M$7,(ABS($F8-$G8-KM8+KN8)&lt;=1)*1,IF(AND(KP8,$F8=$G8,$F8&gt;=PrSettings!$M$6),(ABS(KM8-$F8)&lt;=1)*1,IF(AND(KP8,$F8+$G8&gt;=PrSettings!$M$8),(ABS(KM8-$F8)+ABS(KN8-$G8)&lt;=1)*1,""))),"")</f>
        <v/>
      </c>
      <c r="KT8" s="489"/>
      <c r="KV8" s="451">
        <f t="shared" ca="1" si="23"/>
        <v>51</v>
      </c>
      <c r="KW8" s="452" t="str">
        <f ca="1">GrpA!$B$6</f>
        <v>Katar</v>
      </c>
      <c r="KX8" s="453">
        <f t="shared" ca="1" si="49"/>
        <v>20</v>
      </c>
      <c r="KY8" s="452" t="str">
        <f ca="1">GrpA!$D$6</f>
        <v>Senegal</v>
      </c>
      <c r="KZ8" s="492"/>
      <c r="LA8" s="492"/>
      <c r="LB8" s="486"/>
      <c r="LC8" s="453" t="str">
        <f ca="1">IF(($F8&lt;&gt;"")*($G8&lt;&gt;"")*(KZ8&lt;&gt;"")*(LA8&lt;&gt;""),($F8&gt;$G8)*(KZ8&gt;LA8)+($F8=$G8)*(KZ8=LA8)+($F8&lt;$G8)*(KZ8&lt;LA8),"")</f>
        <v/>
      </c>
      <c r="LD8" s="453" t="str">
        <f ca="1">IF((LC8&lt;&gt;""),IF(OR($F8&lt;&gt;$G8,PrSettings!$M$4="●"),(($F8-$G8)=(KZ8-LA8))*1,0),"")</f>
        <v/>
      </c>
      <c r="LE8" s="453" t="str">
        <f ca="1">IF((LC8&lt;&gt;""),($F8=KZ8)*($G8=LA8),"")</f>
        <v/>
      </c>
      <c r="LF8" s="453" t="str">
        <f ca="1">IF(LC8&lt;&gt;"",IF(ABS($F8-$G8)&gt;=PrSettings!$M$7,(ABS($F8-$G8-KZ8+LA8)&lt;=1)*1,IF(AND(LC8,$F8=$G8,$F8&gt;=PrSettings!$M$6),(ABS(KZ8-$F8)&lt;=1)*1,IF(AND(LC8,$F8+$G8&gt;=PrSettings!$M$8),(ABS(KZ8-$F8)+ABS(LA8-$G8)&lt;=1)*1,""))),"")</f>
        <v/>
      </c>
      <c r="LG8" s="489"/>
      <c r="LI8" s="451">
        <f t="shared" ca="1" si="24"/>
        <v>51</v>
      </c>
      <c r="LJ8" s="452" t="str">
        <f ca="1">GrpA!$B$6</f>
        <v>Katar</v>
      </c>
      <c r="LK8" s="453">
        <f t="shared" ca="1" si="50"/>
        <v>20</v>
      </c>
      <c r="LL8" s="452" t="str">
        <f ca="1">GrpA!$D$6</f>
        <v>Senegal</v>
      </c>
      <c r="LM8" s="492"/>
      <c r="LN8" s="492"/>
      <c r="LO8" s="486"/>
      <c r="LP8" s="453" t="str">
        <f ca="1">IF(($F8&lt;&gt;"")*($G8&lt;&gt;"")*(LM8&lt;&gt;"")*(LN8&lt;&gt;""),($F8&gt;$G8)*(LM8&gt;LN8)+($F8=$G8)*(LM8=LN8)+($F8&lt;$G8)*(LM8&lt;LN8),"")</f>
        <v/>
      </c>
      <c r="LQ8" s="453" t="str">
        <f ca="1">IF((LP8&lt;&gt;""),IF(OR($F8&lt;&gt;$G8,PrSettings!$M$4="●"),(($F8-$G8)=(LM8-LN8))*1,0),"")</f>
        <v/>
      </c>
      <c r="LR8" s="453" t="str">
        <f ca="1">IF((LP8&lt;&gt;""),($F8=LM8)*($G8=LN8),"")</f>
        <v/>
      </c>
      <c r="LS8" s="453" t="str">
        <f ca="1">IF(LP8&lt;&gt;"",IF(ABS($F8-$G8)&gt;=PrSettings!$M$7,(ABS($F8-$G8-LM8+LN8)&lt;=1)*1,IF(AND(LP8,$F8=$G8,$F8&gt;=PrSettings!$M$6),(ABS(LM8-$F8)&lt;=1)*1,IF(AND(LP8,$F8+$G8&gt;=PrSettings!$M$8),(ABS(LM8-$F8)+ABS(LN8-$G8)&lt;=1)*1,""))),"")</f>
        <v/>
      </c>
      <c r="LT8" s="489"/>
      <c r="LV8" s="451">
        <f t="shared" ca="1" si="25"/>
        <v>51</v>
      </c>
      <c r="LW8" s="452" t="str">
        <f ca="1">GrpA!$B$6</f>
        <v>Katar</v>
      </c>
      <c r="LX8" s="453">
        <f t="shared" ca="1" si="51"/>
        <v>20</v>
      </c>
      <c r="LY8" s="452" t="str">
        <f ca="1">GrpA!$D$6</f>
        <v>Senegal</v>
      </c>
      <c r="LZ8" s="492"/>
      <c r="MA8" s="492"/>
      <c r="MB8" s="486"/>
      <c r="MC8" s="453" t="str">
        <f ca="1">IF(($F8&lt;&gt;"")*($G8&lt;&gt;"")*(LZ8&lt;&gt;"")*(MA8&lt;&gt;""),($F8&gt;$G8)*(LZ8&gt;MA8)+($F8=$G8)*(LZ8=MA8)+($F8&lt;$G8)*(LZ8&lt;MA8),"")</f>
        <v/>
      </c>
      <c r="MD8" s="453" t="str">
        <f ca="1">IF((MC8&lt;&gt;""),IF(OR($F8&lt;&gt;$G8,PrSettings!$M$4="●"),(($F8-$G8)=(LZ8-MA8))*1,0),"")</f>
        <v/>
      </c>
      <c r="ME8" s="453" t="str">
        <f ca="1">IF((MC8&lt;&gt;""),($F8=LZ8)*($G8=MA8),"")</f>
        <v/>
      </c>
      <c r="MF8" s="453" t="str">
        <f ca="1">IF(MC8&lt;&gt;"",IF(ABS($F8-$G8)&gt;=PrSettings!$M$7,(ABS($F8-$G8-LZ8+MA8)&lt;=1)*1,IF(AND(MC8,$F8=$G8,$F8&gt;=PrSettings!$M$6),(ABS(LZ8-$F8)&lt;=1)*1,IF(AND(MC8,$F8+$G8&gt;=PrSettings!$M$8),(ABS(LZ8-$F8)+ABS(MA8-$G8)&lt;=1)*1,""))),"")</f>
        <v/>
      </c>
      <c r="MG8" s="489"/>
    </row>
    <row r="9" spans="1:345" x14ac:dyDescent="0.25">
      <c r="B9" s="451">
        <f ca="1">INDEX(Groups!$C$7:$C$45,MATCH(C9,Groups!$D$7:$D$45,0))</f>
        <v>10</v>
      </c>
      <c r="C9" s="452" t="str">
        <f ca="1">GrpA!$B$7</f>
        <v>Niederlande</v>
      </c>
      <c r="D9" s="453">
        <f ca="1">INDEX(Groups!$C$7:$C$45,MATCH(E9,Groups!$D$7:$D$45,0))</f>
        <v>46</v>
      </c>
      <c r="E9" s="452" t="str">
        <f ca="1">GrpA!$D$7</f>
        <v>Ecuador</v>
      </c>
      <c r="F9" s="454">
        <f ca="1">GrpA!$E$7</f>
        <v>1</v>
      </c>
      <c r="G9" s="455">
        <f ca="1">GrpA!$G$7</f>
        <v>1</v>
      </c>
      <c r="I9" s="451">
        <f t="shared" ca="1" si="0"/>
        <v>10</v>
      </c>
      <c r="J9" s="452" t="str">
        <f ca="1">GrpA!$B$7</f>
        <v>Niederlande</v>
      </c>
      <c r="K9" s="453">
        <f t="shared" ca="1" si="26"/>
        <v>46</v>
      </c>
      <c r="L9" s="452" t="str">
        <f ca="1">GrpA!$D$7</f>
        <v>Ecuador</v>
      </c>
      <c r="M9" s="492"/>
      <c r="N9" s="492"/>
      <c r="O9" s="486"/>
      <c r="P9" s="453" t="str">
        <f ca="1">IF(($F9&lt;&gt;"")*($G9&lt;&gt;"")*(M9&lt;&gt;"")*(N9&lt;&gt;""),($F9&gt;$G9)*(M9&gt;N9)+($F9=$G9)*(M9=N9)+($F9&lt;$G9)*(M9&lt;N9),"")</f>
        <v/>
      </c>
      <c r="Q9" s="453" t="str">
        <f ca="1">IF((P9&lt;&gt;""),IF(OR($F9&lt;&gt;$G9,PrSettings!$M$4="●"),(($F9-$G9)=(M9-N9))*1,0),"")</f>
        <v/>
      </c>
      <c r="R9" s="453" t="str">
        <f ca="1">IF((P9&lt;&gt;""),($F9=M9)*($G9=N9),"")</f>
        <v/>
      </c>
      <c r="S9" s="453" t="str">
        <f ca="1">IF(P9&lt;&gt;"",IF(ABS($F9-$G9)&gt;=PrSettings!$M$7,(ABS($F9-$G9-M9+N9)&lt;=1)*1,IF(AND(P9,$F9=$G9,$F9&gt;=PrSettings!$M$6),(ABS(M9-$F9)&lt;=1)*1,IF(AND(P9,$F9+$G9&gt;=PrSettings!$M$8),(ABS(M9-$F9)+ABS(N9-$G9)&lt;=1)*1,""))),"")</f>
        <v/>
      </c>
      <c r="T9" s="489"/>
      <c r="V9" s="451">
        <f t="shared" ca="1" si="1"/>
        <v>10</v>
      </c>
      <c r="W9" s="452" t="str">
        <f ca="1">GrpA!$B$7</f>
        <v>Niederlande</v>
      </c>
      <c r="X9" s="453">
        <f t="shared" ca="1" si="27"/>
        <v>46</v>
      </c>
      <c r="Y9" s="452" t="str">
        <f ca="1">GrpA!$D$7</f>
        <v>Ecuador</v>
      </c>
      <c r="Z9" s="492"/>
      <c r="AA9" s="492"/>
      <c r="AB9" s="486"/>
      <c r="AC9" s="453" t="str">
        <f ca="1">IF(($F9&lt;&gt;"")*($G9&lt;&gt;"")*(Z9&lt;&gt;"")*(AA9&lt;&gt;""),($F9&gt;$G9)*(Z9&gt;AA9)+($F9=$G9)*(Z9=AA9)+($F9&lt;$G9)*(Z9&lt;AA9),"")</f>
        <v/>
      </c>
      <c r="AD9" s="453" t="str">
        <f ca="1">IF((AC9&lt;&gt;""),IF(OR($F9&lt;&gt;$G9,PrSettings!$M$4="●"),(($F9-$G9)=(Z9-AA9))*1,0),"")</f>
        <v/>
      </c>
      <c r="AE9" s="453" t="str">
        <f ca="1">IF((AC9&lt;&gt;""),($F9=Z9)*($G9=AA9),"")</f>
        <v/>
      </c>
      <c r="AF9" s="453" t="str">
        <f ca="1">IF(AC9&lt;&gt;"",IF(ABS($F9-$G9)&gt;=PrSettings!$M$7,(ABS($F9-$G9-Z9+AA9)&lt;=1)*1,IF(AND(AC9,$F9=$G9,$F9&gt;=PrSettings!$M$6),(ABS(Z9-$F9)&lt;=1)*1,IF(AND(AC9,$F9+$G9&gt;=PrSettings!$M$8),(ABS(Z9-$F9)+ABS(AA9-$G9)&lt;=1)*1,""))),"")</f>
        <v/>
      </c>
      <c r="AG9" s="489"/>
      <c r="AI9" s="451">
        <f t="shared" ca="1" si="2"/>
        <v>10</v>
      </c>
      <c r="AJ9" s="452" t="str">
        <f ca="1">GrpA!$B$7</f>
        <v>Niederlande</v>
      </c>
      <c r="AK9" s="453">
        <f t="shared" ca="1" si="28"/>
        <v>46</v>
      </c>
      <c r="AL9" s="452" t="str">
        <f ca="1">GrpA!$D$7</f>
        <v>Ecuador</v>
      </c>
      <c r="AM9" s="492"/>
      <c r="AN9" s="492"/>
      <c r="AO9" s="486"/>
      <c r="AP9" s="453" t="str">
        <f ca="1">IF(($F9&lt;&gt;"")*($G9&lt;&gt;"")*(AM9&lt;&gt;"")*(AN9&lt;&gt;""),($F9&gt;$G9)*(AM9&gt;AN9)+($F9=$G9)*(AM9=AN9)+($F9&lt;$G9)*(AM9&lt;AN9),"")</f>
        <v/>
      </c>
      <c r="AQ9" s="453" t="str">
        <f ca="1">IF((AP9&lt;&gt;""),IF(OR($F9&lt;&gt;$G9,PrSettings!$M$4="●"),(($F9-$G9)=(AM9-AN9))*1,0),"")</f>
        <v/>
      </c>
      <c r="AR9" s="453" t="str">
        <f ca="1">IF((AP9&lt;&gt;""),($F9=AM9)*($G9=AN9),"")</f>
        <v/>
      </c>
      <c r="AS9" s="453" t="str">
        <f ca="1">IF(AP9&lt;&gt;"",IF(ABS($F9-$G9)&gt;=PrSettings!$M$7,(ABS($F9-$G9-AM9+AN9)&lt;=1)*1,IF(AND(AP9,$F9=$G9,$F9&gt;=PrSettings!$M$6),(ABS(AM9-$F9)&lt;=1)*1,IF(AND(AP9,$F9+$G9&gt;=PrSettings!$M$8),(ABS(AM9-$F9)+ABS(AN9-$G9)&lt;=1)*1,""))),"")</f>
        <v/>
      </c>
      <c r="AT9" s="489"/>
      <c r="AV9" s="451">
        <f t="shared" ca="1" si="3"/>
        <v>10</v>
      </c>
      <c r="AW9" s="452" t="str">
        <f ca="1">GrpA!$B$7</f>
        <v>Niederlande</v>
      </c>
      <c r="AX9" s="453">
        <f t="shared" ca="1" si="29"/>
        <v>46</v>
      </c>
      <c r="AY9" s="452" t="str">
        <f ca="1">GrpA!$D$7</f>
        <v>Ecuador</v>
      </c>
      <c r="AZ9" s="492"/>
      <c r="BA9" s="492"/>
      <c r="BB9" s="486"/>
      <c r="BC9" s="453" t="str">
        <f ca="1">IF(($F9&lt;&gt;"")*($G9&lt;&gt;"")*(AZ9&lt;&gt;"")*(BA9&lt;&gt;""),($F9&gt;$G9)*(AZ9&gt;BA9)+($F9=$G9)*(AZ9=BA9)+($F9&lt;$G9)*(AZ9&lt;BA9),"")</f>
        <v/>
      </c>
      <c r="BD9" s="453" t="str">
        <f ca="1">IF((BC9&lt;&gt;""),IF(OR($F9&lt;&gt;$G9,PrSettings!$M$4="●"),(($F9-$G9)=(AZ9-BA9))*1,0),"")</f>
        <v/>
      </c>
      <c r="BE9" s="453" t="str">
        <f ca="1">IF((BC9&lt;&gt;""),($F9=AZ9)*($G9=BA9),"")</f>
        <v/>
      </c>
      <c r="BF9" s="453" t="str">
        <f ca="1">IF(BC9&lt;&gt;"",IF(ABS($F9-$G9)&gt;=PrSettings!$M$7,(ABS($F9-$G9-AZ9+BA9)&lt;=1)*1,IF(AND(BC9,$F9=$G9,$F9&gt;=PrSettings!$M$6),(ABS(AZ9-$F9)&lt;=1)*1,IF(AND(BC9,$F9+$G9&gt;=PrSettings!$M$8),(ABS(AZ9-$F9)+ABS(BA9-$G9)&lt;=1)*1,""))),"")</f>
        <v/>
      </c>
      <c r="BG9" s="489"/>
      <c r="BI9" s="451">
        <f t="shared" ca="1" si="4"/>
        <v>10</v>
      </c>
      <c r="BJ9" s="452" t="str">
        <f ca="1">GrpA!$B$7</f>
        <v>Niederlande</v>
      </c>
      <c r="BK9" s="453">
        <f t="shared" ca="1" si="30"/>
        <v>46</v>
      </c>
      <c r="BL9" s="452" t="str">
        <f ca="1">GrpA!$D$7</f>
        <v>Ecuador</v>
      </c>
      <c r="BM9" s="492"/>
      <c r="BN9" s="492"/>
      <c r="BO9" s="486"/>
      <c r="BP9" s="453" t="str">
        <f ca="1">IF(($F9&lt;&gt;"")*($G9&lt;&gt;"")*(BM9&lt;&gt;"")*(BN9&lt;&gt;""),($F9&gt;$G9)*(BM9&gt;BN9)+($F9=$G9)*(BM9=BN9)+($F9&lt;$G9)*(BM9&lt;BN9),"")</f>
        <v/>
      </c>
      <c r="BQ9" s="453" t="str">
        <f ca="1">IF((BP9&lt;&gt;""),IF(OR($F9&lt;&gt;$G9,PrSettings!$M$4="●"),(($F9-$G9)=(BM9-BN9))*1,0),"")</f>
        <v/>
      </c>
      <c r="BR9" s="453" t="str">
        <f ca="1">IF((BP9&lt;&gt;""),($F9=BM9)*($G9=BN9),"")</f>
        <v/>
      </c>
      <c r="BS9" s="453" t="str">
        <f ca="1">IF(BP9&lt;&gt;"",IF(ABS($F9-$G9)&gt;=PrSettings!$M$7,(ABS($F9-$G9-BM9+BN9)&lt;=1)*1,IF(AND(BP9,$F9=$G9,$F9&gt;=PrSettings!$M$6),(ABS(BM9-$F9)&lt;=1)*1,IF(AND(BP9,$F9+$G9&gt;=PrSettings!$M$8),(ABS(BM9-$F9)+ABS(BN9-$G9)&lt;=1)*1,""))),"")</f>
        <v/>
      </c>
      <c r="BT9" s="489"/>
      <c r="BV9" s="451">
        <f t="shared" ca="1" si="5"/>
        <v>10</v>
      </c>
      <c r="BW9" s="452" t="str">
        <f ca="1">GrpA!$B$7</f>
        <v>Niederlande</v>
      </c>
      <c r="BX9" s="453">
        <f t="shared" ca="1" si="31"/>
        <v>46</v>
      </c>
      <c r="BY9" s="452" t="str">
        <f ca="1">GrpA!$D$7</f>
        <v>Ecuador</v>
      </c>
      <c r="BZ9" s="492"/>
      <c r="CA9" s="492"/>
      <c r="CB9" s="486"/>
      <c r="CC9" s="453" t="str">
        <f ca="1">IF(($F9&lt;&gt;"")*($G9&lt;&gt;"")*(BZ9&lt;&gt;"")*(CA9&lt;&gt;""),($F9&gt;$G9)*(BZ9&gt;CA9)+($F9=$G9)*(BZ9=CA9)+($F9&lt;$G9)*(BZ9&lt;CA9),"")</f>
        <v/>
      </c>
      <c r="CD9" s="453" t="str">
        <f ca="1">IF((CC9&lt;&gt;""),IF(OR($F9&lt;&gt;$G9,PrSettings!$M$4="●"),(($F9-$G9)=(BZ9-CA9))*1,0),"")</f>
        <v/>
      </c>
      <c r="CE9" s="453" t="str">
        <f ca="1">IF((CC9&lt;&gt;""),($F9=BZ9)*($G9=CA9),"")</f>
        <v/>
      </c>
      <c r="CF9" s="453" t="str">
        <f ca="1">IF(CC9&lt;&gt;"",IF(ABS($F9-$G9)&gt;=PrSettings!$M$7,(ABS($F9-$G9-BZ9+CA9)&lt;=1)*1,IF(AND(CC9,$F9=$G9,$F9&gt;=PrSettings!$M$6),(ABS(BZ9-$F9)&lt;=1)*1,IF(AND(CC9,$F9+$G9&gt;=PrSettings!$M$8),(ABS(BZ9-$F9)+ABS(CA9-$G9)&lt;=1)*1,""))),"")</f>
        <v/>
      </c>
      <c r="CG9" s="489"/>
      <c r="CI9" s="451">
        <f t="shared" ca="1" si="6"/>
        <v>10</v>
      </c>
      <c r="CJ9" s="452" t="str">
        <f ca="1">GrpA!$B$7</f>
        <v>Niederlande</v>
      </c>
      <c r="CK9" s="453">
        <f t="shared" ca="1" si="32"/>
        <v>46</v>
      </c>
      <c r="CL9" s="452" t="str">
        <f ca="1">GrpA!$D$7</f>
        <v>Ecuador</v>
      </c>
      <c r="CM9" s="492"/>
      <c r="CN9" s="492"/>
      <c r="CO9" s="486"/>
      <c r="CP9" s="453" t="str">
        <f ca="1">IF(($F9&lt;&gt;"")*($G9&lt;&gt;"")*(CM9&lt;&gt;"")*(CN9&lt;&gt;""),($F9&gt;$G9)*(CM9&gt;CN9)+($F9=$G9)*(CM9=CN9)+($F9&lt;$G9)*(CM9&lt;CN9),"")</f>
        <v/>
      </c>
      <c r="CQ9" s="453" t="str">
        <f ca="1">IF((CP9&lt;&gt;""),IF(OR($F9&lt;&gt;$G9,PrSettings!$M$4="●"),(($F9-$G9)=(CM9-CN9))*1,0),"")</f>
        <v/>
      </c>
      <c r="CR9" s="453" t="str">
        <f ca="1">IF((CP9&lt;&gt;""),($F9=CM9)*($G9=CN9),"")</f>
        <v/>
      </c>
      <c r="CS9" s="453" t="str">
        <f ca="1">IF(CP9&lt;&gt;"",IF(ABS($F9-$G9)&gt;=PrSettings!$M$7,(ABS($F9-$G9-CM9+CN9)&lt;=1)*1,IF(AND(CP9,$F9=$G9,$F9&gt;=PrSettings!$M$6),(ABS(CM9-$F9)&lt;=1)*1,IF(AND(CP9,$F9+$G9&gt;=PrSettings!$M$8),(ABS(CM9-$F9)+ABS(CN9-$G9)&lt;=1)*1,""))),"")</f>
        <v/>
      </c>
      <c r="CT9" s="489"/>
      <c r="CV9" s="451">
        <f t="shared" ca="1" si="7"/>
        <v>10</v>
      </c>
      <c r="CW9" s="452" t="str">
        <f ca="1">GrpA!$B$7</f>
        <v>Niederlande</v>
      </c>
      <c r="CX9" s="453">
        <f t="shared" ca="1" si="33"/>
        <v>46</v>
      </c>
      <c r="CY9" s="452" t="str">
        <f ca="1">GrpA!$D$7</f>
        <v>Ecuador</v>
      </c>
      <c r="CZ9" s="492"/>
      <c r="DA9" s="492"/>
      <c r="DB9" s="486"/>
      <c r="DC9" s="453" t="str">
        <f ca="1">IF(($F9&lt;&gt;"")*($G9&lt;&gt;"")*(CZ9&lt;&gt;"")*(DA9&lt;&gt;""),($F9&gt;$G9)*(CZ9&gt;DA9)+($F9=$G9)*(CZ9=DA9)+($F9&lt;$G9)*(CZ9&lt;DA9),"")</f>
        <v/>
      </c>
      <c r="DD9" s="453" t="str">
        <f ca="1">IF((DC9&lt;&gt;""),IF(OR($F9&lt;&gt;$G9,PrSettings!$M$4="●"),(($F9-$G9)=(CZ9-DA9))*1,0),"")</f>
        <v/>
      </c>
      <c r="DE9" s="453" t="str">
        <f ca="1">IF((DC9&lt;&gt;""),($F9=CZ9)*($G9=DA9),"")</f>
        <v/>
      </c>
      <c r="DF9" s="453" t="str">
        <f ca="1">IF(DC9&lt;&gt;"",IF(ABS($F9-$G9)&gt;=PrSettings!$M$7,(ABS($F9-$G9-CZ9+DA9)&lt;=1)*1,IF(AND(DC9,$F9=$G9,$F9&gt;=PrSettings!$M$6),(ABS(CZ9-$F9)&lt;=1)*1,IF(AND(DC9,$F9+$G9&gt;=PrSettings!$M$8),(ABS(CZ9-$F9)+ABS(DA9-$G9)&lt;=1)*1,""))),"")</f>
        <v/>
      </c>
      <c r="DG9" s="489"/>
      <c r="DI9" s="451">
        <f t="shared" ca="1" si="8"/>
        <v>10</v>
      </c>
      <c r="DJ9" s="452" t="str">
        <f ca="1">GrpA!$B$7</f>
        <v>Niederlande</v>
      </c>
      <c r="DK9" s="453">
        <f t="shared" ca="1" si="34"/>
        <v>46</v>
      </c>
      <c r="DL9" s="452" t="str">
        <f ca="1">GrpA!$D$7</f>
        <v>Ecuador</v>
      </c>
      <c r="DM9" s="492"/>
      <c r="DN9" s="492"/>
      <c r="DO9" s="486"/>
      <c r="DP9" s="453" t="str">
        <f ca="1">IF(($F9&lt;&gt;"")*($G9&lt;&gt;"")*(DM9&lt;&gt;"")*(DN9&lt;&gt;""),($F9&gt;$G9)*(DM9&gt;DN9)+($F9=$G9)*(DM9=DN9)+($F9&lt;$G9)*(DM9&lt;DN9),"")</f>
        <v/>
      </c>
      <c r="DQ9" s="453" t="str">
        <f ca="1">IF((DP9&lt;&gt;""),IF(OR($F9&lt;&gt;$G9,PrSettings!$M$4="●"),(($F9-$G9)=(DM9-DN9))*1,0),"")</f>
        <v/>
      </c>
      <c r="DR9" s="453" t="str">
        <f ca="1">IF((DP9&lt;&gt;""),($F9=DM9)*($G9=DN9),"")</f>
        <v/>
      </c>
      <c r="DS9" s="453" t="str">
        <f ca="1">IF(DP9&lt;&gt;"",IF(ABS($F9-$G9)&gt;=PrSettings!$M$7,(ABS($F9-$G9-DM9+DN9)&lt;=1)*1,IF(AND(DP9,$F9=$G9,$F9&gt;=PrSettings!$M$6),(ABS(DM9-$F9)&lt;=1)*1,IF(AND(DP9,$F9+$G9&gt;=PrSettings!$M$8),(ABS(DM9-$F9)+ABS(DN9-$G9)&lt;=1)*1,""))),"")</f>
        <v/>
      </c>
      <c r="DT9" s="489"/>
      <c r="DV9" s="451">
        <f t="shared" ca="1" si="9"/>
        <v>10</v>
      </c>
      <c r="DW9" s="452" t="str">
        <f ca="1">GrpA!$B$7</f>
        <v>Niederlande</v>
      </c>
      <c r="DX9" s="453">
        <f t="shared" ca="1" si="35"/>
        <v>46</v>
      </c>
      <c r="DY9" s="452" t="str">
        <f ca="1">GrpA!$D$7</f>
        <v>Ecuador</v>
      </c>
      <c r="DZ9" s="492"/>
      <c r="EA9" s="492"/>
      <c r="EB9" s="486"/>
      <c r="EC9" s="453" t="str">
        <f ca="1">IF(($F9&lt;&gt;"")*($G9&lt;&gt;"")*(DZ9&lt;&gt;"")*(EA9&lt;&gt;""),($F9&gt;$G9)*(DZ9&gt;EA9)+($F9=$G9)*(DZ9=EA9)+($F9&lt;$G9)*(DZ9&lt;EA9),"")</f>
        <v/>
      </c>
      <c r="ED9" s="453" t="str">
        <f ca="1">IF((EC9&lt;&gt;""),IF(OR($F9&lt;&gt;$G9,PrSettings!$M$4="●"),(($F9-$G9)=(DZ9-EA9))*1,0),"")</f>
        <v/>
      </c>
      <c r="EE9" s="453" t="str">
        <f ca="1">IF((EC9&lt;&gt;""),($F9=DZ9)*($G9=EA9),"")</f>
        <v/>
      </c>
      <c r="EF9" s="453" t="str">
        <f ca="1">IF(EC9&lt;&gt;"",IF(ABS($F9-$G9)&gt;=PrSettings!$M$7,(ABS($F9-$G9-DZ9+EA9)&lt;=1)*1,IF(AND(EC9,$F9=$G9,$F9&gt;=PrSettings!$M$6),(ABS(DZ9-$F9)&lt;=1)*1,IF(AND(EC9,$F9+$G9&gt;=PrSettings!$M$8),(ABS(DZ9-$F9)+ABS(EA9-$G9)&lt;=1)*1,""))),"")</f>
        <v/>
      </c>
      <c r="EG9" s="489"/>
      <c r="EI9" s="451">
        <f t="shared" ca="1" si="10"/>
        <v>10</v>
      </c>
      <c r="EJ9" s="452" t="str">
        <f ca="1">GrpA!$B$7</f>
        <v>Niederlande</v>
      </c>
      <c r="EK9" s="453">
        <f t="shared" ca="1" si="36"/>
        <v>46</v>
      </c>
      <c r="EL9" s="452" t="str">
        <f ca="1">GrpA!$D$7</f>
        <v>Ecuador</v>
      </c>
      <c r="EM9" s="492"/>
      <c r="EN9" s="492"/>
      <c r="EO9" s="486"/>
      <c r="EP9" s="453" t="str">
        <f ca="1">IF(($F9&lt;&gt;"")*($G9&lt;&gt;"")*(EM9&lt;&gt;"")*(EN9&lt;&gt;""),($F9&gt;$G9)*(EM9&gt;EN9)+($F9=$G9)*(EM9=EN9)+($F9&lt;$G9)*(EM9&lt;EN9),"")</f>
        <v/>
      </c>
      <c r="EQ9" s="453" t="str">
        <f ca="1">IF((EP9&lt;&gt;""),IF(OR($F9&lt;&gt;$G9,PrSettings!$M$4="●"),(($F9-$G9)=(EM9-EN9))*1,0),"")</f>
        <v/>
      </c>
      <c r="ER9" s="453" t="str">
        <f ca="1">IF((EP9&lt;&gt;""),($F9=EM9)*($G9=EN9),"")</f>
        <v/>
      </c>
      <c r="ES9" s="453" t="str">
        <f ca="1">IF(EP9&lt;&gt;"",IF(ABS($F9-$G9)&gt;=PrSettings!$M$7,(ABS($F9-$G9-EM9+EN9)&lt;=1)*1,IF(AND(EP9,$F9=$G9,$F9&gt;=PrSettings!$M$6),(ABS(EM9-$F9)&lt;=1)*1,IF(AND(EP9,$F9+$G9&gt;=PrSettings!$M$8),(ABS(EM9-$F9)+ABS(EN9-$G9)&lt;=1)*1,""))),"")</f>
        <v/>
      </c>
      <c r="ET9" s="489"/>
      <c r="EV9" s="451">
        <f t="shared" ca="1" si="11"/>
        <v>10</v>
      </c>
      <c r="EW9" s="452" t="str">
        <f ca="1">GrpA!$B$7</f>
        <v>Niederlande</v>
      </c>
      <c r="EX9" s="453">
        <f t="shared" ca="1" si="37"/>
        <v>46</v>
      </c>
      <c r="EY9" s="452" t="str">
        <f ca="1">GrpA!$D$7</f>
        <v>Ecuador</v>
      </c>
      <c r="EZ9" s="492"/>
      <c r="FA9" s="492"/>
      <c r="FB9" s="486"/>
      <c r="FC9" s="453" t="str">
        <f ca="1">IF(($F9&lt;&gt;"")*($G9&lt;&gt;"")*(EZ9&lt;&gt;"")*(FA9&lt;&gt;""),($F9&gt;$G9)*(EZ9&gt;FA9)+($F9=$G9)*(EZ9=FA9)+($F9&lt;$G9)*(EZ9&lt;FA9),"")</f>
        <v/>
      </c>
      <c r="FD9" s="453" t="str">
        <f ca="1">IF((FC9&lt;&gt;""),IF(OR($F9&lt;&gt;$G9,PrSettings!$M$4="●"),(($F9-$G9)=(EZ9-FA9))*1,0),"")</f>
        <v/>
      </c>
      <c r="FE9" s="453" t="str">
        <f ca="1">IF((FC9&lt;&gt;""),($F9=EZ9)*($G9=FA9),"")</f>
        <v/>
      </c>
      <c r="FF9" s="453" t="str">
        <f ca="1">IF(FC9&lt;&gt;"",IF(ABS($F9-$G9)&gt;=PrSettings!$M$7,(ABS($F9-$G9-EZ9+FA9)&lt;=1)*1,IF(AND(FC9,$F9=$G9,$F9&gt;=PrSettings!$M$6),(ABS(EZ9-$F9)&lt;=1)*1,IF(AND(FC9,$F9+$G9&gt;=PrSettings!$M$8),(ABS(EZ9-$F9)+ABS(FA9-$G9)&lt;=1)*1,""))),"")</f>
        <v/>
      </c>
      <c r="FG9" s="489"/>
      <c r="FI9" s="451">
        <f t="shared" ca="1" si="12"/>
        <v>10</v>
      </c>
      <c r="FJ9" s="452" t="str">
        <f ca="1">GrpA!$B$7</f>
        <v>Niederlande</v>
      </c>
      <c r="FK9" s="453">
        <f t="shared" ca="1" si="38"/>
        <v>46</v>
      </c>
      <c r="FL9" s="452" t="str">
        <f ca="1">GrpA!$D$7</f>
        <v>Ecuador</v>
      </c>
      <c r="FM9" s="492"/>
      <c r="FN9" s="492"/>
      <c r="FO9" s="486"/>
      <c r="FP9" s="453" t="str">
        <f ca="1">IF(($F9&lt;&gt;"")*($G9&lt;&gt;"")*(FM9&lt;&gt;"")*(FN9&lt;&gt;""),($F9&gt;$G9)*(FM9&gt;FN9)+($F9=$G9)*(FM9=FN9)+($F9&lt;$G9)*(FM9&lt;FN9),"")</f>
        <v/>
      </c>
      <c r="FQ9" s="453" t="str">
        <f ca="1">IF((FP9&lt;&gt;""),IF(OR($F9&lt;&gt;$G9,PrSettings!$M$4="●"),(($F9-$G9)=(FM9-FN9))*1,0),"")</f>
        <v/>
      </c>
      <c r="FR9" s="453" t="str">
        <f ca="1">IF((FP9&lt;&gt;""),($F9=FM9)*($G9=FN9),"")</f>
        <v/>
      </c>
      <c r="FS9" s="453" t="str">
        <f ca="1">IF(FP9&lt;&gt;"",IF(ABS($F9-$G9)&gt;=PrSettings!$M$7,(ABS($F9-$G9-FM9+FN9)&lt;=1)*1,IF(AND(FP9,$F9=$G9,$F9&gt;=PrSettings!$M$6),(ABS(FM9-$F9)&lt;=1)*1,IF(AND(FP9,$F9+$G9&gt;=PrSettings!$M$8),(ABS(FM9-$F9)+ABS(FN9-$G9)&lt;=1)*1,""))),"")</f>
        <v/>
      </c>
      <c r="FT9" s="489"/>
      <c r="FV9" s="451">
        <f t="shared" ca="1" si="13"/>
        <v>10</v>
      </c>
      <c r="FW9" s="452" t="str">
        <f ca="1">GrpA!$B$7</f>
        <v>Niederlande</v>
      </c>
      <c r="FX9" s="453">
        <f t="shared" ca="1" si="39"/>
        <v>46</v>
      </c>
      <c r="FY9" s="452" t="str">
        <f ca="1">GrpA!$D$7</f>
        <v>Ecuador</v>
      </c>
      <c r="FZ9" s="492"/>
      <c r="GA9" s="492"/>
      <c r="GB9" s="486"/>
      <c r="GC9" s="453" t="str">
        <f ca="1">IF(($F9&lt;&gt;"")*($G9&lt;&gt;"")*(FZ9&lt;&gt;"")*(GA9&lt;&gt;""),($F9&gt;$G9)*(FZ9&gt;GA9)+($F9=$G9)*(FZ9=GA9)+($F9&lt;$G9)*(FZ9&lt;GA9),"")</f>
        <v/>
      </c>
      <c r="GD9" s="453" t="str">
        <f ca="1">IF((GC9&lt;&gt;""),IF(OR($F9&lt;&gt;$G9,PrSettings!$M$4="●"),(($F9-$G9)=(FZ9-GA9))*1,0),"")</f>
        <v/>
      </c>
      <c r="GE9" s="453" t="str">
        <f ca="1">IF((GC9&lt;&gt;""),($F9=FZ9)*($G9=GA9),"")</f>
        <v/>
      </c>
      <c r="GF9" s="453" t="str">
        <f ca="1">IF(GC9&lt;&gt;"",IF(ABS($F9-$G9)&gt;=PrSettings!$M$7,(ABS($F9-$G9-FZ9+GA9)&lt;=1)*1,IF(AND(GC9,$F9=$G9,$F9&gt;=PrSettings!$M$6),(ABS(FZ9-$F9)&lt;=1)*1,IF(AND(GC9,$F9+$G9&gt;=PrSettings!$M$8),(ABS(FZ9-$F9)+ABS(GA9-$G9)&lt;=1)*1,""))),"")</f>
        <v/>
      </c>
      <c r="GG9" s="489"/>
      <c r="GI9" s="451">
        <f t="shared" ca="1" si="14"/>
        <v>10</v>
      </c>
      <c r="GJ9" s="452" t="str">
        <f ca="1">GrpA!$B$7</f>
        <v>Niederlande</v>
      </c>
      <c r="GK9" s="453">
        <f t="shared" ca="1" si="40"/>
        <v>46</v>
      </c>
      <c r="GL9" s="452" t="str">
        <f ca="1">GrpA!$D$7</f>
        <v>Ecuador</v>
      </c>
      <c r="GM9" s="492"/>
      <c r="GN9" s="492"/>
      <c r="GO9" s="486"/>
      <c r="GP9" s="453" t="str">
        <f ca="1">IF(($F9&lt;&gt;"")*($G9&lt;&gt;"")*(GM9&lt;&gt;"")*(GN9&lt;&gt;""),($F9&gt;$G9)*(GM9&gt;GN9)+($F9=$G9)*(GM9=GN9)+($F9&lt;$G9)*(GM9&lt;GN9),"")</f>
        <v/>
      </c>
      <c r="GQ9" s="453" t="str">
        <f ca="1">IF((GP9&lt;&gt;""),IF(OR($F9&lt;&gt;$G9,PrSettings!$M$4="●"),(($F9-$G9)=(GM9-GN9))*1,0),"")</f>
        <v/>
      </c>
      <c r="GR9" s="453" t="str">
        <f ca="1">IF((GP9&lt;&gt;""),($F9=GM9)*($G9=GN9),"")</f>
        <v/>
      </c>
      <c r="GS9" s="453" t="str">
        <f ca="1">IF(GP9&lt;&gt;"",IF(ABS($F9-$G9)&gt;=PrSettings!$M$7,(ABS($F9-$G9-GM9+GN9)&lt;=1)*1,IF(AND(GP9,$F9=$G9,$F9&gt;=PrSettings!$M$6),(ABS(GM9-$F9)&lt;=1)*1,IF(AND(GP9,$F9+$G9&gt;=PrSettings!$M$8),(ABS(GM9-$F9)+ABS(GN9-$G9)&lt;=1)*1,""))),"")</f>
        <v/>
      </c>
      <c r="GT9" s="489"/>
      <c r="GV9" s="451">
        <f t="shared" ca="1" si="15"/>
        <v>10</v>
      </c>
      <c r="GW9" s="452" t="str">
        <f ca="1">GrpA!$B$7</f>
        <v>Niederlande</v>
      </c>
      <c r="GX9" s="453">
        <f t="shared" ca="1" si="41"/>
        <v>46</v>
      </c>
      <c r="GY9" s="452" t="str">
        <f ca="1">GrpA!$D$7</f>
        <v>Ecuador</v>
      </c>
      <c r="GZ9" s="492"/>
      <c r="HA9" s="492"/>
      <c r="HB9" s="486"/>
      <c r="HC9" s="453" t="str">
        <f ca="1">IF(($F9&lt;&gt;"")*($G9&lt;&gt;"")*(GZ9&lt;&gt;"")*(HA9&lt;&gt;""),($F9&gt;$G9)*(GZ9&gt;HA9)+($F9=$G9)*(GZ9=HA9)+($F9&lt;$G9)*(GZ9&lt;HA9),"")</f>
        <v/>
      </c>
      <c r="HD9" s="453" t="str">
        <f ca="1">IF((HC9&lt;&gt;""),IF(OR($F9&lt;&gt;$G9,PrSettings!$M$4="●"),(($F9-$G9)=(GZ9-HA9))*1,0),"")</f>
        <v/>
      </c>
      <c r="HE9" s="453" t="str">
        <f ca="1">IF((HC9&lt;&gt;""),($F9=GZ9)*($G9=HA9),"")</f>
        <v/>
      </c>
      <c r="HF9" s="453" t="str">
        <f ca="1">IF(HC9&lt;&gt;"",IF(ABS($F9-$G9)&gt;=PrSettings!$M$7,(ABS($F9-$G9-GZ9+HA9)&lt;=1)*1,IF(AND(HC9,$F9=$G9,$F9&gt;=PrSettings!$M$6),(ABS(GZ9-$F9)&lt;=1)*1,IF(AND(HC9,$F9+$G9&gt;=PrSettings!$M$8),(ABS(GZ9-$F9)+ABS(HA9-$G9)&lt;=1)*1,""))),"")</f>
        <v/>
      </c>
      <c r="HG9" s="489"/>
      <c r="HI9" s="451">
        <f t="shared" ca="1" si="16"/>
        <v>10</v>
      </c>
      <c r="HJ9" s="452" t="str">
        <f ca="1">GrpA!$B$7</f>
        <v>Niederlande</v>
      </c>
      <c r="HK9" s="453">
        <f t="shared" ca="1" si="42"/>
        <v>46</v>
      </c>
      <c r="HL9" s="452" t="str">
        <f ca="1">GrpA!$D$7</f>
        <v>Ecuador</v>
      </c>
      <c r="HM9" s="492"/>
      <c r="HN9" s="492"/>
      <c r="HO9" s="486"/>
      <c r="HP9" s="453" t="str">
        <f ca="1">IF(($F9&lt;&gt;"")*($G9&lt;&gt;"")*(HM9&lt;&gt;"")*(HN9&lt;&gt;""),($F9&gt;$G9)*(HM9&gt;HN9)+($F9=$G9)*(HM9=HN9)+($F9&lt;$G9)*(HM9&lt;HN9),"")</f>
        <v/>
      </c>
      <c r="HQ9" s="453" t="str">
        <f ca="1">IF((HP9&lt;&gt;""),IF(OR($F9&lt;&gt;$G9,PrSettings!$M$4="●"),(($F9-$G9)=(HM9-HN9))*1,0),"")</f>
        <v/>
      </c>
      <c r="HR9" s="453" t="str">
        <f ca="1">IF((HP9&lt;&gt;""),($F9=HM9)*($G9=HN9),"")</f>
        <v/>
      </c>
      <c r="HS9" s="453" t="str">
        <f ca="1">IF(HP9&lt;&gt;"",IF(ABS($F9-$G9)&gt;=PrSettings!$M$7,(ABS($F9-$G9-HM9+HN9)&lt;=1)*1,IF(AND(HP9,$F9=$G9,$F9&gt;=PrSettings!$M$6),(ABS(HM9-$F9)&lt;=1)*1,IF(AND(HP9,$F9+$G9&gt;=PrSettings!$M$8),(ABS(HM9-$F9)+ABS(HN9-$G9)&lt;=1)*1,""))),"")</f>
        <v/>
      </c>
      <c r="HT9" s="489"/>
      <c r="HV9" s="451">
        <f t="shared" ca="1" si="17"/>
        <v>10</v>
      </c>
      <c r="HW9" s="452" t="str">
        <f ca="1">GrpA!$B$7</f>
        <v>Niederlande</v>
      </c>
      <c r="HX9" s="453">
        <f t="shared" ca="1" si="43"/>
        <v>46</v>
      </c>
      <c r="HY9" s="452" t="str">
        <f ca="1">GrpA!$D$7</f>
        <v>Ecuador</v>
      </c>
      <c r="HZ9" s="492"/>
      <c r="IA9" s="492"/>
      <c r="IB9" s="486"/>
      <c r="IC9" s="453" t="str">
        <f ca="1">IF(($F9&lt;&gt;"")*($G9&lt;&gt;"")*(HZ9&lt;&gt;"")*(IA9&lt;&gt;""),($F9&gt;$G9)*(HZ9&gt;IA9)+($F9=$G9)*(HZ9=IA9)+($F9&lt;$G9)*(HZ9&lt;IA9),"")</f>
        <v/>
      </c>
      <c r="ID9" s="453" t="str">
        <f ca="1">IF((IC9&lt;&gt;""),IF(OR($F9&lt;&gt;$G9,PrSettings!$M$4="●"),(($F9-$G9)=(HZ9-IA9))*1,0),"")</f>
        <v/>
      </c>
      <c r="IE9" s="453" t="str">
        <f ca="1">IF((IC9&lt;&gt;""),($F9=HZ9)*($G9=IA9),"")</f>
        <v/>
      </c>
      <c r="IF9" s="453" t="str">
        <f ca="1">IF(IC9&lt;&gt;"",IF(ABS($F9-$G9)&gt;=PrSettings!$M$7,(ABS($F9-$G9-HZ9+IA9)&lt;=1)*1,IF(AND(IC9,$F9=$G9,$F9&gt;=PrSettings!$M$6),(ABS(HZ9-$F9)&lt;=1)*1,IF(AND(IC9,$F9+$G9&gt;=PrSettings!$M$8),(ABS(HZ9-$F9)+ABS(IA9-$G9)&lt;=1)*1,""))),"")</f>
        <v/>
      </c>
      <c r="IG9" s="489"/>
      <c r="II9" s="451">
        <f t="shared" ca="1" si="18"/>
        <v>10</v>
      </c>
      <c r="IJ9" s="452" t="str">
        <f ca="1">GrpA!$B$7</f>
        <v>Niederlande</v>
      </c>
      <c r="IK9" s="453">
        <f t="shared" ca="1" si="44"/>
        <v>46</v>
      </c>
      <c r="IL9" s="452" t="str">
        <f ca="1">GrpA!$D$7</f>
        <v>Ecuador</v>
      </c>
      <c r="IM9" s="492"/>
      <c r="IN9" s="492"/>
      <c r="IO9" s="486"/>
      <c r="IP9" s="453" t="str">
        <f ca="1">IF(($F9&lt;&gt;"")*($G9&lt;&gt;"")*(IM9&lt;&gt;"")*(IN9&lt;&gt;""),($F9&gt;$G9)*(IM9&gt;IN9)+($F9=$G9)*(IM9=IN9)+($F9&lt;$G9)*(IM9&lt;IN9),"")</f>
        <v/>
      </c>
      <c r="IQ9" s="453" t="str">
        <f ca="1">IF((IP9&lt;&gt;""),IF(OR($F9&lt;&gt;$G9,PrSettings!$M$4="●"),(($F9-$G9)=(IM9-IN9))*1,0),"")</f>
        <v/>
      </c>
      <c r="IR9" s="453" t="str">
        <f ca="1">IF((IP9&lt;&gt;""),($F9=IM9)*($G9=IN9),"")</f>
        <v/>
      </c>
      <c r="IS9" s="453" t="str">
        <f ca="1">IF(IP9&lt;&gt;"",IF(ABS($F9-$G9)&gt;=PrSettings!$M$7,(ABS($F9-$G9-IM9+IN9)&lt;=1)*1,IF(AND(IP9,$F9=$G9,$F9&gt;=PrSettings!$M$6),(ABS(IM9-$F9)&lt;=1)*1,IF(AND(IP9,$F9+$G9&gt;=PrSettings!$M$8),(ABS(IM9-$F9)+ABS(IN9-$G9)&lt;=1)*1,""))),"")</f>
        <v/>
      </c>
      <c r="IT9" s="489"/>
      <c r="IV9" s="451">
        <f t="shared" ca="1" si="19"/>
        <v>10</v>
      </c>
      <c r="IW9" s="452" t="str">
        <f ca="1">GrpA!$B$7</f>
        <v>Niederlande</v>
      </c>
      <c r="IX9" s="453">
        <f t="shared" ca="1" si="45"/>
        <v>46</v>
      </c>
      <c r="IY9" s="452" t="str">
        <f ca="1">GrpA!$D$7</f>
        <v>Ecuador</v>
      </c>
      <c r="IZ9" s="492"/>
      <c r="JA9" s="492"/>
      <c r="JB9" s="486"/>
      <c r="JC9" s="453" t="str">
        <f ca="1">IF(($F9&lt;&gt;"")*($G9&lt;&gt;"")*(IZ9&lt;&gt;"")*(JA9&lt;&gt;""),($F9&gt;$G9)*(IZ9&gt;JA9)+($F9=$G9)*(IZ9=JA9)+($F9&lt;$G9)*(IZ9&lt;JA9),"")</f>
        <v/>
      </c>
      <c r="JD9" s="453" t="str">
        <f ca="1">IF((JC9&lt;&gt;""),IF(OR($F9&lt;&gt;$G9,PrSettings!$M$4="●"),(($F9-$G9)=(IZ9-JA9))*1,0),"")</f>
        <v/>
      </c>
      <c r="JE9" s="453" t="str">
        <f ca="1">IF((JC9&lt;&gt;""),($F9=IZ9)*($G9=JA9),"")</f>
        <v/>
      </c>
      <c r="JF9" s="453" t="str">
        <f ca="1">IF(JC9&lt;&gt;"",IF(ABS($F9-$G9)&gt;=PrSettings!$M$7,(ABS($F9-$G9-IZ9+JA9)&lt;=1)*1,IF(AND(JC9,$F9=$G9,$F9&gt;=PrSettings!$M$6),(ABS(IZ9-$F9)&lt;=1)*1,IF(AND(JC9,$F9+$G9&gt;=PrSettings!$M$8),(ABS(IZ9-$F9)+ABS(JA9-$G9)&lt;=1)*1,""))),"")</f>
        <v/>
      </c>
      <c r="JG9" s="489"/>
      <c r="JI9" s="451">
        <f t="shared" ca="1" si="20"/>
        <v>10</v>
      </c>
      <c r="JJ9" s="452" t="str">
        <f ca="1">GrpA!$B$7</f>
        <v>Niederlande</v>
      </c>
      <c r="JK9" s="453">
        <f t="shared" ca="1" si="46"/>
        <v>46</v>
      </c>
      <c r="JL9" s="452" t="str">
        <f ca="1">GrpA!$D$7</f>
        <v>Ecuador</v>
      </c>
      <c r="JM9" s="492"/>
      <c r="JN9" s="492"/>
      <c r="JO9" s="486"/>
      <c r="JP9" s="453" t="str">
        <f ca="1">IF(($F9&lt;&gt;"")*($G9&lt;&gt;"")*(JM9&lt;&gt;"")*(JN9&lt;&gt;""),($F9&gt;$G9)*(JM9&gt;JN9)+($F9=$G9)*(JM9=JN9)+($F9&lt;$G9)*(JM9&lt;JN9),"")</f>
        <v/>
      </c>
      <c r="JQ9" s="453" t="str">
        <f ca="1">IF((JP9&lt;&gt;""),IF(OR($F9&lt;&gt;$G9,PrSettings!$M$4="●"),(($F9-$G9)=(JM9-JN9))*1,0),"")</f>
        <v/>
      </c>
      <c r="JR9" s="453" t="str">
        <f ca="1">IF((JP9&lt;&gt;""),($F9=JM9)*($G9=JN9),"")</f>
        <v/>
      </c>
      <c r="JS9" s="453" t="str">
        <f ca="1">IF(JP9&lt;&gt;"",IF(ABS($F9-$G9)&gt;=PrSettings!$M$7,(ABS($F9-$G9-JM9+JN9)&lt;=1)*1,IF(AND(JP9,$F9=$G9,$F9&gt;=PrSettings!$M$6),(ABS(JM9-$F9)&lt;=1)*1,IF(AND(JP9,$F9+$G9&gt;=PrSettings!$M$8),(ABS(JM9-$F9)+ABS(JN9-$G9)&lt;=1)*1,""))),"")</f>
        <v/>
      </c>
      <c r="JT9" s="489"/>
      <c r="JV9" s="451">
        <f t="shared" ca="1" si="21"/>
        <v>10</v>
      </c>
      <c r="JW9" s="452" t="str">
        <f ca="1">GrpA!$B$7</f>
        <v>Niederlande</v>
      </c>
      <c r="JX9" s="453">
        <f t="shared" ca="1" si="47"/>
        <v>46</v>
      </c>
      <c r="JY9" s="452" t="str">
        <f ca="1">GrpA!$D$7</f>
        <v>Ecuador</v>
      </c>
      <c r="JZ9" s="492"/>
      <c r="KA9" s="492"/>
      <c r="KB9" s="486"/>
      <c r="KC9" s="453" t="str">
        <f ca="1">IF(($F9&lt;&gt;"")*($G9&lt;&gt;"")*(JZ9&lt;&gt;"")*(KA9&lt;&gt;""),($F9&gt;$G9)*(JZ9&gt;KA9)+($F9=$G9)*(JZ9=KA9)+($F9&lt;$G9)*(JZ9&lt;KA9),"")</f>
        <v/>
      </c>
      <c r="KD9" s="453" t="str">
        <f ca="1">IF((KC9&lt;&gt;""),IF(OR($F9&lt;&gt;$G9,PrSettings!$M$4="●"),(($F9-$G9)=(JZ9-KA9))*1,0),"")</f>
        <v/>
      </c>
      <c r="KE9" s="453" t="str">
        <f ca="1">IF((KC9&lt;&gt;""),($F9=JZ9)*($G9=KA9),"")</f>
        <v/>
      </c>
      <c r="KF9" s="453" t="str">
        <f ca="1">IF(KC9&lt;&gt;"",IF(ABS($F9-$G9)&gt;=PrSettings!$M$7,(ABS($F9-$G9-JZ9+KA9)&lt;=1)*1,IF(AND(KC9,$F9=$G9,$F9&gt;=PrSettings!$M$6),(ABS(JZ9-$F9)&lt;=1)*1,IF(AND(KC9,$F9+$G9&gt;=PrSettings!$M$8),(ABS(JZ9-$F9)+ABS(KA9-$G9)&lt;=1)*1,""))),"")</f>
        <v/>
      </c>
      <c r="KG9" s="489"/>
      <c r="KI9" s="451">
        <f t="shared" ca="1" si="22"/>
        <v>10</v>
      </c>
      <c r="KJ9" s="452" t="str">
        <f ca="1">GrpA!$B$7</f>
        <v>Niederlande</v>
      </c>
      <c r="KK9" s="453">
        <f t="shared" ca="1" si="48"/>
        <v>46</v>
      </c>
      <c r="KL9" s="452" t="str">
        <f ca="1">GrpA!$D$7</f>
        <v>Ecuador</v>
      </c>
      <c r="KM9" s="492"/>
      <c r="KN9" s="492"/>
      <c r="KO9" s="486"/>
      <c r="KP9" s="453" t="str">
        <f ca="1">IF(($F9&lt;&gt;"")*($G9&lt;&gt;"")*(KM9&lt;&gt;"")*(KN9&lt;&gt;""),($F9&gt;$G9)*(KM9&gt;KN9)+($F9=$G9)*(KM9=KN9)+($F9&lt;$G9)*(KM9&lt;KN9),"")</f>
        <v/>
      </c>
      <c r="KQ9" s="453" t="str">
        <f ca="1">IF((KP9&lt;&gt;""),IF(OR($F9&lt;&gt;$G9,PrSettings!$M$4="●"),(($F9-$G9)=(KM9-KN9))*1,0),"")</f>
        <v/>
      </c>
      <c r="KR9" s="453" t="str">
        <f ca="1">IF((KP9&lt;&gt;""),($F9=KM9)*($G9=KN9),"")</f>
        <v/>
      </c>
      <c r="KS9" s="453" t="str">
        <f ca="1">IF(KP9&lt;&gt;"",IF(ABS($F9-$G9)&gt;=PrSettings!$M$7,(ABS($F9-$G9-KM9+KN9)&lt;=1)*1,IF(AND(KP9,$F9=$G9,$F9&gt;=PrSettings!$M$6),(ABS(KM9-$F9)&lt;=1)*1,IF(AND(KP9,$F9+$G9&gt;=PrSettings!$M$8),(ABS(KM9-$F9)+ABS(KN9-$G9)&lt;=1)*1,""))),"")</f>
        <v/>
      </c>
      <c r="KT9" s="489"/>
      <c r="KV9" s="451">
        <f t="shared" ca="1" si="23"/>
        <v>10</v>
      </c>
      <c r="KW9" s="452" t="str">
        <f ca="1">GrpA!$B$7</f>
        <v>Niederlande</v>
      </c>
      <c r="KX9" s="453">
        <f t="shared" ca="1" si="49"/>
        <v>46</v>
      </c>
      <c r="KY9" s="452" t="str">
        <f ca="1">GrpA!$D$7</f>
        <v>Ecuador</v>
      </c>
      <c r="KZ9" s="492"/>
      <c r="LA9" s="492"/>
      <c r="LB9" s="486"/>
      <c r="LC9" s="453" t="str">
        <f ca="1">IF(($F9&lt;&gt;"")*($G9&lt;&gt;"")*(KZ9&lt;&gt;"")*(LA9&lt;&gt;""),($F9&gt;$G9)*(KZ9&gt;LA9)+($F9=$G9)*(KZ9=LA9)+($F9&lt;$G9)*(KZ9&lt;LA9),"")</f>
        <v/>
      </c>
      <c r="LD9" s="453" t="str">
        <f ca="1">IF((LC9&lt;&gt;""),IF(OR($F9&lt;&gt;$G9,PrSettings!$M$4="●"),(($F9-$G9)=(KZ9-LA9))*1,0),"")</f>
        <v/>
      </c>
      <c r="LE9" s="453" t="str">
        <f ca="1">IF((LC9&lt;&gt;""),($F9=KZ9)*($G9=LA9),"")</f>
        <v/>
      </c>
      <c r="LF9" s="453" t="str">
        <f ca="1">IF(LC9&lt;&gt;"",IF(ABS($F9-$G9)&gt;=PrSettings!$M$7,(ABS($F9-$G9-KZ9+LA9)&lt;=1)*1,IF(AND(LC9,$F9=$G9,$F9&gt;=PrSettings!$M$6),(ABS(KZ9-$F9)&lt;=1)*1,IF(AND(LC9,$F9+$G9&gt;=PrSettings!$M$8),(ABS(KZ9-$F9)+ABS(LA9-$G9)&lt;=1)*1,""))),"")</f>
        <v/>
      </c>
      <c r="LG9" s="489"/>
      <c r="LI9" s="451">
        <f t="shared" ca="1" si="24"/>
        <v>10</v>
      </c>
      <c r="LJ9" s="452" t="str">
        <f ca="1">GrpA!$B$7</f>
        <v>Niederlande</v>
      </c>
      <c r="LK9" s="453">
        <f t="shared" ca="1" si="50"/>
        <v>46</v>
      </c>
      <c r="LL9" s="452" t="str">
        <f ca="1">GrpA!$D$7</f>
        <v>Ecuador</v>
      </c>
      <c r="LM9" s="492"/>
      <c r="LN9" s="492"/>
      <c r="LO9" s="486"/>
      <c r="LP9" s="453" t="str">
        <f ca="1">IF(($F9&lt;&gt;"")*($G9&lt;&gt;"")*(LM9&lt;&gt;"")*(LN9&lt;&gt;""),($F9&gt;$G9)*(LM9&gt;LN9)+($F9=$G9)*(LM9=LN9)+($F9&lt;$G9)*(LM9&lt;LN9),"")</f>
        <v/>
      </c>
      <c r="LQ9" s="453" t="str">
        <f ca="1">IF((LP9&lt;&gt;""),IF(OR($F9&lt;&gt;$G9,PrSettings!$M$4="●"),(($F9-$G9)=(LM9-LN9))*1,0),"")</f>
        <v/>
      </c>
      <c r="LR9" s="453" t="str">
        <f ca="1">IF((LP9&lt;&gt;""),($F9=LM9)*($G9=LN9),"")</f>
        <v/>
      </c>
      <c r="LS9" s="453" t="str">
        <f ca="1">IF(LP9&lt;&gt;"",IF(ABS($F9-$G9)&gt;=PrSettings!$M$7,(ABS($F9-$G9-LM9+LN9)&lt;=1)*1,IF(AND(LP9,$F9=$G9,$F9&gt;=PrSettings!$M$6),(ABS(LM9-$F9)&lt;=1)*1,IF(AND(LP9,$F9+$G9&gt;=PrSettings!$M$8),(ABS(LM9-$F9)+ABS(LN9-$G9)&lt;=1)*1,""))),"")</f>
        <v/>
      </c>
      <c r="LT9" s="489"/>
      <c r="LV9" s="451">
        <f t="shared" ca="1" si="25"/>
        <v>10</v>
      </c>
      <c r="LW9" s="452" t="str">
        <f ca="1">GrpA!$B$7</f>
        <v>Niederlande</v>
      </c>
      <c r="LX9" s="453">
        <f t="shared" ca="1" si="51"/>
        <v>46</v>
      </c>
      <c r="LY9" s="452" t="str">
        <f ca="1">GrpA!$D$7</f>
        <v>Ecuador</v>
      </c>
      <c r="LZ9" s="492"/>
      <c r="MA9" s="492"/>
      <c r="MB9" s="486"/>
      <c r="MC9" s="453" t="str">
        <f ca="1">IF(($F9&lt;&gt;"")*($G9&lt;&gt;"")*(LZ9&lt;&gt;"")*(MA9&lt;&gt;""),($F9&gt;$G9)*(LZ9&gt;MA9)+($F9=$G9)*(LZ9=MA9)+($F9&lt;$G9)*(LZ9&lt;MA9),"")</f>
        <v/>
      </c>
      <c r="MD9" s="453" t="str">
        <f ca="1">IF((MC9&lt;&gt;""),IF(OR($F9&lt;&gt;$G9,PrSettings!$M$4="●"),(($F9-$G9)=(LZ9-MA9))*1,0),"")</f>
        <v/>
      </c>
      <c r="ME9" s="453" t="str">
        <f ca="1">IF((MC9&lt;&gt;""),($F9=LZ9)*($G9=MA9),"")</f>
        <v/>
      </c>
      <c r="MF9" s="453" t="str">
        <f ca="1">IF(MC9&lt;&gt;"",IF(ABS($F9-$G9)&gt;=PrSettings!$M$7,(ABS($F9-$G9-LZ9+MA9)&lt;=1)*1,IF(AND(MC9,$F9=$G9,$F9&gt;=PrSettings!$M$6),(ABS(LZ9-$F9)&lt;=1)*1,IF(AND(MC9,$F9+$G9&gt;=PrSettings!$M$8),(ABS(LZ9-$F9)+ABS(MA9-$G9)&lt;=1)*1,""))),"")</f>
        <v/>
      </c>
      <c r="MG9" s="489"/>
    </row>
    <row r="10" spans="1:345" x14ac:dyDescent="0.25">
      <c r="B10" s="451">
        <f ca="1">INDEX(Groups!$C$7:$C$45,MATCH(C10,Groups!$D$7:$D$45,0))</f>
        <v>46</v>
      </c>
      <c r="C10" s="452" t="str">
        <f ca="1">GrpA!$B$8</f>
        <v>Ecuador</v>
      </c>
      <c r="D10" s="453">
        <f ca="1">INDEX(Groups!$C$7:$C$45,MATCH(E10,Groups!$D$7:$D$45,0))</f>
        <v>20</v>
      </c>
      <c r="E10" s="452" t="str">
        <f ca="1">GrpA!$D$8</f>
        <v>Senegal</v>
      </c>
      <c r="F10" s="454">
        <f ca="1">GrpA!$E$8</f>
        <v>1</v>
      </c>
      <c r="G10" s="455">
        <f ca="1">GrpA!$G$8</f>
        <v>2</v>
      </c>
      <c r="I10" s="451">
        <f t="shared" ca="1" si="0"/>
        <v>46</v>
      </c>
      <c r="J10" s="452" t="str">
        <f ca="1">GrpA!$B$8</f>
        <v>Ecuador</v>
      </c>
      <c r="K10" s="453">
        <f t="shared" ca="1" si="26"/>
        <v>20</v>
      </c>
      <c r="L10" s="452" t="str">
        <f ca="1">GrpA!$D$8</f>
        <v>Senegal</v>
      </c>
      <c r="M10" s="492"/>
      <c r="N10" s="492"/>
      <c r="O10" s="486"/>
      <c r="P10" s="453" t="str">
        <f t="shared" ref="P10:P11" ca="1" si="52">IF(($F10&lt;&gt;"")*($G10&lt;&gt;"")*(M10&lt;&gt;"")*(N10&lt;&gt;""),($F10&gt;$G10)*(M10&gt;N10)+($F10=$G10)*(M10=N10)+($F10&lt;$G10)*(M10&lt;N10),"")</f>
        <v/>
      </c>
      <c r="Q10" s="453" t="str">
        <f ca="1">IF((P10&lt;&gt;""),IF(OR($F10&lt;&gt;$G10,PrSettings!$M$4="●"),(($F10-$G10)=(M10-N10))*1,0),"")</f>
        <v/>
      </c>
      <c r="R10" s="453" t="str">
        <f t="shared" ref="R10:R11" ca="1" si="53">IF((P10&lt;&gt;""),($F10=M10)*($G10=N10),"")</f>
        <v/>
      </c>
      <c r="S10" s="453" t="str">
        <f ca="1">IF(P10&lt;&gt;"",IF(ABS($F10-$G10)&gt;=PrSettings!$M$7,(ABS($F10-$G10-M10+N10)&lt;=1)*1,IF(AND(P10,$F10=$G10,$F10&gt;=PrSettings!$M$6),(ABS(M10-$F10)&lt;=1)*1,IF(AND(P10,$F10+$G10&gt;=PrSettings!$M$8),(ABS(M10-$F10)+ABS(N10-$G10)&lt;=1)*1,""))),"")</f>
        <v/>
      </c>
      <c r="T10" s="489"/>
      <c r="V10" s="451">
        <f t="shared" ca="1" si="1"/>
        <v>46</v>
      </c>
      <c r="W10" s="452" t="str">
        <f ca="1">GrpA!$B$8</f>
        <v>Ecuador</v>
      </c>
      <c r="X10" s="453">
        <f t="shared" ca="1" si="27"/>
        <v>20</v>
      </c>
      <c r="Y10" s="452" t="str">
        <f ca="1">GrpA!$D$8</f>
        <v>Senegal</v>
      </c>
      <c r="Z10" s="492"/>
      <c r="AA10" s="492"/>
      <c r="AB10" s="486"/>
      <c r="AC10" s="453" t="str">
        <f t="shared" ref="AC10:AC11" ca="1" si="54">IF(($F10&lt;&gt;"")*($G10&lt;&gt;"")*(Z10&lt;&gt;"")*(AA10&lt;&gt;""),($F10&gt;$G10)*(Z10&gt;AA10)+($F10=$G10)*(Z10=AA10)+($F10&lt;$G10)*(Z10&lt;AA10),"")</f>
        <v/>
      </c>
      <c r="AD10" s="453" t="str">
        <f ca="1">IF((AC10&lt;&gt;""),IF(OR($F10&lt;&gt;$G10,PrSettings!$M$4="●"),(($F10-$G10)=(Z10-AA10))*1,0),"")</f>
        <v/>
      </c>
      <c r="AE10" s="453" t="str">
        <f t="shared" ref="AE10:AE11" ca="1" si="55">IF((AC10&lt;&gt;""),($F10=Z10)*($G10=AA10),"")</f>
        <v/>
      </c>
      <c r="AF10" s="453" t="str">
        <f ca="1">IF(AC10&lt;&gt;"",IF(ABS($F10-$G10)&gt;=PrSettings!$M$7,(ABS($F10-$G10-Z10+AA10)&lt;=1)*1,IF(AND(AC10,$F10=$G10,$F10&gt;=PrSettings!$M$6),(ABS(Z10-$F10)&lt;=1)*1,IF(AND(AC10,$F10+$G10&gt;=PrSettings!$M$8),(ABS(Z10-$F10)+ABS(AA10-$G10)&lt;=1)*1,""))),"")</f>
        <v/>
      </c>
      <c r="AG10" s="489"/>
      <c r="AI10" s="451">
        <f t="shared" ca="1" si="2"/>
        <v>46</v>
      </c>
      <c r="AJ10" s="452" t="str">
        <f ca="1">GrpA!$B$8</f>
        <v>Ecuador</v>
      </c>
      <c r="AK10" s="453">
        <f t="shared" ca="1" si="28"/>
        <v>20</v>
      </c>
      <c r="AL10" s="452" t="str">
        <f ca="1">GrpA!$D$8</f>
        <v>Senegal</v>
      </c>
      <c r="AM10" s="492"/>
      <c r="AN10" s="492"/>
      <c r="AO10" s="486"/>
      <c r="AP10" s="453" t="str">
        <f t="shared" ref="AP10:AP11" ca="1" si="56">IF(($F10&lt;&gt;"")*($G10&lt;&gt;"")*(AM10&lt;&gt;"")*(AN10&lt;&gt;""),($F10&gt;$G10)*(AM10&gt;AN10)+($F10=$G10)*(AM10=AN10)+($F10&lt;$G10)*(AM10&lt;AN10),"")</f>
        <v/>
      </c>
      <c r="AQ10" s="453" t="str">
        <f ca="1">IF((AP10&lt;&gt;""),IF(OR($F10&lt;&gt;$G10,PrSettings!$M$4="●"),(($F10-$G10)=(AM10-AN10))*1,0),"")</f>
        <v/>
      </c>
      <c r="AR10" s="453" t="str">
        <f t="shared" ref="AR10:AR11" ca="1" si="57">IF((AP10&lt;&gt;""),($F10=AM10)*($G10=AN10),"")</f>
        <v/>
      </c>
      <c r="AS10" s="453" t="str">
        <f ca="1">IF(AP10&lt;&gt;"",IF(ABS($F10-$G10)&gt;=PrSettings!$M$7,(ABS($F10-$G10-AM10+AN10)&lt;=1)*1,IF(AND(AP10,$F10=$G10,$F10&gt;=PrSettings!$M$6),(ABS(AM10-$F10)&lt;=1)*1,IF(AND(AP10,$F10+$G10&gt;=PrSettings!$M$8),(ABS(AM10-$F10)+ABS(AN10-$G10)&lt;=1)*1,""))),"")</f>
        <v/>
      </c>
      <c r="AT10" s="489"/>
      <c r="AV10" s="451">
        <f t="shared" ca="1" si="3"/>
        <v>46</v>
      </c>
      <c r="AW10" s="452" t="str">
        <f ca="1">GrpA!$B$8</f>
        <v>Ecuador</v>
      </c>
      <c r="AX10" s="453">
        <f t="shared" ca="1" si="29"/>
        <v>20</v>
      </c>
      <c r="AY10" s="452" t="str">
        <f ca="1">GrpA!$D$8</f>
        <v>Senegal</v>
      </c>
      <c r="AZ10" s="492"/>
      <c r="BA10" s="492"/>
      <c r="BB10" s="486"/>
      <c r="BC10" s="453" t="str">
        <f t="shared" ref="BC10:BC11" ca="1" si="58">IF(($F10&lt;&gt;"")*($G10&lt;&gt;"")*(AZ10&lt;&gt;"")*(BA10&lt;&gt;""),($F10&gt;$G10)*(AZ10&gt;BA10)+($F10=$G10)*(AZ10=BA10)+($F10&lt;$G10)*(AZ10&lt;BA10),"")</f>
        <v/>
      </c>
      <c r="BD10" s="453" t="str">
        <f ca="1">IF((BC10&lt;&gt;""),IF(OR($F10&lt;&gt;$G10,PrSettings!$M$4="●"),(($F10-$G10)=(AZ10-BA10))*1,0),"")</f>
        <v/>
      </c>
      <c r="BE10" s="453" t="str">
        <f t="shared" ref="BE10:BE11" ca="1" si="59">IF((BC10&lt;&gt;""),($F10=AZ10)*($G10=BA10),"")</f>
        <v/>
      </c>
      <c r="BF10" s="453" t="str">
        <f ca="1">IF(BC10&lt;&gt;"",IF(ABS($F10-$G10)&gt;=PrSettings!$M$7,(ABS($F10-$G10-AZ10+BA10)&lt;=1)*1,IF(AND(BC10,$F10=$G10,$F10&gt;=PrSettings!$M$6),(ABS(AZ10-$F10)&lt;=1)*1,IF(AND(BC10,$F10+$G10&gt;=PrSettings!$M$8),(ABS(AZ10-$F10)+ABS(BA10-$G10)&lt;=1)*1,""))),"")</f>
        <v/>
      </c>
      <c r="BG10" s="489"/>
      <c r="BI10" s="451">
        <f t="shared" ca="1" si="4"/>
        <v>46</v>
      </c>
      <c r="BJ10" s="452" t="str">
        <f ca="1">GrpA!$B$8</f>
        <v>Ecuador</v>
      </c>
      <c r="BK10" s="453">
        <f t="shared" ca="1" si="30"/>
        <v>20</v>
      </c>
      <c r="BL10" s="452" t="str">
        <f ca="1">GrpA!$D$8</f>
        <v>Senegal</v>
      </c>
      <c r="BM10" s="492"/>
      <c r="BN10" s="492"/>
      <c r="BO10" s="486"/>
      <c r="BP10" s="453" t="str">
        <f t="shared" ref="BP10:BP11" ca="1" si="60">IF(($F10&lt;&gt;"")*($G10&lt;&gt;"")*(BM10&lt;&gt;"")*(BN10&lt;&gt;""),($F10&gt;$G10)*(BM10&gt;BN10)+($F10=$G10)*(BM10=BN10)+($F10&lt;$G10)*(BM10&lt;BN10),"")</f>
        <v/>
      </c>
      <c r="BQ10" s="453" t="str">
        <f ca="1">IF((BP10&lt;&gt;""),IF(OR($F10&lt;&gt;$G10,PrSettings!$M$4="●"),(($F10-$G10)=(BM10-BN10))*1,0),"")</f>
        <v/>
      </c>
      <c r="BR10" s="453" t="str">
        <f t="shared" ref="BR10:BR11" ca="1" si="61">IF((BP10&lt;&gt;""),($F10=BM10)*($G10=BN10),"")</f>
        <v/>
      </c>
      <c r="BS10" s="453" t="str">
        <f ca="1">IF(BP10&lt;&gt;"",IF(ABS($F10-$G10)&gt;=PrSettings!$M$7,(ABS($F10-$G10-BM10+BN10)&lt;=1)*1,IF(AND(BP10,$F10=$G10,$F10&gt;=PrSettings!$M$6),(ABS(BM10-$F10)&lt;=1)*1,IF(AND(BP10,$F10+$G10&gt;=PrSettings!$M$8),(ABS(BM10-$F10)+ABS(BN10-$G10)&lt;=1)*1,""))),"")</f>
        <v/>
      </c>
      <c r="BT10" s="489"/>
      <c r="BV10" s="451">
        <f t="shared" ca="1" si="5"/>
        <v>46</v>
      </c>
      <c r="BW10" s="452" t="str">
        <f ca="1">GrpA!$B$8</f>
        <v>Ecuador</v>
      </c>
      <c r="BX10" s="453">
        <f t="shared" ca="1" si="31"/>
        <v>20</v>
      </c>
      <c r="BY10" s="452" t="str">
        <f ca="1">GrpA!$D$8</f>
        <v>Senegal</v>
      </c>
      <c r="BZ10" s="492"/>
      <c r="CA10" s="492"/>
      <c r="CB10" s="486"/>
      <c r="CC10" s="453" t="str">
        <f t="shared" ref="CC10:CC11" ca="1" si="62">IF(($F10&lt;&gt;"")*($G10&lt;&gt;"")*(BZ10&lt;&gt;"")*(CA10&lt;&gt;""),($F10&gt;$G10)*(BZ10&gt;CA10)+($F10=$G10)*(BZ10=CA10)+($F10&lt;$G10)*(BZ10&lt;CA10),"")</f>
        <v/>
      </c>
      <c r="CD10" s="453" t="str">
        <f ca="1">IF((CC10&lt;&gt;""),IF(OR($F10&lt;&gt;$G10,PrSettings!$M$4="●"),(($F10-$G10)=(BZ10-CA10))*1,0),"")</f>
        <v/>
      </c>
      <c r="CE10" s="453" t="str">
        <f t="shared" ref="CE10:CE11" ca="1" si="63">IF((CC10&lt;&gt;""),($F10=BZ10)*($G10=CA10),"")</f>
        <v/>
      </c>
      <c r="CF10" s="453" t="str">
        <f ca="1">IF(CC10&lt;&gt;"",IF(ABS($F10-$G10)&gt;=PrSettings!$M$7,(ABS($F10-$G10-BZ10+CA10)&lt;=1)*1,IF(AND(CC10,$F10=$G10,$F10&gt;=PrSettings!$M$6),(ABS(BZ10-$F10)&lt;=1)*1,IF(AND(CC10,$F10+$G10&gt;=PrSettings!$M$8),(ABS(BZ10-$F10)+ABS(CA10-$G10)&lt;=1)*1,""))),"")</f>
        <v/>
      </c>
      <c r="CG10" s="489"/>
      <c r="CI10" s="451">
        <f t="shared" ca="1" si="6"/>
        <v>46</v>
      </c>
      <c r="CJ10" s="452" t="str">
        <f ca="1">GrpA!$B$8</f>
        <v>Ecuador</v>
      </c>
      <c r="CK10" s="453">
        <f t="shared" ca="1" si="32"/>
        <v>20</v>
      </c>
      <c r="CL10" s="452" t="str">
        <f ca="1">GrpA!$D$8</f>
        <v>Senegal</v>
      </c>
      <c r="CM10" s="492"/>
      <c r="CN10" s="492"/>
      <c r="CO10" s="486"/>
      <c r="CP10" s="453" t="str">
        <f t="shared" ref="CP10:CP11" ca="1" si="64">IF(($F10&lt;&gt;"")*($G10&lt;&gt;"")*(CM10&lt;&gt;"")*(CN10&lt;&gt;""),($F10&gt;$G10)*(CM10&gt;CN10)+($F10=$G10)*(CM10=CN10)+($F10&lt;$G10)*(CM10&lt;CN10),"")</f>
        <v/>
      </c>
      <c r="CQ10" s="453" t="str">
        <f ca="1">IF((CP10&lt;&gt;""),IF(OR($F10&lt;&gt;$G10,PrSettings!$M$4="●"),(($F10-$G10)=(CM10-CN10))*1,0),"")</f>
        <v/>
      </c>
      <c r="CR10" s="453" t="str">
        <f t="shared" ref="CR10:CR11" ca="1" si="65">IF((CP10&lt;&gt;""),($F10=CM10)*($G10=CN10),"")</f>
        <v/>
      </c>
      <c r="CS10" s="453" t="str">
        <f ca="1">IF(CP10&lt;&gt;"",IF(ABS($F10-$G10)&gt;=PrSettings!$M$7,(ABS($F10-$G10-CM10+CN10)&lt;=1)*1,IF(AND(CP10,$F10=$G10,$F10&gt;=PrSettings!$M$6),(ABS(CM10-$F10)&lt;=1)*1,IF(AND(CP10,$F10+$G10&gt;=PrSettings!$M$8),(ABS(CM10-$F10)+ABS(CN10-$G10)&lt;=1)*1,""))),"")</f>
        <v/>
      </c>
      <c r="CT10" s="489"/>
      <c r="CV10" s="451">
        <f t="shared" ca="1" si="7"/>
        <v>46</v>
      </c>
      <c r="CW10" s="452" t="str">
        <f ca="1">GrpA!$B$8</f>
        <v>Ecuador</v>
      </c>
      <c r="CX10" s="453">
        <f t="shared" ca="1" si="33"/>
        <v>20</v>
      </c>
      <c r="CY10" s="452" t="str">
        <f ca="1">GrpA!$D$8</f>
        <v>Senegal</v>
      </c>
      <c r="CZ10" s="492"/>
      <c r="DA10" s="492"/>
      <c r="DB10" s="486"/>
      <c r="DC10" s="453" t="str">
        <f t="shared" ref="DC10:DC11" ca="1" si="66">IF(($F10&lt;&gt;"")*($G10&lt;&gt;"")*(CZ10&lt;&gt;"")*(DA10&lt;&gt;""),($F10&gt;$G10)*(CZ10&gt;DA10)+($F10=$G10)*(CZ10=DA10)+($F10&lt;$G10)*(CZ10&lt;DA10),"")</f>
        <v/>
      </c>
      <c r="DD10" s="453" t="str">
        <f ca="1">IF((DC10&lt;&gt;""),IF(OR($F10&lt;&gt;$G10,PrSettings!$M$4="●"),(($F10-$G10)=(CZ10-DA10))*1,0),"")</f>
        <v/>
      </c>
      <c r="DE10" s="453" t="str">
        <f t="shared" ref="DE10:DE11" ca="1" si="67">IF((DC10&lt;&gt;""),($F10=CZ10)*($G10=DA10),"")</f>
        <v/>
      </c>
      <c r="DF10" s="453" t="str">
        <f ca="1">IF(DC10&lt;&gt;"",IF(ABS($F10-$G10)&gt;=PrSettings!$M$7,(ABS($F10-$G10-CZ10+DA10)&lt;=1)*1,IF(AND(DC10,$F10=$G10,$F10&gt;=PrSettings!$M$6),(ABS(CZ10-$F10)&lt;=1)*1,IF(AND(DC10,$F10+$G10&gt;=PrSettings!$M$8),(ABS(CZ10-$F10)+ABS(DA10-$G10)&lt;=1)*1,""))),"")</f>
        <v/>
      </c>
      <c r="DG10" s="489"/>
      <c r="DI10" s="451">
        <f t="shared" ca="1" si="8"/>
        <v>46</v>
      </c>
      <c r="DJ10" s="452" t="str">
        <f ca="1">GrpA!$B$8</f>
        <v>Ecuador</v>
      </c>
      <c r="DK10" s="453">
        <f t="shared" ca="1" si="34"/>
        <v>20</v>
      </c>
      <c r="DL10" s="452" t="str">
        <f ca="1">GrpA!$D$8</f>
        <v>Senegal</v>
      </c>
      <c r="DM10" s="492"/>
      <c r="DN10" s="492"/>
      <c r="DO10" s="486"/>
      <c r="DP10" s="453" t="str">
        <f t="shared" ref="DP10:DP11" ca="1" si="68">IF(($F10&lt;&gt;"")*($G10&lt;&gt;"")*(DM10&lt;&gt;"")*(DN10&lt;&gt;""),($F10&gt;$G10)*(DM10&gt;DN10)+($F10=$G10)*(DM10=DN10)+($F10&lt;$G10)*(DM10&lt;DN10),"")</f>
        <v/>
      </c>
      <c r="DQ10" s="453" t="str">
        <f ca="1">IF((DP10&lt;&gt;""),IF(OR($F10&lt;&gt;$G10,PrSettings!$M$4="●"),(($F10-$G10)=(DM10-DN10))*1,0),"")</f>
        <v/>
      </c>
      <c r="DR10" s="453" t="str">
        <f t="shared" ref="DR10:DR11" ca="1" si="69">IF((DP10&lt;&gt;""),($F10=DM10)*($G10=DN10),"")</f>
        <v/>
      </c>
      <c r="DS10" s="453" t="str">
        <f ca="1">IF(DP10&lt;&gt;"",IF(ABS($F10-$G10)&gt;=PrSettings!$M$7,(ABS($F10-$G10-DM10+DN10)&lt;=1)*1,IF(AND(DP10,$F10=$G10,$F10&gt;=PrSettings!$M$6),(ABS(DM10-$F10)&lt;=1)*1,IF(AND(DP10,$F10+$G10&gt;=PrSettings!$M$8),(ABS(DM10-$F10)+ABS(DN10-$G10)&lt;=1)*1,""))),"")</f>
        <v/>
      </c>
      <c r="DT10" s="489"/>
      <c r="DV10" s="451">
        <f t="shared" ca="1" si="9"/>
        <v>46</v>
      </c>
      <c r="DW10" s="452" t="str">
        <f ca="1">GrpA!$B$8</f>
        <v>Ecuador</v>
      </c>
      <c r="DX10" s="453">
        <f t="shared" ca="1" si="35"/>
        <v>20</v>
      </c>
      <c r="DY10" s="452" t="str">
        <f ca="1">GrpA!$D$8</f>
        <v>Senegal</v>
      </c>
      <c r="DZ10" s="492"/>
      <c r="EA10" s="492"/>
      <c r="EB10" s="486"/>
      <c r="EC10" s="453" t="str">
        <f t="shared" ref="EC10:EC11" ca="1" si="70">IF(($F10&lt;&gt;"")*($G10&lt;&gt;"")*(DZ10&lt;&gt;"")*(EA10&lt;&gt;""),($F10&gt;$G10)*(DZ10&gt;EA10)+($F10=$G10)*(DZ10=EA10)+($F10&lt;$G10)*(DZ10&lt;EA10),"")</f>
        <v/>
      </c>
      <c r="ED10" s="453" t="str">
        <f ca="1">IF((EC10&lt;&gt;""),IF(OR($F10&lt;&gt;$G10,PrSettings!$M$4="●"),(($F10-$G10)=(DZ10-EA10))*1,0),"")</f>
        <v/>
      </c>
      <c r="EE10" s="453" t="str">
        <f t="shared" ref="EE10:EE11" ca="1" si="71">IF((EC10&lt;&gt;""),($F10=DZ10)*($G10=EA10),"")</f>
        <v/>
      </c>
      <c r="EF10" s="453" t="str">
        <f ca="1">IF(EC10&lt;&gt;"",IF(ABS($F10-$G10)&gt;=PrSettings!$M$7,(ABS($F10-$G10-DZ10+EA10)&lt;=1)*1,IF(AND(EC10,$F10=$G10,$F10&gt;=PrSettings!$M$6),(ABS(DZ10-$F10)&lt;=1)*1,IF(AND(EC10,$F10+$G10&gt;=PrSettings!$M$8),(ABS(DZ10-$F10)+ABS(EA10-$G10)&lt;=1)*1,""))),"")</f>
        <v/>
      </c>
      <c r="EG10" s="489"/>
      <c r="EI10" s="451">
        <f t="shared" ca="1" si="10"/>
        <v>46</v>
      </c>
      <c r="EJ10" s="452" t="str">
        <f ca="1">GrpA!$B$8</f>
        <v>Ecuador</v>
      </c>
      <c r="EK10" s="453">
        <f t="shared" ca="1" si="36"/>
        <v>20</v>
      </c>
      <c r="EL10" s="452" t="str">
        <f ca="1">GrpA!$D$8</f>
        <v>Senegal</v>
      </c>
      <c r="EM10" s="492"/>
      <c r="EN10" s="492"/>
      <c r="EO10" s="486"/>
      <c r="EP10" s="453" t="str">
        <f t="shared" ref="EP10:EP11" ca="1" si="72">IF(($F10&lt;&gt;"")*($G10&lt;&gt;"")*(EM10&lt;&gt;"")*(EN10&lt;&gt;""),($F10&gt;$G10)*(EM10&gt;EN10)+($F10=$G10)*(EM10=EN10)+($F10&lt;$G10)*(EM10&lt;EN10),"")</f>
        <v/>
      </c>
      <c r="EQ10" s="453" t="str">
        <f ca="1">IF((EP10&lt;&gt;""),IF(OR($F10&lt;&gt;$G10,PrSettings!$M$4="●"),(($F10-$G10)=(EM10-EN10))*1,0),"")</f>
        <v/>
      </c>
      <c r="ER10" s="453" t="str">
        <f t="shared" ref="ER10:ER11" ca="1" si="73">IF((EP10&lt;&gt;""),($F10=EM10)*($G10=EN10),"")</f>
        <v/>
      </c>
      <c r="ES10" s="453" t="str">
        <f ca="1">IF(EP10&lt;&gt;"",IF(ABS($F10-$G10)&gt;=PrSettings!$M$7,(ABS($F10-$G10-EM10+EN10)&lt;=1)*1,IF(AND(EP10,$F10=$G10,$F10&gt;=PrSettings!$M$6),(ABS(EM10-$F10)&lt;=1)*1,IF(AND(EP10,$F10+$G10&gt;=PrSettings!$M$8),(ABS(EM10-$F10)+ABS(EN10-$G10)&lt;=1)*1,""))),"")</f>
        <v/>
      </c>
      <c r="ET10" s="489"/>
      <c r="EV10" s="451">
        <f t="shared" ca="1" si="11"/>
        <v>46</v>
      </c>
      <c r="EW10" s="452" t="str">
        <f ca="1">GrpA!$B$8</f>
        <v>Ecuador</v>
      </c>
      <c r="EX10" s="453">
        <f t="shared" ca="1" si="37"/>
        <v>20</v>
      </c>
      <c r="EY10" s="452" t="str">
        <f ca="1">GrpA!$D$8</f>
        <v>Senegal</v>
      </c>
      <c r="EZ10" s="492"/>
      <c r="FA10" s="492"/>
      <c r="FB10" s="486"/>
      <c r="FC10" s="453" t="str">
        <f t="shared" ref="FC10:FC11" ca="1" si="74">IF(($F10&lt;&gt;"")*($G10&lt;&gt;"")*(EZ10&lt;&gt;"")*(FA10&lt;&gt;""),($F10&gt;$G10)*(EZ10&gt;FA10)+($F10=$G10)*(EZ10=FA10)+($F10&lt;$G10)*(EZ10&lt;FA10),"")</f>
        <v/>
      </c>
      <c r="FD10" s="453" t="str">
        <f ca="1">IF((FC10&lt;&gt;""),IF(OR($F10&lt;&gt;$G10,PrSettings!$M$4="●"),(($F10-$G10)=(EZ10-FA10))*1,0),"")</f>
        <v/>
      </c>
      <c r="FE10" s="453" t="str">
        <f t="shared" ref="FE10:FE11" ca="1" si="75">IF((FC10&lt;&gt;""),($F10=EZ10)*($G10=FA10),"")</f>
        <v/>
      </c>
      <c r="FF10" s="453" t="str">
        <f ca="1">IF(FC10&lt;&gt;"",IF(ABS($F10-$G10)&gt;=PrSettings!$M$7,(ABS($F10-$G10-EZ10+FA10)&lt;=1)*1,IF(AND(FC10,$F10=$G10,$F10&gt;=PrSettings!$M$6),(ABS(EZ10-$F10)&lt;=1)*1,IF(AND(FC10,$F10+$G10&gt;=PrSettings!$M$8),(ABS(EZ10-$F10)+ABS(FA10-$G10)&lt;=1)*1,""))),"")</f>
        <v/>
      </c>
      <c r="FG10" s="489"/>
      <c r="FI10" s="451">
        <f t="shared" ca="1" si="12"/>
        <v>46</v>
      </c>
      <c r="FJ10" s="452" t="str">
        <f ca="1">GrpA!$B$8</f>
        <v>Ecuador</v>
      </c>
      <c r="FK10" s="453">
        <f t="shared" ca="1" si="38"/>
        <v>20</v>
      </c>
      <c r="FL10" s="452" t="str">
        <f ca="1">GrpA!$D$8</f>
        <v>Senegal</v>
      </c>
      <c r="FM10" s="492"/>
      <c r="FN10" s="492"/>
      <c r="FO10" s="486"/>
      <c r="FP10" s="453" t="str">
        <f t="shared" ref="FP10:FP11" ca="1" si="76">IF(($F10&lt;&gt;"")*($G10&lt;&gt;"")*(FM10&lt;&gt;"")*(FN10&lt;&gt;""),($F10&gt;$G10)*(FM10&gt;FN10)+($F10=$G10)*(FM10=FN10)+($F10&lt;$G10)*(FM10&lt;FN10),"")</f>
        <v/>
      </c>
      <c r="FQ10" s="453" t="str">
        <f ca="1">IF((FP10&lt;&gt;""),IF(OR($F10&lt;&gt;$G10,PrSettings!$M$4="●"),(($F10-$G10)=(FM10-FN10))*1,0),"")</f>
        <v/>
      </c>
      <c r="FR10" s="453" t="str">
        <f t="shared" ref="FR10:FR11" ca="1" si="77">IF((FP10&lt;&gt;""),($F10=FM10)*($G10=FN10),"")</f>
        <v/>
      </c>
      <c r="FS10" s="453" t="str">
        <f ca="1">IF(FP10&lt;&gt;"",IF(ABS($F10-$G10)&gt;=PrSettings!$M$7,(ABS($F10-$G10-FM10+FN10)&lt;=1)*1,IF(AND(FP10,$F10=$G10,$F10&gt;=PrSettings!$M$6),(ABS(FM10-$F10)&lt;=1)*1,IF(AND(FP10,$F10+$G10&gt;=PrSettings!$M$8),(ABS(FM10-$F10)+ABS(FN10-$G10)&lt;=1)*1,""))),"")</f>
        <v/>
      </c>
      <c r="FT10" s="489"/>
      <c r="FV10" s="451">
        <f t="shared" ca="1" si="13"/>
        <v>46</v>
      </c>
      <c r="FW10" s="452" t="str">
        <f ca="1">GrpA!$B$8</f>
        <v>Ecuador</v>
      </c>
      <c r="FX10" s="453">
        <f t="shared" ca="1" si="39"/>
        <v>20</v>
      </c>
      <c r="FY10" s="452" t="str">
        <f ca="1">GrpA!$D$8</f>
        <v>Senegal</v>
      </c>
      <c r="FZ10" s="492"/>
      <c r="GA10" s="492"/>
      <c r="GB10" s="486"/>
      <c r="GC10" s="453" t="str">
        <f t="shared" ref="GC10:GC11" ca="1" si="78">IF(($F10&lt;&gt;"")*($G10&lt;&gt;"")*(FZ10&lt;&gt;"")*(GA10&lt;&gt;""),($F10&gt;$G10)*(FZ10&gt;GA10)+($F10=$G10)*(FZ10=GA10)+($F10&lt;$G10)*(FZ10&lt;GA10),"")</f>
        <v/>
      </c>
      <c r="GD10" s="453" t="str">
        <f ca="1">IF((GC10&lt;&gt;""),IF(OR($F10&lt;&gt;$G10,PrSettings!$M$4="●"),(($F10-$G10)=(FZ10-GA10))*1,0),"")</f>
        <v/>
      </c>
      <c r="GE10" s="453" t="str">
        <f t="shared" ref="GE10:GE11" ca="1" si="79">IF((GC10&lt;&gt;""),($F10=FZ10)*($G10=GA10),"")</f>
        <v/>
      </c>
      <c r="GF10" s="453" t="str">
        <f ca="1">IF(GC10&lt;&gt;"",IF(ABS($F10-$G10)&gt;=PrSettings!$M$7,(ABS($F10-$G10-FZ10+GA10)&lt;=1)*1,IF(AND(GC10,$F10=$G10,$F10&gt;=PrSettings!$M$6),(ABS(FZ10-$F10)&lt;=1)*1,IF(AND(GC10,$F10+$G10&gt;=PrSettings!$M$8),(ABS(FZ10-$F10)+ABS(GA10-$G10)&lt;=1)*1,""))),"")</f>
        <v/>
      </c>
      <c r="GG10" s="489"/>
      <c r="GI10" s="451">
        <f t="shared" ca="1" si="14"/>
        <v>46</v>
      </c>
      <c r="GJ10" s="452" t="str">
        <f ca="1">GrpA!$B$8</f>
        <v>Ecuador</v>
      </c>
      <c r="GK10" s="453">
        <f t="shared" ca="1" si="40"/>
        <v>20</v>
      </c>
      <c r="GL10" s="452" t="str">
        <f ca="1">GrpA!$D$8</f>
        <v>Senegal</v>
      </c>
      <c r="GM10" s="492"/>
      <c r="GN10" s="492"/>
      <c r="GO10" s="486"/>
      <c r="GP10" s="453" t="str">
        <f t="shared" ref="GP10:GP11" ca="1" si="80">IF(($F10&lt;&gt;"")*($G10&lt;&gt;"")*(GM10&lt;&gt;"")*(GN10&lt;&gt;""),($F10&gt;$G10)*(GM10&gt;GN10)+($F10=$G10)*(GM10=GN10)+($F10&lt;$G10)*(GM10&lt;GN10),"")</f>
        <v/>
      </c>
      <c r="GQ10" s="453" t="str">
        <f ca="1">IF((GP10&lt;&gt;""),IF(OR($F10&lt;&gt;$G10,PrSettings!$M$4="●"),(($F10-$G10)=(GM10-GN10))*1,0),"")</f>
        <v/>
      </c>
      <c r="GR10" s="453" t="str">
        <f t="shared" ref="GR10:GR11" ca="1" si="81">IF((GP10&lt;&gt;""),($F10=GM10)*($G10=GN10),"")</f>
        <v/>
      </c>
      <c r="GS10" s="453" t="str">
        <f ca="1">IF(GP10&lt;&gt;"",IF(ABS($F10-$G10)&gt;=PrSettings!$M$7,(ABS($F10-$G10-GM10+GN10)&lt;=1)*1,IF(AND(GP10,$F10=$G10,$F10&gt;=PrSettings!$M$6),(ABS(GM10-$F10)&lt;=1)*1,IF(AND(GP10,$F10+$G10&gt;=PrSettings!$M$8),(ABS(GM10-$F10)+ABS(GN10-$G10)&lt;=1)*1,""))),"")</f>
        <v/>
      </c>
      <c r="GT10" s="489"/>
      <c r="GV10" s="451">
        <f t="shared" ca="1" si="15"/>
        <v>46</v>
      </c>
      <c r="GW10" s="452" t="str">
        <f ca="1">GrpA!$B$8</f>
        <v>Ecuador</v>
      </c>
      <c r="GX10" s="453">
        <f t="shared" ca="1" si="41"/>
        <v>20</v>
      </c>
      <c r="GY10" s="452" t="str">
        <f ca="1">GrpA!$D$8</f>
        <v>Senegal</v>
      </c>
      <c r="GZ10" s="492"/>
      <c r="HA10" s="492"/>
      <c r="HB10" s="486"/>
      <c r="HC10" s="453" t="str">
        <f t="shared" ref="HC10:HC11" ca="1" si="82">IF(($F10&lt;&gt;"")*($G10&lt;&gt;"")*(GZ10&lt;&gt;"")*(HA10&lt;&gt;""),($F10&gt;$G10)*(GZ10&gt;HA10)+($F10=$G10)*(GZ10=HA10)+($F10&lt;$G10)*(GZ10&lt;HA10),"")</f>
        <v/>
      </c>
      <c r="HD10" s="453" t="str">
        <f ca="1">IF((HC10&lt;&gt;""),IF(OR($F10&lt;&gt;$G10,PrSettings!$M$4="●"),(($F10-$G10)=(GZ10-HA10))*1,0),"")</f>
        <v/>
      </c>
      <c r="HE10" s="453" t="str">
        <f t="shared" ref="HE10:HE11" ca="1" si="83">IF((HC10&lt;&gt;""),($F10=GZ10)*($G10=HA10),"")</f>
        <v/>
      </c>
      <c r="HF10" s="453" t="str">
        <f ca="1">IF(HC10&lt;&gt;"",IF(ABS($F10-$G10)&gt;=PrSettings!$M$7,(ABS($F10-$G10-GZ10+HA10)&lt;=1)*1,IF(AND(HC10,$F10=$G10,$F10&gt;=PrSettings!$M$6),(ABS(GZ10-$F10)&lt;=1)*1,IF(AND(HC10,$F10+$G10&gt;=PrSettings!$M$8),(ABS(GZ10-$F10)+ABS(HA10-$G10)&lt;=1)*1,""))),"")</f>
        <v/>
      </c>
      <c r="HG10" s="489"/>
      <c r="HI10" s="451">
        <f t="shared" ca="1" si="16"/>
        <v>46</v>
      </c>
      <c r="HJ10" s="452" t="str">
        <f ca="1">GrpA!$B$8</f>
        <v>Ecuador</v>
      </c>
      <c r="HK10" s="453">
        <f t="shared" ca="1" si="42"/>
        <v>20</v>
      </c>
      <c r="HL10" s="452" t="str">
        <f ca="1">GrpA!$D$8</f>
        <v>Senegal</v>
      </c>
      <c r="HM10" s="492"/>
      <c r="HN10" s="492"/>
      <c r="HO10" s="486"/>
      <c r="HP10" s="453" t="str">
        <f t="shared" ref="HP10:HP11" ca="1" si="84">IF(($F10&lt;&gt;"")*($G10&lt;&gt;"")*(HM10&lt;&gt;"")*(HN10&lt;&gt;""),($F10&gt;$G10)*(HM10&gt;HN10)+($F10=$G10)*(HM10=HN10)+($F10&lt;$G10)*(HM10&lt;HN10),"")</f>
        <v/>
      </c>
      <c r="HQ10" s="453" t="str">
        <f ca="1">IF((HP10&lt;&gt;""),IF(OR($F10&lt;&gt;$G10,PrSettings!$M$4="●"),(($F10-$G10)=(HM10-HN10))*1,0),"")</f>
        <v/>
      </c>
      <c r="HR10" s="453" t="str">
        <f t="shared" ref="HR10:HR11" ca="1" si="85">IF((HP10&lt;&gt;""),($F10=HM10)*($G10=HN10),"")</f>
        <v/>
      </c>
      <c r="HS10" s="453" t="str">
        <f ca="1">IF(HP10&lt;&gt;"",IF(ABS($F10-$G10)&gt;=PrSettings!$M$7,(ABS($F10-$G10-HM10+HN10)&lt;=1)*1,IF(AND(HP10,$F10=$G10,$F10&gt;=PrSettings!$M$6),(ABS(HM10-$F10)&lt;=1)*1,IF(AND(HP10,$F10+$G10&gt;=PrSettings!$M$8),(ABS(HM10-$F10)+ABS(HN10-$G10)&lt;=1)*1,""))),"")</f>
        <v/>
      </c>
      <c r="HT10" s="489"/>
      <c r="HV10" s="451">
        <f t="shared" ca="1" si="17"/>
        <v>46</v>
      </c>
      <c r="HW10" s="452" t="str">
        <f ca="1">GrpA!$B$8</f>
        <v>Ecuador</v>
      </c>
      <c r="HX10" s="453">
        <f t="shared" ca="1" si="43"/>
        <v>20</v>
      </c>
      <c r="HY10" s="452" t="str">
        <f ca="1">GrpA!$D$8</f>
        <v>Senegal</v>
      </c>
      <c r="HZ10" s="492"/>
      <c r="IA10" s="492"/>
      <c r="IB10" s="486"/>
      <c r="IC10" s="453" t="str">
        <f t="shared" ref="IC10:IC11" ca="1" si="86">IF(($F10&lt;&gt;"")*($G10&lt;&gt;"")*(HZ10&lt;&gt;"")*(IA10&lt;&gt;""),($F10&gt;$G10)*(HZ10&gt;IA10)+($F10=$G10)*(HZ10=IA10)+($F10&lt;$G10)*(HZ10&lt;IA10),"")</f>
        <v/>
      </c>
      <c r="ID10" s="453" t="str">
        <f ca="1">IF((IC10&lt;&gt;""),IF(OR($F10&lt;&gt;$G10,PrSettings!$M$4="●"),(($F10-$G10)=(HZ10-IA10))*1,0),"")</f>
        <v/>
      </c>
      <c r="IE10" s="453" t="str">
        <f t="shared" ref="IE10:IE11" ca="1" si="87">IF((IC10&lt;&gt;""),($F10=HZ10)*($G10=IA10),"")</f>
        <v/>
      </c>
      <c r="IF10" s="453" t="str">
        <f ca="1">IF(IC10&lt;&gt;"",IF(ABS($F10-$G10)&gt;=PrSettings!$M$7,(ABS($F10-$G10-HZ10+IA10)&lt;=1)*1,IF(AND(IC10,$F10=$G10,$F10&gt;=PrSettings!$M$6),(ABS(HZ10-$F10)&lt;=1)*1,IF(AND(IC10,$F10+$G10&gt;=PrSettings!$M$8),(ABS(HZ10-$F10)+ABS(IA10-$G10)&lt;=1)*1,""))),"")</f>
        <v/>
      </c>
      <c r="IG10" s="489"/>
      <c r="II10" s="451">
        <f t="shared" ca="1" si="18"/>
        <v>46</v>
      </c>
      <c r="IJ10" s="452" t="str">
        <f ca="1">GrpA!$B$8</f>
        <v>Ecuador</v>
      </c>
      <c r="IK10" s="453">
        <f t="shared" ca="1" si="44"/>
        <v>20</v>
      </c>
      <c r="IL10" s="452" t="str">
        <f ca="1">GrpA!$D$8</f>
        <v>Senegal</v>
      </c>
      <c r="IM10" s="492"/>
      <c r="IN10" s="492"/>
      <c r="IO10" s="486"/>
      <c r="IP10" s="453" t="str">
        <f t="shared" ref="IP10:IP11" ca="1" si="88">IF(($F10&lt;&gt;"")*($G10&lt;&gt;"")*(IM10&lt;&gt;"")*(IN10&lt;&gt;""),($F10&gt;$G10)*(IM10&gt;IN10)+($F10=$G10)*(IM10=IN10)+($F10&lt;$G10)*(IM10&lt;IN10),"")</f>
        <v/>
      </c>
      <c r="IQ10" s="453" t="str">
        <f ca="1">IF((IP10&lt;&gt;""),IF(OR($F10&lt;&gt;$G10,PrSettings!$M$4="●"),(($F10-$G10)=(IM10-IN10))*1,0),"")</f>
        <v/>
      </c>
      <c r="IR10" s="453" t="str">
        <f t="shared" ref="IR10:IR11" ca="1" si="89">IF((IP10&lt;&gt;""),($F10=IM10)*($G10=IN10),"")</f>
        <v/>
      </c>
      <c r="IS10" s="453" t="str">
        <f ca="1">IF(IP10&lt;&gt;"",IF(ABS($F10-$G10)&gt;=PrSettings!$M$7,(ABS($F10-$G10-IM10+IN10)&lt;=1)*1,IF(AND(IP10,$F10=$G10,$F10&gt;=PrSettings!$M$6),(ABS(IM10-$F10)&lt;=1)*1,IF(AND(IP10,$F10+$G10&gt;=PrSettings!$M$8),(ABS(IM10-$F10)+ABS(IN10-$G10)&lt;=1)*1,""))),"")</f>
        <v/>
      </c>
      <c r="IT10" s="489"/>
      <c r="IV10" s="451">
        <f t="shared" ca="1" si="19"/>
        <v>46</v>
      </c>
      <c r="IW10" s="452" t="str">
        <f ca="1">GrpA!$B$8</f>
        <v>Ecuador</v>
      </c>
      <c r="IX10" s="453">
        <f t="shared" ca="1" si="45"/>
        <v>20</v>
      </c>
      <c r="IY10" s="452" t="str">
        <f ca="1">GrpA!$D$8</f>
        <v>Senegal</v>
      </c>
      <c r="IZ10" s="492"/>
      <c r="JA10" s="492"/>
      <c r="JB10" s="486"/>
      <c r="JC10" s="453" t="str">
        <f t="shared" ref="JC10:JC11" ca="1" si="90">IF(($F10&lt;&gt;"")*($G10&lt;&gt;"")*(IZ10&lt;&gt;"")*(JA10&lt;&gt;""),($F10&gt;$G10)*(IZ10&gt;JA10)+($F10=$G10)*(IZ10=JA10)+($F10&lt;$G10)*(IZ10&lt;JA10),"")</f>
        <v/>
      </c>
      <c r="JD10" s="453" t="str">
        <f ca="1">IF((JC10&lt;&gt;""),IF(OR($F10&lt;&gt;$G10,PrSettings!$M$4="●"),(($F10-$G10)=(IZ10-JA10))*1,0),"")</f>
        <v/>
      </c>
      <c r="JE10" s="453" t="str">
        <f t="shared" ref="JE10:JE11" ca="1" si="91">IF((JC10&lt;&gt;""),($F10=IZ10)*($G10=JA10),"")</f>
        <v/>
      </c>
      <c r="JF10" s="453" t="str">
        <f ca="1">IF(JC10&lt;&gt;"",IF(ABS($F10-$G10)&gt;=PrSettings!$M$7,(ABS($F10-$G10-IZ10+JA10)&lt;=1)*1,IF(AND(JC10,$F10=$G10,$F10&gt;=PrSettings!$M$6),(ABS(IZ10-$F10)&lt;=1)*1,IF(AND(JC10,$F10+$G10&gt;=PrSettings!$M$8),(ABS(IZ10-$F10)+ABS(JA10-$G10)&lt;=1)*1,""))),"")</f>
        <v/>
      </c>
      <c r="JG10" s="489"/>
      <c r="JI10" s="451">
        <f t="shared" ca="1" si="20"/>
        <v>46</v>
      </c>
      <c r="JJ10" s="452" t="str">
        <f ca="1">GrpA!$B$8</f>
        <v>Ecuador</v>
      </c>
      <c r="JK10" s="453">
        <f t="shared" ca="1" si="46"/>
        <v>20</v>
      </c>
      <c r="JL10" s="452" t="str">
        <f ca="1">GrpA!$D$8</f>
        <v>Senegal</v>
      </c>
      <c r="JM10" s="492"/>
      <c r="JN10" s="492"/>
      <c r="JO10" s="486"/>
      <c r="JP10" s="453" t="str">
        <f t="shared" ref="JP10:JP11" ca="1" si="92">IF(($F10&lt;&gt;"")*($G10&lt;&gt;"")*(JM10&lt;&gt;"")*(JN10&lt;&gt;""),($F10&gt;$G10)*(JM10&gt;JN10)+($F10=$G10)*(JM10=JN10)+($F10&lt;$G10)*(JM10&lt;JN10),"")</f>
        <v/>
      </c>
      <c r="JQ10" s="453" t="str">
        <f ca="1">IF((JP10&lt;&gt;""),IF(OR($F10&lt;&gt;$G10,PrSettings!$M$4="●"),(($F10-$G10)=(JM10-JN10))*1,0),"")</f>
        <v/>
      </c>
      <c r="JR10" s="453" t="str">
        <f t="shared" ref="JR10:JR11" ca="1" si="93">IF((JP10&lt;&gt;""),($F10=JM10)*($G10=JN10),"")</f>
        <v/>
      </c>
      <c r="JS10" s="453" t="str">
        <f ca="1">IF(JP10&lt;&gt;"",IF(ABS($F10-$G10)&gt;=PrSettings!$M$7,(ABS($F10-$G10-JM10+JN10)&lt;=1)*1,IF(AND(JP10,$F10=$G10,$F10&gt;=PrSettings!$M$6),(ABS(JM10-$F10)&lt;=1)*1,IF(AND(JP10,$F10+$G10&gt;=PrSettings!$M$8),(ABS(JM10-$F10)+ABS(JN10-$G10)&lt;=1)*1,""))),"")</f>
        <v/>
      </c>
      <c r="JT10" s="489"/>
      <c r="JV10" s="451">
        <f t="shared" ca="1" si="21"/>
        <v>46</v>
      </c>
      <c r="JW10" s="452" t="str">
        <f ca="1">GrpA!$B$8</f>
        <v>Ecuador</v>
      </c>
      <c r="JX10" s="453">
        <f t="shared" ca="1" si="47"/>
        <v>20</v>
      </c>
      <c r="JY10" s="452" t="str">
        <f ca="1">GrpA!$D$8</f>
        <v>Senegal</v>
      </c>
      <c r="JZ10" s="492"/>
      <c r="KA10" s="492"/>
      <c r="KB10" s="486"/>
      <c r="KC10" s="453" t="str">
        <f t="shared" ref="KC10:KC11" ca="1" si="94">IF(($F10&lt;&gt;"")*($G10&lt;&gt;"")*(JZ10&lt;&gt;"")*(KA10&lt;&gt;""),($F10&gt;$G10)*(JZ10&gt;KA10)+($F10=$G10)*(JZ10=KA10)+($F10&lt;$G10)*(JZ10&lt;KA10),"")</f>
        <v/>
      </c>
      <c r="KD10" s="453" t="str">
        <f ca="1">IF((KC10&lt;&gt;""),IF(OR($F10&lt;&gt;$G10,PrSettings!$M$4="●"),(($F10-$G10)=(JZ10-KA10))*1,0),"")</f>
        <v/>
      </c>
      <c r="KE10" s="453" t="str">
        <f t="shared" ref="KE10:KE11" ca="1" si="95">IF((KC10&lt;&gt;""),($F10=JZ10)*($G10=KA10),"")</f>
        <v/>
      </c>
      <c r="KF10" s="453" t="str">
        <f ca="1">IF(KC10&lt;&gt;"",IF(ABS($F10-$G10)&gt;=PrSettings!$M$7,(ABS($F10-$G10-JZ10+KA10)&lt;=1)*1,IF(AND(KC10,$F10=$G10,$F10&gt;=PrSettings!$M$6),(ABS(JZ10-$F10)&lt;=1)*1,IF(AND(KC10,$F10+$G10&gt;=PrSettings!$M$8),(ABS(JZ10-$F10)+ABS(KA10-$G10)&lt;=1)*1,""))),"")</f>
        <v/>
      </c>
      <c r="KG10" s="489"/>
      <c r="KI10" s="451">
        <f t="shared" ca="1" si="22"/>
        <v>46</v>
      </c>
      <c r="KJ10" s="452" t="str">
        <f ca="1">GrpA!$B$8</f>
        <v>Ecuador</v>
      </c>
      <c r="KK10" s="453">
        <f t="shared" ca="1" si="48"/>
        <v>20</v>
      </c>
      <c r="KL10" s="452" t="str">
        <f ca="1">GrpA!$D$8</f>
        <v>Senegal</v>
      </c>
      <c r="KM10" s="492"/>
      <c r="KN10" s="492"/>
      <c r="KO10" s="486"/>
      <c r="KP10" s="453" t="str">
        <f t="shared" ref="KP10:KP11" ca="1" si="96">IF(($F10&lt;&gt;"")*($G10&lt;&gt;"")*(KM10&lt;&gt;"")*(KN10&lt;&gt;""),($F10&gt;$G10)*(KM10&gt;KN10)+($F10=$G10)*(KM10=KN10)+($F10&lt;$G10)*(KM10&lt;KN10),"")</f>
        <v/>
      </c>
      <c r="KQ10" s="453" t="str">
        <f ca="1">IF((KP10&lt;&gt;""),IF(OR($F10&lt;&gt;$G10,PrSettings!$M$4="●"),(($F10-$G10)=(KM10-KN10))*1,0),"")</f>
        <v/>
      </c>
      <c r="KR10" s="453" t="str">
        <f t="shared" ref="KR10:KR11" ca="1" si="97">IF((KP10&lt;&gt;""),($F10=KM10)*($G10=KN10),"")</f>
        <v/>
      </c>
      <c r="KS10" s="453" t="str">
        <f ca="1">IF(KP10&lt;&gt;"",IF(ABS($F10-$G10)&gt;=PrSettings!$M$7,(ABS($F10-$G10-KM10+KN10)&lt;=1)*1,IF(AND(KP10,$F10=$G10,$F10&gt;=PrSettings!$M$6),(ABS(KM10-$F10)&lt;=1)*1,IF(AND(KP10,$F10+$G10&gt;=PrSettings!$M$8),(ABS(KM10-$F10)+ABS(KN10-$G10)&lt;=1)*1,""))),"")</f>
        <v/>
      </c>
      <c r="KT10" s="489"/>
      <c r="KV10" s="451">
        <f t="shared" ca="1" si="23"/>
        <v>46</v>
      </c>
      <c r="KW10" s="452" t="str">
        <f ca="1">GrpA!$B$8</f>
        <v>Ecuador</v>
      </c>
      <c r="KX10" s="453">
        <f t="shared" ca="1" si="49"/>
        <v>20</v>
      </c>
      <c r="KY10" s="452" t="str">
        <f ca="1">GrpA!$D$8</f>
        <v>Senegal</v>
      </c>
      <c r="KZ10" s="492"/>
      <c r="LA10" s="492"/>
      <c r="LB10" s="486"/>
      <c r="LC10" s="453" t="str">
        <f t="shared" ref="LC10:LC11" ca="1" si="98">IF(($F10&lt;&gt;"")*($G10&lt;&gt;"")*(KZ10&lt;&gt;"")*(LA10&lt;&gt;""),($F10&gt;$G10)*(KZ10&gt;LA10)+($F10=$G10)*(KZ10=LA10)+($F10&lt;$G10)*(KZ10&lt;LA10),"")</f>
        <v/>
      </c>
      <c r="LD10" s="453" t="str">
        <f ca="1">IF((LC10&lt;&gt;""),IF(OR($F10&lt;&gt;$G10,PrSettings!$M$4="●"),(($F10-$G10)=(KZ10-LA10))*1,0),"")</f>
        <v/>
      </c>
      <c r="LE10" s="453" t="str">
        <f t="shared" ref="LE10:LE11" ca="1" si="99">IF((LC10&lt;&gt;""),($F10=KZ10)*($G10=LA10),"")</f>
        <v/>
      </c>
      <c r="LF10" s="453" t="str">
        <f ca="1">IF(LC10&lt;&gt;"",IF(ABS($F10-$G10)&gt;=PrSettings!$M$7,(ABS($F10-$G10-KZ10+LA10)&lt;=1)*1,IF(AND(LC10,$F10=$G10,$F10&gt;=PrSettings!$M$6),(ABS(KZ10-$F10)&lt;=1)*1,IF(AND(LC10,$F10+$G10&gt;=PrSettings!$M$8),(ABS(KZ10-$F10)+ABS(LA10-$G10)&lt;=1)*1,""))),"")</f>
        <v/>
      </c>
      <c r="LG10" s="489"/>
      <c r="LI10" s="451">
        <f t="shared" ca="1" si="24"/>
        <v>46</v>
      </c>
      <c r="LJ10" s="452" t="str">
        <f ca="1">GrpA!$B$8</f>
        <v>Ecuador</v>
      </c>
      <c r="LK10" s="453">
        <f t="shared" ca="1" si="50"/>
        <v>20</v>
      </c>
      <c r="LL10" s="452" t="str">
        <f ca="1">GrpA!$D$8</f>
        <v>Senegal</v>
      </c>
      <c r="LM10" s="492"/>
      <c r="LN10" s="492"/>
      <c r="LO10" s="486"/>
      <c r="LP10" s="453" t="str">
        <f t="shared" ref="LP10:LP11" ca="1" si="100">IF(($F10&lt;&gt;"")*($G10&lt;&gt;"")*(LM10&lt;&gt;"")*(LN10&lt;&gt;""),($F10&gt;$G10)*(LM10&gt;LN10)+($F10=$G10)*(LM10=LN10)+($F10&lt;$G10)*(LM10&lt;LN10),"")</f>
        <v/>
      </c>
      <c r="LQ10" s="453" t="str">
        <f ca="1">IF((LP10&lt;&gt;""),IF(OR($F10&lt;&gt;$G10,PrSettings!$M$4="●"),(($F10-$G10)=(LM10-LN10))*1,0),"")</f>
        <v/>
      </c>
      <c r="LR10" s="453" t="str">
        <f t="shared" ref="LR10:LR11" ca="1" si="101">IF((LP10&lt;&gt;""),($F10=LM10)*($G10=LN10),"")</f>
        <v/>
      </c>
      <c r="LS10" s="453" t="str">
        <f ca="1">IF(LP10&lt;&gt;"",IF(ABS($F10-$G10)&gt;=PrSettings!$M$7,(ABS($F10-$G10-LM10+LN10)&lt;=1)*1,IF(AND(LP10,$F10=$G10,$F10&gt;=PrSettings!$M$6),(ABS(LM10-$F10)&lt;=1)*1,IF(AND(LP10,$F10+$G10&gt;=PrSettings!$M$8),(ABS(LM10-$F10)+ABS(LN10-$G10)&lt;=1)*1,""))),"")</f>
        <v/>
      </c>
      <c r="LT10" s="489"/>
      <c r="LV10" s="451">
        <f t="shared" ca="1" si="25"/>
        <v>46</v>
      </c>
      <c r="LW10" s="452" t="str">
        <f ca="1">GrpA!$B$8</f>
        <v>Ecuador</v>
      </c>
      <c r="LX10" s="453">
        <f t="shared" ca="1" si="51"/>
        <v>20</v>
      </c>
      <c r="LY10" s="452" t="str">
        <f ca="1">GrpA!$D$8</f>
        <v>Senegal</v>
      </c>
      <c r="LZ10" s="492"/>
      <c r="MA10" s="492"/>
      <c r="MB10" s="486"/>
      <c r="MC10" s="453" t="str">
        <f t="shared" ref="MC10:MC11" ca="1" si="102">IF(($F10&lt;&gt;"")*($G10&lt;&gt;"")*(LZ10&lt;&gt;"")*(MA10&lt;&gt;""),($F10&gt;$G10)*(LZ10&gt;MA10)+($F10=$G10)*(LZ10=MA10)+($F10&lt;$G10)*(LZ10&lt;MA10),"")</f>
        <v/>
      </c>
      <c r="MD10" s="453" t="str">
        <f ca="1">IF((MC10&lt;&gt;""),IF(OR($F10&lt;&gt;$G10,PrSettings!$M$4="●"),(($F10-$G10)=(LZ10-MA10))*1,0),"")</f>
        <v/>
      </c>
      <c r="ME10" s="453" t="str">
        <f t="shared" ref="ME10:ME11" ca="1" si="103">IF((MC10&lt;&gt;""),($F10=LZ10)*($G10=MA10),"")</f>
        <v/>
      </c>
      <c r="MF10" s="453" t="str">
        <f ca="1">IF(MC10&lt;&gt;"",IF(ABS($F10-$G10)&gt;=PrSettings!$M$7,(ABS($F10-$G10-LZ10+MA10)&lt;=1)*1,IF(AND(MC10,$F10=$G10,$F10&gt;=PrSettings!$M$6),(ABS(LZ10-$F10)&lt;=1)*1,IF(AND(MC10,$F10+$G10&gt;=PrSettings!$M$8),(ABS(LZ10-$F10)+ABS(MA10-$G10)&lt;=1)*1,""))),"")</f>
        <v/>
      </c>
      <c r="MG10" s="489"/>
    </row>
    <row r="11" spans="1:345" x14ac:dyDescent="0.25">
      <c r="B11" s="451">
        <f ca="1">INDEX(Groups!$C$7:$C$45,MATCH(C11,Groups!$D$7:$D$45,0))</f>
        <v>10</v>
      </c>
      <c r="C11" s="452" t="str">
        <f ca="1">GrpA!$B$9</f>
        <v>Niederlande</v>
      </c>
      <c r="D11" s="453">
        <f ca="1">INDEX(Groups!$C$7:$C$45,MATCH(E11,Groups!$D$7:$D$45,0))</f>
        <v>51</v>
      </c>
      <c r="E11" s="452" t="str">
        <f ca="1">GrpA!$D$9</f>
        <v>Katar</v>
      </c>
      <c r="F11" s="454">
        <f ca="1">GrpA!$E$9</f>
        <v>2</v>
      </c>
      <c r="G11" s="455">
        <f ca="1">GrpA!$G$9</f>
        <v>0</v>
      </c>
      <c r="I11" s="451">
        <f t="shared" ca="1" si="0"/>
        <v>10</v>
      </c>
      <c r="J11" s="452" t="str">
        <f ca="1">GrpA!$B$9</f>
        <v>Niederlande</v>
      </c>
      <c r="K11" s="453">
        <f t="shared" ca="1" si="26"/>
        <v>51</v>
      </c>
      <c r="L11" s="452" t="str">
        <f ca="1">GrpA!$D$9</f>
        <v>Katar</v>
      </c>
      <c r="M11" s="492"/>
      <c r="N11" s="492"/>
      <c r="O11" s="487"/>
      <c r="P11" s="453" t="str">
        <f t="shared" ca="1" si="52"/>
        <v/>
      </c>
      <c r="Q11" s="453" t="str">
        <f ca="1">IF((P11&lt;&gt;""),IF(OR($F11&lt;&gt;$G11,PrSettings!$M$4="●"),(($F11-$G11)=(M11-N11))*1,0),"")</f>
        <v/>
      </c>
      <c r="R11" s="453" t="str">
        <f t="shared" ca="1" si="53"/>
        <v/>
      </c>
      <c r="S11" s="453" t="str">
        <f ca="1">IF(P11&lt;&gt;"",IF(ABS($F11-$G11)&gt;=PrSettings!$M$7,(ABS($F11-$G11-M11+N11)&lt;=1)*1,IF(AND(P11,$F11=$G11,$F11&gt;=PrSettings!$M$6),(ABS(M11-$F11)&lt;=1)*1,IF(AND(P11,$F11+$G11&gt;=PrSettings!$M$8),(ABS(M11-$F11)+ABS(N11-$G11)&lt;=1)*1,""))),"")</f>
        <v/>
      </c>
      <c r="T11" s="490"/>
      <c r="V11" s="451">
        <f t="shared" ca="1" si="1"/>
        <v>10</v>
      </c>
      <c r="W11" s="452" t="str">
        <f ca="1">GrpA!$B$9</f>
        <v>Niederlande</v>
      </c>
      <c r="X11" s="453">
        <f t="shared" ca="1" si="27"/>
        <v>51</v>
      </c>
      <c r="Y11" s="452" t="str">
        <f ca="1">GrpA!$D$9</f>
        <v>Katar</v>
      </c>
      <c r="Z11" s="492"/>
      <c r="AA11" s="492"/>
      <c r="AB11" s="487"/>
      <c r="AC11" s="453" t="str">
        <f t="shared" ca="1" si="54"/>
        <v/>
      </c>
      <c r="AD11" s="453" t="str">
        <f ca="1">IF((AC11&lt;&gt;""),IF(OR($F11&lt;&gt;$G11,PrSettings!$M$4="●"),(($F11-$G11)=(Z11-AA11))*1,0),"")</f>
        <v/>
      </c>
      <c r="AE11" s="453" t="str">
        <f t="shared" ca="1" si="55"/>
        <v/>
      </c>
      <c r="AF11" s="453" t="str">
        <f ca="1">IF(AC11&lt;&gt;"",IF(ABS($F11-$G11)&gt;=PrSettings!$M$7,(ABS($F11-$G11-Z11+AA11)&lt;=1)*1,IF(AND(AC11,$F11=$G11,$F11&gt;=PrSettings!$M$6),(ABS(Z11-$F11)&lt;=1)*1,IF(AND(AC11,$F11+$G11&gt;=PrSettings!$M$8),(ABS(Z11-$F11)+ABS(AA11-$G11)&lt;=1)*1,""))),"")</f>
        <v/>
      </c>
      <c r="AG11" s="490"/>
      <c r="AI11" s="451">
        <f t="shared" ca="1" si="2"/>
        <v>10</v>
      </c>
      <c r="AJ11" s="452" t="str">
        <f ca="1">GrpA!$B$9</f>
        <v>Niederlande</v>
      </c>
      <c r="AK11" s="453">
        <f t="shared" ca="1" si="28"/>
        <v>51</v>
      </c>
      <c r="AL11" s="452" t="str">
        <f ca="1">GrpA!$D$9</f>
        <v>Katar</v>
      </c>
      <c r="AM11" s="492"/>
      <c r="AN11" s="492"/>
      <c r="AO11" s="487"/>
      <c r="AP11" s="453" t="str">
        <f t="shared" ca="1" si="56"/>
        <v/>
      </c>
      <c r="AQ11" s="453" t="str">
        <f ca="1">IF((AP11&lt;&gt;""),IF(OR($F11&lt;&gt;$G11,PrSettings!$M$4="●"),(($F11-$G11)=(AM11-AN11))*1,0),"")</f>
        <v/>
      </c>
      <c r="AR11" s="453" t="str">
        <f t="shared" ca="1" si="57"/>
        <v/>
      </c>
      <c r="AS11" s="453" t="str">
        <f ca="1">IF(AP11&lt;&gt;"",IF(ABS($F11-$G11)&gt;=PrSettings!$M$7,(ABS($F11-$G11-AM11+AN11)&lt;=1)*1,IF(AND(AP11,$F11=$G11,$F11&gt;=PrSettings!$M$6),(ABS(AM11-$F11)&lt;=1)*1,IF(AND(AP11,$F11+$G11&gt;=PrSettings!$M$8),(ABS(AM11-$F11)+ABS(AN11-$G11)&lt;=1)*1,""))),"")</f>
        <v/>
      </c>
      <c r="AT11" s="490"/>
      <c r="AV11" s="451">
        <f t="shared" ca="1" si="3"/>
        <v>10</v>
      </c>
      <c r="AW11" s="452" t="str">
        <f ca="1">GrpA!$B$9</f>
        <v>Niederlande</v>
      </c>
      <c r="AX11" s="453">
        <f t="shared" ca="1" si="29"/>
        <v>51</v>
      </c>
      <c r="AY11" s="452" t="str">
        <f ca="1">GrpA!$D$9</f>
        <v>Katar</v>
      </c>
      <c r="AZ11" s="492"/>
      <c r="BA11" s="492"/>
      <c r="BB11" s="487"/>
      <c r="BC11" s="453" t="str">
        <f t="shared" ca="1" si="58"/>
        <v/>
      </c>
      <c r="BD11" s="453" t="str">
        <f ca="1">IF((BC11&lt;&gt;""),IF(OR($F11&lt;&gt;$G11,PrSettings!$M$4="●"),(($F11-$G11)=(AZ11-BA11))*1,0),"")</f>
        <v/>
      </c>
      <c r="BE11" s="453" t="str">
        <f t="shared" ca="1" si="59"/>
        <v/>
      </c>
      <c r="BF11" s="453" t="str">
        <f ca="1">IF(BC11&lt;&gt;"",IF(ABS($F11-$G11)&gt;=PrSettings!$M$7,(ABS($F11-$G11-AZ11+BA11)&lt;=1)*1,IF(AND(BC11,$F11=$G11,$F11&gt;=PrSettings!$M$6),(ABS(AZ11-$F11)&lt;=1)*1,IF(AND(BC11,$F11+$G11&gt;=PrSettings!$M$8),(ABS(AZ11-$F11)+ABS(BA11-$G11)&lt;=1)*1,""))),"")</f>
        <v/>
      </c>
      <c r="BG11" s="490"/>
      <c r="BI11" s="451">
        <f t="shared" ca="1" si="4"/>
        <v>10</v>
      </c>
      <c r="BJ11" s="452" t="str">
        <f ca="1">GrpA!$B$9</f>
        <v>Niederlande</v>
      </c>
      <c r="BK11" s="453">
        <f t="shared" ca="1" si="30"/>
        <v>51</v>
      </c>
      <c r="BL11" s="452" t="str">
        <f ca="1">GrpA!$D$9</f>
        <v>Katar</v>
      </c>
      <c r="BM11" s="492"/>
      <c r="BN11" s="492"/>
      <c r="BO11" s="487"/>
      <c r="BP11" s="453" t="str">
        <f t="shared" ca="1" si="60"/>
        <v/>
      </c>
      <c r="BQ11" s="453" t="str">
        <f ca="1">IF((BP11&lt;&gt;""),IF(OR($F11&lt;&gt;$G11,PrSettings!$M$4="●"),(($F11-$G11)=(BM11-BN11))*1,0),"")</f>
        <v/>
      </c>
      <c r="BR11" s="453" t="str">
        <f t="shared" ca="1" si="61"/>
        <v/>
      </c>
      <c r="BS11" s="453" t="str">
        <f ca="1">IF(BP11&lt;&gt;"",IF(ABS($F11-$G11)&gt;=PrSettings!$M$7,(ABS($F11-$G11-BM11+BN11)&lt;=1)*1,IF(AND(BP11,$F11=$G11,$F11&gt;=PrSettings!$M$6),(ABS(BM11-$F11)&lt;=1)*1,IF(AND(BP11,$F11+$G11&gt;=PrSettings!$M$8),(ABS(BM11-$F11)+ABS(BN11-$G11)&lt;=1)*1,""))),"")</f>
        <v/>
      </c>
      <c r="BT11" s="490"/>
      <c r="BV11" s="451">
        <f t="shared" ca="1" si="5"/>
        <v>10</v>
      </c>
      <c r="BW11" s="452" t="str">
        <f ca="1">GrpA!$B$9</f>
        <v>Niederlande</v>
      </c>
      <c r="BX11" s="453">
        <f t="shared" ca="1" si="31"/>
        <v>51</v>
      </c>
      <c r="BY11" s="452" t="str">
        <f ca="1">GrpA!$D$9</f>
        <v>Katar</v>
      </c>
      <c r="BZ11" s="492"/>
      <c r="CA11" s="492"/>
      <c r="CB11" s="487"/>
      <c r="CC11" s="453" t="str">
        <f t="shared" ca="1" si="62"/>
        <v/>
      </c>
      <c r="CD11" s="453" t="str">
        <f ca="1">IF((CC11&lt;&gt;""),IF(OR($F11&lt;&gt;$G11,PrSettings!$M$4="●"),(($F11-$G11)=(BZ11-CA11))*1,0),"")</f>
        <v/>
      </c>
      <c r="CE11" s="453" t="str">
        <f t="shared" ca="1" si="63"/>
        <v/>
      </c>
      <c r="CF11" s="453" t="str">
        <f ca="1">IF(CC11&lt;&gt;"",IF(ABS($F11-$G11)&gt;=PrSettings!$M$7,(ABS($F11-$G11-BZ11+CA11)&lt;=1)*1,IF(AND(CC11,$F11=$G11,$F11&gt;=PrSettings!$M$6),(ABS(BZ11-$F11)&lt;=1)*1,IF(AND(CC11,$F11+$G11&gt;=PrSettings!$M$8),(ABS(BZ11-$F11)+ABS(CA11-$G11)&lt;=1)*1,""))),"")</f>
        <v/>
      </c>
      <c r="CG11" s="490"/>
      <c r="CI11" s="451">
        <f t="shared" ca="1" si="6"/>
        <v>10</v>
      </c>
      <c r="CJ11" s="452" t="str">
        <f ca="1">GrpA!$B$9</f>
        <v>Niederlande</v>
      </c>
      <c r="CK11" s="453">
        <f t="shared" ca="1" si="32"/>
        <v>51</v>
      </c>
      <c r="CL11" s="452" t="str">
        <f ca="1">GrpA!$D$9</f>
        <v>Katar</v>
      </c>
      <c r="CM11" s="492"/>
      <c r="CN11" s="492"/>
      <c r="CO11" s="487"/>
      <c r="CP11" s="453" t="str">
        <f t="shared" ca="1" si="64"/>
        <v/>
      </c>
      <c r="CQ11" s="453" t="str">
        <f ca="1">IF((CP11&lt;&gt;""),IF(OR($F11&lt;&gt;$G11,PrSettings!$M$4="●"),(($F11-$G11)=(CM11-CN11))*1,0),"")</f>
        <v/>
      </c>
      <c r="CR11" s="453" t="str">
        <f t="shared" ca="1" si="65"/>
        <v/>
      </c>
      <c r="CS11" s="453" t="str">
        <f ca="1">IF(CP11&lt;&gt;"",IF(ABS($F11-$G11)&gt;=PrSettings!$M$7,(ABS($F11-$G11-CM11+CN11)&lt;=1)*1,IF(AND(CP11,$F11=$G11,$F11&gt;=PrSettings!$M$6),(ABS(CM11-$F11)&lt;=1)*1,IF(AND(CP11,$F11+$G11&gt;=PrSettings!$M$8),(ABS(CM11-$F11)+ABS(CN11-$G11)&lt;=1)*1,""))),"")</f>
        <v/>
      </c>
      <c r="CT11" s="490"/>
      <c r="CV11" s="451">
        <f t="shared" ca="1" si="7"/>
        <v>10</v>
      </c>
      <c r="CW11" s="452" t="str">
        <f ca="1">GrpA!$B$9</f>
        <v>Niederlande</v>
      </c>
      <c r="CX11" s="453">
        <f t="shared" ca="1" si="33"/>
        <v>51</v>
      </c>
      <c r="CY11" s="452" t="str">
        <f ca="1">GrpA!$D$9</f>
        <v>Katar</v>
      </c>
      <c r="CZ11" s="492"/>
      <c r="DA11" s="492"/>
      <c r="DB11" s="487"/>
      <c r="DC11" s="453" t="str">
        <f t="shared" ca="1" si="66"/>
        <v/>
      </c>
      <c r="DD11" s="453" t="str">
        <f ca="1">IF((DC11&lt;&gt;""),IF(OR($F11&lt;&gt;$G11,PrSettings!$M$4="●"),(($F11-$G11)=(CZ11-DA11))*1,0),"")</f>
        <v/>
      </c>
      <c r="DE11" s="453" t="str">
        <f t="shared" ca="1" si="67"/>
        <v/>
      </c>
      <c r="DF11" s="453" t="str">
        <f ca="1">IF(DC11&lt;&gt;"",IF(ABS($F11-$G11)&gt;=PrSettings!$M$7,(ABS($F11-$G11-CZ11+DA11)&lt;=1)*1,IF(AND(DC11,$F11=$G11,$F11&gt;=PrSettings!$M$6),(ABS(CZ11-$F11)&lt;=1)*1,IF(AND(DC11,$F11+$G11&gt;=PrSettings!$M$8),(ABS(CZ11-$F11)+ABS(DA11-$G11)&lt;=1)*1,""))),"")</f>
        <v/>
      </c>
      <c r="DG11" s="490"/>
      <c r="DI11" s="451">
        <f t="shared" ca="1" si="8"/>
        <v>10</v>
      </c>
      <c r="DJ11" s="452" t="str">
        <f ca="1">GrpA!$B$9</f>
        <v>Niederlande</v>
      </c>
      <c r="DK11" s="453">
        <f t="shared" ca="1" si="34"/>
        <v>51</v>
      </c>
      <c r="DL11" s="452" t="str">
        <f ca="1">GrpA!$D$9</f>
        <v>Katar</v>
      </c>
      <c r="DM11" s="492"/>
      <c r="DN11" s="492"/>
      <c r="DO11" s="487"/>
      <c r="DP11" s="453" t="str">
        <f t="shared" ca="1" si="68"/>
        <v/>
      </c>
      <c r="DQ11" s="453" t="str">
        <f ca="1">IF((DP11&lt;&gt;""),IF(OR($F11&lt;&gt;$G11,PrSettings!$M$4="●"),(($F11-$G11)=(DM11-DN11))*1,0),"")</f>
        <v/>
      </c>
      <c r="DR11" s="453" t="str">
        <f t="shared" ca="1" si="69"/>
        <v/>
      </c>
      <c r="DS11" s="453" t="str">
        <f ca="1">IF(DP11&lt;&gt;"",IF(ABS($F11-$G11)&gt;=PrSettings!$M$7,(ABS($F11-$G11-DM11+DN11)&lt;=1)*1,IF(AND(DP11,$F11=$G11,$F11&gt;=PrSettings!$M$6),(ABS(DM11-$F11)&lt;=1)*1,IF(AND(DP11,$F11+$G11&gt;=PrSettings!$M$8),(ABS(DM11-$F11)+ABS(DN11-$G11)&lt;=1)*1,""))),"")</f>
        <v/>
      </c>
      <c r="DT11" s="490"/>
      <c r="DV11" s="451">
        <f t="shared" ca="1" si="9"/>
        <v>10</v>
      </c>
      <c r="DW11" s="452" t="str">
        <f ca="1">GrpA!$B$9</f>
        <v>Niederlande</v>
      </c>
      <c r="DX11" s="453">
        <f t="shared" ca="1" si="35"/>
        <v>51</v>
      </c>
      <c r="DY11" s="452" t="str">
        <f ca="1">GrpA!$D$9</f>
        <v>Katar</v>
      </c>
      <c r="DZ11" s="492"/>
      <c r="EA11" s="492"/>
      <c r="EB11" s="487"/>
      <c r="EC11" s="453" t="str">
        <f t="shared" ca="1" si="70"/>
        <v/>
      </c>
      <c r="ED11" s="453" t="str">
        <f ca="1">IF((EC11&lt;&gt;""),IF(OR($F11&lt;&gt;$G11,PrSettings!$M$4="●"),(($F11-$G11)=(DZ11-EA11))*1,0),"")</f>
        <v/>
      </c>
      <c r="EE11" s="453" t="str">
        <f t="shared" ca="1" si="71"/>
        <v/>
      </c>
      <c r="EF11" s="453" t="str">
        <f ca="1">IF(EC11&lt;&gt;"",IF(ABS($F11-$G11)&gt;=PrSettings!$M$7,(ABS($F11-$G11-DZ11+EA11)&lt;=1)*1,IF(AND(EC11,$F11=$G11,$F11&gt;=PrSettings!$M$6),(ABS(DZ11-$F11)&lt;=1)*1,IF(AND(EC11,$F11+$G11&gt;=PrSettings!$M$8),(ABS(DZ11-$F11)+ABS(EA11-$G11)&lt;=1)*1,""))),"")</f>
        <v/>
      </c>
      <c r="EG11" s="490"/>
      <c r="EI11" s="451">
        <f t="shared" ca="1" si="10"/>
        <v>10</v>
      </c>
      <c r="EJ11" s="452" t="str">
        <f ca="1">GrpA!$B$9</f>
        <v>Niederlande</v>
      </c>
      <c r="EK11" s="453">
        <f t="shared" ca="1" si="36"/>
        <v>51</v>
      </c>
      <c r="EL11" s="452" t="str">
        <f ca="1">GrpA!$D$9</f>
        <v>Katar</v>
      </c>
      <c r="EM11" s="492"/>
      <c r="EN11" s="492"/>
      <c r="EO11" s="487"/>
      <c r="EP11" s="453" t="str">
        <f t="shared" ca="1" si="72"/>
        <v/>
      </c>
      <c r="EQ11" s="453" t="str">
        <f ca="1">IF((EP11&lt;&gt;""),IF(OR($F11&lt;&gt;$G11,PrSettings!$M$4="●"),(($F11-$G11)=(EM11-EN11))*1,0),"")</f>
        <v/>
      </c>
      <c r="ER11" s="453" t="str">
        <f t="shared" ca="1" si="73"/>
        <v/>
      </c>
      <c r="ES11" s="453" t="str">
        <f ca="1">IF(EP11&lt;&gt;"",IF(ABS($F11-$G11)&gt;=PrSettings!$M$7,(ABS($F11-$G11-EM11+EN11)&lt;=1)*1,IF(AND(EP11,$F11=$G11,$F11&gt;=PrSettings!$M$6),(ABS(EM11-$F11)&lt;=1)*1,IF(AND(EP11,$F11+$G11&gt;=PrSettings!$M$8),(ABS(EM11-$F11)+ABS(EN11-$G11)&lt;=1)*1,""))),"")</f>
        <v/>
      </c>
      <c r="ET11" s="490"/>
      <c r="EV11" s="451">
        <f t="shared" ca="1" si="11"/>
        <v>10</v>
      </c>
      <c r="EW11" s="452" t="str">
        <f ca="1">GrpA!$B$9</f>
        <v>Niederlande</v>
      </c>
      <c r="EX11" s="453">
        <f t="shared" ca="1" si="37"/>
        <v>51</v>
      </c>
      <c r="EY11" s="452" t="str">
        <f ca="1">GrpA!$D$9</f>
        <v>Katar</v>
      </c>
      <c r="EZ11" s="492"/>
      <c r="FA11" s="492"/>
      <c r="FB11" s="487"/>
      <c r="FC11" s="453" t="str">
        <f t="shared" ca="1" si="74"/>
        <v/>
      </c>
      <c r="FD11" s="453" t="str">
        <f ca="1">IF((FC11&lt;&gt;""),IF(OR($F11&lt;&gt;$G11,PrSettings!$M$4="●"),(($F11-$G11)=(EZ11-FA11))*1,0),"")</f>
        <v/>
      </c>
      <c r="FE11" s="453" t="str">
        <f t="shared" ca="1" si="75"/>
        <v/>
      </c>
      <c r="FF11" s="453" t="str">
        <f ca="1">IF(FC11&lt;&gt;"",IF(ABS($F11-$G11)&gt;=PrSettings!$M$7,(ABS($F11-$G11-EZ11+FA11)&lt;=1)*1,IF(AND(FC11,$F11=$G11,$F11&gt;=PrSettings!$M$6),(ABS(EZ11-$F11)&lt;=1)*1,IF(AND(FC11,$F11+$G11&gt;=PrSettings!$M$8),(ABS(EZ11-$F11)+ABS(FA11-$G11)&lt;=1)*1,""))),"")</f>
        <v/>
      </c>
      <c r="FG11" s="490"/>
      <c r="FI11" s="451">
        <f t="shared" ca="1" si="12"/>
        <v>10</v>
      </c>
      <c r="FJ11" s="452" t="str">
        <f ca="1">GrpA!$B$9</f>
        <v>Niederlande</v>
      </c>
      <c r="FK11" s="453">
        <f t="shared" ca="1" si="38"/>
        <v>51</v>
      </c>
      <c r="FL11" s="452" t="str">
        <f ca="1">GrpA!$D$9</f>
        <v>Katar</v>
      </c>
      <c r="FM11" s="492"/>
      <c r="FN11" s="492"/>
      <c r="FO11" s="487"/>
      <c r="FP11" s="453" t="str">
        <f t="shared" ca="1" si="76"/>
        <v/>
      </c>
      <c r="FQ11" s="453" t="str">
        <f ca="1">IF((FP11&lt;&gt;""),IF(OR($F11&lt;&gt;$G11,PrSettings!$M$4="●"),(($F11-$G11)=(FM11-FN11))*1,0),"")</f>
        <v/>
      </c>
      <c r="FR11" s="453" t="str">
        <f t="shared" ca="1" si="77"/>
        <v/>
      </c>
      <c r="FS11" s="453" t="str">
        <f ca="1">IF(FP11&lt;&gt;"",IF(ABS($F11-$G11)&gt;=PrSettings!$M$7,(ABS($F11-$G11-FM11+FN11)&lt;=1)*1,IF(AND(FP11,$F11=$G11,$F11&gt;=PrSettings!$M$6),(ABS(FM11-$F11)&lt;=1)*1,IF(AND(FP11,$F11+$G11&gt;=PrSettings!$M$8),(ABS(FM11-$F11)+ABS(FN11-$G11)&lt;=1)*1,""))),"")</f>
        <v/>
      </c>
      <c r="FT11" s="490"/>
      <c r="FV11" s="451">
        <f t="shared" ca="1" si="13"/>
        <v>10</v>
      </c>
      <c r="FW11" s="452" t="str">
        <f ca="1">GrpA!$B$9</f>
        <v>Niederlande</v>
      </c>
      <c r="FX11" s="453">
        <f t="shared" ca="1" si="39"/>
        <v>51</v>
      </c>
      <c r="FY11" s="452" t="str">
        <f ca="1">GrpA!$D$9</f>
        <v>Katar</v>
      </c>
      <c r="FZ11" s="492"/>
      <c r="GA11" s="492"/>
      <c r="GB11" s="487"/>
      <c r="GC11" s="453" t="str">
        <f t="shared" ca="1" si="78"/>
        <v/>
      </c>
      <c r="GD11" s="453" t="str">
        <f ca="1">IF((GC11&lt;&gt;""),IF(OR($F11&lt;&gt;$G11,PrSettings!$M$4="●"),(($F11-$G11)=(FZ11-GA11))*1,0),"")</f>
        <v/>
      </c>
      <c r="GE11" s="453" t="str">
        <f t="shared" ca="1" si="79"/>
        <v/>
      </c>
      <c r="GF11" s="453" t="str">
        <f ca="1">IF(GC11&lt;&gt;"",IF(ABS($F11-$G11)&gt;=PrSettings!$M$7,(ABS($F11-$G11-FZ11+GA11)&lt;=1)*1,IF(AND(GC11,$F11=$G11,$F11&gt;=PrSettings!$M$6),(ABS(FZ11-$F11)&lt;=1)*1,IF(AND(GC11,$F11+$G11&gt;=PrSettings!$M$8),(ABS(FZ11-$F11)+ABS(GA11-$G11)&lt;=1)*1,""))),"")</f>
        <v/>
      </c>
      <c r="GG11" s="490"/>
      <c r="GI11" s="451">
        <f t="shared" ca="1" si="14"/>
        <v>10</v>
      </c>
      <c r="GJ11" s="452" t="str">
        <f ca="1">GrpA!$B$9</f>
        <v>Niederlande</v>
      </c>
      <c r="GK11" s="453">
        <f t="shared" ca="1" si="40"/>
        <v>51</v>
      </c>
      <c r="GL11" s="452" t="str">
        <f ca="1">GrpA!$D$9</f>
        <v>Katar</v>
      </c>
      <c r="GM11" s="492"/>
      <c r="GN11" s="492"/>
      <c r="GO11" s="487"/>
      <c r="GP11" s="453" t="str">
        <f t="shared" ca="1" si="80"/>
        <v/>
      </c>
      <c r="GQ11" s="453" t="str">
        <f ca="1">IF((GP11&lt;&gt;""),IF(OR($F11&lt;&gt;$G11,PrSettings!$M$4="●"),(($F11-$G11)=(GM11-GN11))*1,0),"")</f>
        <v/>
      </c>
      <c r="GR11" s="453" t="str">
        <f t="shared" ca="1" si="81"/>
        <v/>
      </c>
      <c r="GS11" s="453" t="str">
        <f ca="1">IF(GP11&lt;&gt;"",IF(ABS($F11-$G11)&gt;=PrSettings!$M$7,(ABS($F11-$G11-GM11+GN11)&lt;=1)*1,IF(AND(GP11,$F11=$G11,$F11&gt;=PrSettings!$M$6),(ABS(GM11-$F11)&lt;=1)*1,IF(AND(GP11,$F11+$G11&gt;=PrSettings!$M$8),(ABS(GM11-$F11)+ABS(GN11-$G11)&lt;=1)*1,""))),"")</f>
        <v/>
      </c>
      <c r="GT11" s="490"/>
      <c r="GV11" s="451">
        <f t="shared" ca="1" si="15"/>
        <v>10</v>
      </c>
      <c r="GW11" s="452" t="str">
        <f ca="1">GrpA!$B$9</f>
        <v>Niederlande</v>
      </c>
      <c r="GX11" s="453">
        <f t="shared" ca="1" si="41"/>
        <v>51</v>
      </c>
      <c r="GY11" s="452" t="str">
        <f ca="1">GrpA!$D$9</f>
        <v>Katar</v>
      </c>
      <c r="GZ11" s="492"/>
      <c r="HA11" s="492"/>
      <c r="HB11" s="487"/>
      <c r="HC11" s="453" t="str">
        <f t="shared" ca="1" si="82"/>
        <v/>
      </c>
      <c r="HD11" s="453" t="str">
        <f ca="1">IF((HC11&lt;&gt;""),IF(OR($F11&lt;&gt;$G11,PrSettings!$M$4="●"),(($F11-$G11)=(GZ11-HA11))*1,0),"")</f>
        <v/>
      </c>
      <c r="HE11" s="453" t="str">
        <f t="shared" ca="1" si="83"/>
        <v/>
      </c>
      <c r="HF11" s="453" t="str">
        <f ca="1">IF(HC11&lt;&gt;"",IF(ABS($F11-$G11)&gt;=PrSettings!$M$7,(ABS($F11-$G11-GZ11+HA11)&lt;=1)*1,IF(AND(HC11,$F11=$G11,$F11&gt;=PrSettings!$M$6),(ABS(GZ11-$F11)&lt;=1)*1,IF(AND(HC11,$F11+$G11&gt;=PrSettings!$M$8),(ABS(GZ11-$F11)+ABS(HA11-$G11)&lt;=1)*1,""))),"")</f>
        <v/>
      </c>
      <c r="HG11" s="490"/>
      <c r="HI11" s="451">
        <f t="shared" ca="1" si="16"/>
        <v>10</v>
      </c>
      <c r="HJ11" s="452" t="str">
        <f ca="1">GrpA!$B$9</f>
        <v>Niederlande</v>
      </c>
      <c r="HK11" s="453">
        <f t="shared" ca="1" si="42"/>
        <v>51</v>
      </c>
      <c r="HL11" s="452" t="str">
        <f ca="1">GrpA!$D$9</f>
        <v>Katar</v>
      </c>
      <c r="HM11" s="492"/>
      <c r="HN11" s="492"/>
      <c r="HO11" s="487"/>
      <c r="HP11" s="453" t="str">
        <f t="shared" ca="1" si="84"/>
        <v/>
      </c>
      <c r="HQ11" s="453" t="str">
        <f ca="1">IF((HP11&lt;&gt;""),IF(OR($F11&lt;&gt;$G11,PrSettings!$M$4="●"),(($F11-$G11)=(HM11-HN11))*1,0),"")</f>
        <v/>
      </c>
      <c r="HR11" s="453" t="str">
        <f t="shared" ca="1" si="85"/>
        <v/>
      </c>
      <c r="HS11" s="453" t="str">
        <f ca="1">IF(HP11&lt;&gt;"",IF(ABS($F11-$G11)&gt;=PrSettings!$M$7,(ABS($F11-$G11-HM11+HN11)&lt;=1)*1,IF(AND(HP11,$F11=$G11,$F11&gt;=PrSettings!$M$6),(ABS(HM11-$F11)&lt;=1)*1,IF(AND(HP11,$F11+$G11&gt;=PrSettings!$M$8),(ABS(HM11-$F11)+ABS(HN11-$G11)&lt;=1)*1,""))),"")</f>
        <v/>
      </c>
      <c r="HT11" s="490"/>
      <c r="HV11" s="451">
        <f t="shared" ca="1" si="17"/>
        <v>10</v>
      </c>
      <c r="HW11" s="452" t="str">
        <f ca="1">GrpA!$B$9</f>
        <v>Niederlande</v>
      </c>
      <c r="HX11" s="453">
        <f t="shared" ca="1" si="43"/>
        <v>51</v>
      </c>
      <c r="HY11" s="452" t="str">
        <f ca="1">GrpA!$D$9</f>
        <v>Katar</v>
      </c>
      <c r="HZ11" s="492"/>
      <c r="IA11" s="492"/>
      <c r="IB11" s="487"/>
      <c r="IC11" s="453" t="str">
        <f t="shared" ca="1" si="86"/>
        <v/>
      </c>
      <c r="ID11" s="453" t="str">
        <f ca="1">IF((IC11&lt;&gt;""),IF(OR($F11&lt;&gt;$G11,PrSettings!$M$4="●"),(($F11-$G11)=(HZ11-IA11))*1,0),"")</f>
        <v/>
      </c>
      <c r="IE11" s="453" t="str">
        <f t="shared" ca="1" si="87"/>
        <v/>
      </c>
      <c r="IF11" s="453" t="str">
        <f ca="1">IF(IC11&lt;&gt;"",IF(ABS($F11-$G11)&gt;=PrSettings!$M$7,(ABS($F11-$G11-HZ11+IA11)&lt;=1)*1,IF(AND(IC11,$F11=$G11,$F11&gt;=PrSettings!$M$6),(ABS(HZ11-$F11)&lt;=1)*1,IF(AND(IC11,$F11+$G11&gt;=PrSettings!$M$8),(ABS(HZ11-$F11)+ABS(IA11-$G11)&lt;=1)*1,""))),"")</f>
        <v/>
      </c>
      <c r="IG11" s="490"/>
      <c r="II11" s="451">
        <f t="shared" ca="1" si="18"/>
        <v>10</v>
      </c>
      <c r="IJ11" s="452" t="str">
        <f ca="1">GrpA!$B$9</f>
        <v>Niederlande</v>
      </c>
      <c r="IK11" s="453">
        <f t="shared" ca="1" si="44"/>
        <v>51</v>
      </c>
      <c r="IL11" s="452" t="str">
        <f ca="1">GrpA!$D$9</f>
        <v>Katar</v>
      </c>
      <c r="IM11" s="492"/>
      <c r="IN11" s="492"/>
      <c r="IO11" s="487"/>
      <c r="IP11" s="453" t="str">
        <f t="shared" ca="1" si="88"/>
        <v/>
      </c>
      <c r="IQ11" s="453" t="str">
        <f ca="1">IF((IP11&lt;&gt;""),IF(OR($F11&lt;&gt;$G11,PrSettings!$M$4="●"),(($F11-$G11)=(IM11-IN11))*1,0),"")</f>
        <v/>
      </c>
      <c r="IR11" s="453" t="str">
        <f t="shared" ca="1" si="89"/>
        <v/>
      </c>
      <c r="IS11" s="453" t="str">
        <f ca="1">IF(IP11&lt;&gt;"",IF(ABS($F11-$G11)&gt;=PrSettings!$M$7,(ABS($F11-$G11-IM11+IN11)&lt;=1)*1,IF(AND(IP11,$F11=$G11,$F11&gt;=PrSettings!$M$6),(ABS(IM11-$F11)&lt;=1)*1,IF(AND(IP11,$F11+$G11&gt;=PrSettings!$M$8),(ABS(IM11-$F11)+ABS(IN11-$G11)&lt;=1)*1,""))),"")</f>
        <v/>
      </c>
      <c r="IT11" s="490"/>
      <c r="IV11" s="451">
        <f t="shared" ca="1" si="19"/>
        <v>10</v>
      </c>
      <c r="IW11" s="452" t="str">
        <f ca="1">GrpA!$B$9</f>
        <v>Niederlande</v>
      </c>
      <c r="IX11" s="453">
        <f t="shared" ca="1" si="45"/>
        <v>51</v>
      </c>
      <c r="IY11" s="452" t="str">
        <f ca="1">GrpA!$D$9</f>
        <v>Katar</v>
      </c>
      <c r="IZ11" s="492"/>
      <c r="JA11" s="492"/>
      <c r="JB11" s="487"/>
      <c r="JC11" s="453" t="str">
        <f t="shared" ca="1" si="90"/>
        <v/>
      </c>
      <c r="JD11" s="453" t="str">
        <f ca="1">IF((JC11&lt;&gt;""),IF(OR($F11&lt;&gt;$G11,PrSettings!$M$4="●"),(($F11-$G11)=(IZ11-JA11))*1,0),"")</f>
        <v/>
      </c>
      <c r="JE11" s="453" t="str">
        <f t="shared" ca="1" si="91"/>
        <v/>
      </c>
      <c r="JF11" s="453" t="str">
        <f ca="1">IF(JC11&lt;&gt;"",IF(ABS($F11-$G11)&gt;=PrSettings!$M$7,(ABS($F11-$G11-IZ11+JA11)&lt;=1)*1,IF(AND(JC11,$F11=$G11,$F11&gt;=PrSettings!$M$6),(ABS(IZ11-$F11)&lt;=1)*1,IF(AND(JC11,$F11+$G11&gt;=PrSettings!$M$8),(ABS(IZ11-$F11)+ABS(JA11-$G11)&lt;=1)*1,""))),"")</f>
        <v/>
      </c>
      <c r="JG11" s="490"/>
      <c r="JI11" s="451">
        <f t="shared" ca="1" si="20"/>
        <v>10</v>
      </c>
      <c r="JJ11" s="452" t="str">
        <f ca="1">GrpA!$B$9</f>
        <v>Niederlande</v>
      </c>
      <c r="JK11" s="453">
        <f t="shared" ca="1" si="46"/>
        <v>51</v>
      </c>
      <c r="JL11" s="452" t="str">
        <f ca="1">GrpA!$D$9</f>
        <v>Katar</v>
      </c>
      <c r="JM11" s="492"/>
      <c r="JN11" s="492"/>
      <c r="JO11" s="487"/>
      <c r="JP11" s="453" t="str">
        <f t="shared" ca="1" si="92"/>
        <v/>
      </c>
      <c r="JQ11" s="453" t="str">
        <f ca="1">IF((JP11&lt;&gt;""),IF(OR($F11&lt;&gt;$G11,PrSettings!$M$4="●"),(($F11-$G11)=(JM11-JN11))*1,0),"")</f>
        <v/>
      </c>
      <c r="JR11" s="453" t="str">
        <f t="shared" ca="1" si="93"/>
        <v/>
      </c>
      <c r="JS11" s="453" t="str">
        <f ca="1">IF(JP11&lt;&gt;"",IF(ABS($F11-$G11)&gt;=PrSettings!$M$7,(ABS($F11-$G11-JM11+JN11)&lt;=1)*1,IF(AND(JP11,$F11=$G11,$F11&gt;=PrSettings!$M$6),(ABS(JM11-$F11)&lt;=1)*1,IF(AND(JP11,$F11+$G11&gt;=PrSettings!$M$8),(ABS(JM11-$F11)+ABS(JN11-$G11)&lt;=1)*1,""))),"")</f>
        <v/>
      </c>
      <c r="JT11" s="490"/>
      <c r="JV11" s="451">
        <f t="shared" ca="1" si="21"/>
        <v>10</v>
      </c>
      <c r="JW11" s="452" t="str">
        <f ca="1">GrpA!$B$9</f>
        <v>Niederlande</v>
      </c>
      <c r="JX11" s="453">
        <f t="shared" ca="1" si="47"/>
        <v>51</v>
      </c>
      <c r="JY11" s="452" t="str">
        <f ca="1">GrpA!$D$9</f>
        <v>Katar</v>
      </c>
      <c r="JZ11" s="492"/>
      <c r="KA11" s="492"/>
      <c r="KB11" s="487"/>
      <c r="KC11" s="453" t="str">
        <f t="shared" ca="1" si="94"/>
        <v/>
      </c>
      <c r="KD11" s="453" t="str">
        <f ca="1">IF((KC11&lt;&gt;""),IF(OR($F11&lt;&gt;$G11,PrSettings!$M$4="●"),(($F11-$G11)=(JZ11-KA11))*1,0),"")</f>
        <v/>
      </c>
      <c r="KE11" s="453" t="str">
        <f t="shared" ca="1" si="95"/>
        <v/>
      </c>
      <c r="KF11" s="453" t="str">
        <f ca="1">IF(KC11&lt;&gt;"",IF(ABS($F11-$G11)&gt;=PrSettings!$M$7,(ABS($F11-$G11-JZ11+KA11)&lt;=1)*1,IF(AND(KC11,$F11=$G11,$F11&gt;=PrSettings!$M$6),(ABS(JZ11-$F11)&lt;=1)*1,IF(AND(KC11,$F11+$G11&gt;=PrSettings!$M$8),(ABS(JZ11-$F11)+ABS(KA11-$G11)&lt;=1)*1,""))),"")</f>
        <v/>
      </c>
      <c r="KG11" s="490"/>
      <c r="KI11" s="451">
        <f t="shared" ca="1" si="22"/>
        <v>10</v>
      </c>
      <c r="KJ11" s="452" t="str">
        <f ca="1">GrpA!$B$9</f>
        <v>Niederlande</v>
      </c>
      <c r="KK11" s="453">
        <f t="shared" ca="1" si="48"/>
        <v>51</v>
      </c>
      <c r="KL11" s="452" t="str">
        <f ca="1">GrpA!$D$9</f>
        <v>Katar</v>
      </c>
      <c r="KM11" s="492"/>
      <c r="KN11" s="492"/>
      <c r="KO11" s="487"/>
      <c r="KP11" s="453" t="str">
        <f t="shared" ca="1" si="96"/>
        <v/>
      </c>
      <c r="KQ11" s="453" t="str">
        <f ca="1">IF((KP11&lt;&gt;""),IF(OR($F11&lt;&gt;$G11,PrSettings!$M$4="●"),(($F11-$G11)=(KM11-KN11))*1,0),"")</f>
        <v/>
      </c>
      <c r="KR11" s="453" t="str">
        <f t="shared" ca="1" si="97"/>
        <v/>
      </c>
      <c r="KS11" s="453" t="str">
        <f ca="1">IF(KP11&lt;&gt;"",IF(ABS($F11-$G11)&gt;=PrSettings!$M$7,(ABS($F11-$G11-KM11+KN11)&lt;=1)*1,IF(AND(KP11,$F11=$G11,$F11&gt;=PrSettings!$M$6),(ABS(KM11-$F11)&lt;=1)*1,IF(AND(KP11,$F11+$G11&gt;=PrSettings!$M$8),(ABS(KM11-$F11)+ABS(KN11-$G11)&lt;=1)*1,""))),"")</f>
        <v/>
      </c>
      <c r="KT11" s="490"/>
      <c r="KV11" s="451">
        <f t="shared" ca="1" si="23"/>
        <v>10</v>
      </c>
      <c r="KW11" s="452" t="str">
        <f ca="1">GrpA!$B$9</f>
        <v>Niederlande</v>
      </c>
      <c r="KX11" s="453">
        <f t="shared" ca="1" si="49"/>
        <v>51</v>
      </c>
      <c r="KY11" s="452" t="str">
        <f ca="1">GrpA!$D$9</f>
        <v>Katar</v>
      </c>
      <c r="KZ11" s="492"/>
      <c r="LA11" s="492"/>
      <c r="LB11" s="487"/>
      <c r="LC11" s="453" t="str">
        <f t="shared" ca="1" si="98"/>
        <v/>
      </c>
      <c r="LD11" s="453" t="str">
        <f ca="1">IF((LC11&lt;&gt;""),IF(OR($F11&lt;&gt;$G11,PrSettings!$M$4="●"),(($F11-$G11)=(KZ11-LA11))*1,0),"")</f>
        <v/>
      </c>
      <c r="LE11" s="453" t="str">
        <f t="shared" ca="1" si="99"/>
        <v/>
      </c>
      <c r="LF11" s="453" t="str">
        <f ca="1">IF(LC11&lt;&gt;"",IF(ABS($F11-$G11)&gt;=PrSettings!$M$7,(ABS($F11-$G11-KZ11+LA11)&lt;=1)*1,IF(AND(LC11,$F11=$G11,$F11&gt;=PrSettings!$M$6),(ABS(KZ11-$F11)&lt;=1)*1,IF(AND(LC11,$F11+$G11&gt;=PrSettings!$M$8),(ABS(KZ11-$F11)+ABS(LA11-$G11)&lt;=1)*1,""))),"")</f>
        <v/>
      </c>
      <c r="LG11" s="490"/>
      <c r="LI11" s="451">
        <f t="shared" ca="1" si="24"/>
        <v>10</v>
      </c>
      <c r="LJ11" s="452" t="str">
        <f ca="1">GrpA!$B$9</f>
        <v>Niederlande</v>
      </c>
      <c r="LK11" s="453">
        <f t="shared" ca="1" si="50"/>
        <v>51</v>
      </c>
      <c r="LL11" s="452" t="str">
        <f ca="1">GrpA!$D$9</f>
        <v>Katar</v>
      </c>
      <c r="LM11" s="492"/>
      <c r="LN11" s="492"/>
      <c r="LO11" s="487"/>
      <c r="LP11" s="453" t="str">
        <f t="shared" ca="1" si="100"/>
        <v/>
      </c>
      <c r="LQ11" s="453" t="str">
        <f ca="1">IF((LP11&lt;&gt;""),IF(OR($F11&lt;&gt;$G11,PrSettings!$M$4="●"),(($F11-$G11)=(LM11-LN11))*1,0),"")</f>
        <v/>
      </c>
      <c r="LR11" s="453" t="str">
        <f t="shared" ca="1" si="101"/>
        <v/>
      </c>
      <c r="LS11" s="453" t="str">
        <f ca="1">IF(LP11&lt;&gt;"",IF(ABS($F11-$G11)&gt;=PrSettings!$M$7,(ABS($F11-$G11-LM11+LN11)&lt;=1)*1,IF(AND(LP11,$F11=$G11,$F11&gt;=PrSettings!$M$6),(ABS(LM11-$F11)&lt;=1)*1,IF(AND(LP11,$F11+$G11&gt;=PrSettings!$M$8),(ABS(LM11-$F11)+ABS(LN11-$G11)&lt;=1)*1,""))),"")</f>
        <v/>
      </c>
      <c r="LT11" s="490"/>
      <c r="LV11" s="451">
        <f t="shared" ca="1" si="25"/>
        <v>10</v>
      </c>
      <c r="LW11" s="452" t="str">
        <f ca="1">GrpA!$B$9</f>
        <v>Niederlande</v>
      </c>
      <c r="LX11" s="453">
        <f t="shared" ca="1" si="51"/>
        <v>51</v>
      </c>
      <c r="LY11" s="452" t="str">
        <f ca="1">GrpA!$D$9</f>
        <v>Katar</v>
      </c>
      <c r="LZ11" s="492"/>
      <c r="MA11" s="492"/>
      <c r="MB11" s="487"/>
      <c r="MC11" s="453" t="str">
        <f t="shared" ca="1" si="102"/>
        <v/>
      </c>
      <c r="MD11" s="453" t="str">
        <f ca="1">IF((MC11&lt;&gt;""),IF(OR($F11&lt;&gt;$G11,PrSettings!$M$4="●"),(($F11-$G11)=(LZ11-MA11))*1,0),"")</f>
        <v/>
      </c>
      <c r="ME11" s="453" t="str">
        <f t="shared" ca="1" si="103"/>
        <v/>
      </c>
      <c r="MF11" s="453" t="str">
        <f ca="1">IF(MC11&lt;&gt;"",IF(ABS($F11-$G11)&gt;=PrSettings!$M$7,(ABS($F11-$G11-LZ11+MA11)&lt;=1)*1,IF(AND(MC11,$F11=$G11,$F11&gt;=PrSettings!$M$6),(ABS(LZ11-$F11)&lt;=1)*1,IF(AND(MC11,$F11+$G11&gt;=PrSettings!$M$8),(ABS(LZ11-$F11)+ABS(MA11-$G11)&lt;=1)*1,""))),"")</f>
        <v/>
      </c>
      <c r="MG11" s="490"/>
    </row>
    <row r="12" spans="1:345" ht="24" customHeight="1" x14ac:dyDescent="0.25">
      <c r="B12" s="462" t="str">
        <f>Language!$E$124&amp;" B"</f>
        <v>Gruppe B</v>
      </c>
      <c r="C12" s="463"/>
      <c r="D12" s="468"/>
      <c r="E12" s="465"/>
      <c r="F12" s="469"/>
      <c r="G12" s="470"/>
      <c r="I12" s="462" t="str">
        <f t="shared" si="0"/>
        <v>Gruppe B</v>
      </c>
      <c r="J12" s="464"/>
      <c r="K12" s="468"/>
      <c r="L12" s="465"/>
      <c r="M12" s="496"/>
      <c r="N12" s="497"/>
      <c r="O12" s="466"/>
      <c r="P12" s="478"/>
      <c r="Q12" s="465"/>
      <c r="R12" s="465"/>
      <c r="S12" s="465"/>
      <c r="T12" s="479"/>
      <c r="V12" s="462" t="str">
        <f t="shared" si="1"/>
        <v>Gruppe B</v>
      </c>
      <c r="W12" s="464"/>
      <c r="X12" s="468"/>
      <c r="Y12" s="465"/>
      <c r="Z12" s="496"/>
      <c r="AA12" s="497"/>
      <c r="AB12" s="466"/>
      <c r="AC12" s="478"/>
      <c r="AD12" s="465"/>
      <c r="AE12" s="465"/>
      <c r="AF12" s="465"/>
      <c r="AG12" s="479"/>
      <c r="AI12" s="462" t="str">
        <f t="shared" si="2"/>
        <v>Gruppe B</v>
      </c>
      <c r="AJ12" s="464"/>
      <c r="AK12" s="468"/>
      <c r="AL12" s="465"/>
      <c r="AM12" s="496"/>
      <c r="AN12" s="497"/>
      <c r="AO12" s="466"/>
      <c r="AP12" s="478"/>
      <c r="AQ12" s="465"/>
      <c r="AR12" s="465"/>
      <c r="AS12" s="465"/>
      <c r="AT12" s="479"/>
      <c r="AV12" s="462" t="str">
        <f t="shared" si="3"/>
        <v>Gruppe B</v>
      </c>
      <c r="AW12" s="464"/>
      <c r="AX12" s="468"/>
      <c r="AY12" s="465"/>
      <c r="AZ12" s="496"/>
      <c r="BA12" s="497"/>
      <c r="BB12" s="466"/>
      <c r="BC12" s="478"/>
      <c r="BD12" s="465"/>
      <c r="BE12" s="465"/>
      <c r="BF12" s="465"/>
      <c r="BG12" s="479"/>
      <c r="BI12" s="462" t="str">
        <f t="shared" si="4"/>
        <v>Gruppe B</v>
      </c>
      <c r="BJ12" s="464"/>
      <c r="BK12" s="468"/>
      <c r="BL12" s="465"/>
      <c r="BM12" s="496"/>
      <c r="BN12" s="497"/>
      <c r="BO12" s="466"/>
      <c r="BP12" s="478"/>
      <c r="BQ12" s="465"/>
      <c r="BR12" s="465"/>
      <c r="BS12" s="465"/>
      <c r="BT12" s="479"/>
      <c r="BV12" s="462" t="str">
        <f t="shared" si="5"/>
        <v>Gruppe B</v>
      </c>
      <c r="BW12" s="464"/>
      <c r="BX12" s="468"/>
      <c r="BY12" s="465"/>
      <c r="BZ12" s="496"/>
      <c r="CA12" s="497"/>
      <c r="CB12" s="466"/>
      <c r="CC12" s="478"/>
      <c r="CD12" s="465"/>
      <c r="CE12" s="465"/>
      <c r="CF12" s="465"/>
      <c r="CG12" s="479"/>
      <c r="CI12" s="462" t="str">
        <f t="shared" si="6"/>
        <v>Gruppe B</v>
      </c>
      <c r="CJ12" s="464"/>
      <c r="CK12" s="468"/>
      <c r="CL12" s="465"/>
      <c r="CM12" s="496"/>
      <c r="CN12" s="497"/>
      <c r="CO12" s="466"/>
      <c r="CP12" s="478"/>
      <c r="CQ12" s="465"/>
      <c r="CR12" s="465"/>
      <c r="CS12" s="465"/>
      <c r="CT12" s="479"/>
      <c r="CV12" s="462" t="str">
        <f t="shared" si="7"/>
        <v>Gruppe B</v>
      </c>
      <c r="CW12" s="464"/>
      <c r="CX12" s="468"/>
      <c r="CY12" s="465"/>
      <c r="CZ12" s="496"/>
      <c r="DA12" s="497"/>
      <c r="DB12" s="466"/>
      <c r="DC12" s="478"/>
      <c r="DD12" s="465"/>
      <c r="DE12" s="465"/>
      <c r="DF12" s="465"/>
      <c r="DG12" s="479"/>
      <c r="DI12" s="462" t="str">
        <f t="shared" si="8"/>
        <v>Gruppe B</v>
      </c>
      <c r="DJ12" s="464"/>
      <c r="DK12" s="468"/>
      <c r="DL12" s="465"/>
      <c r="DM12" s="496"/>
      <c r="DN12" s="497"/>
      <c r="DO12" s="466"/>
      <c r="DP12" s="478"/>
      <c r="DQ12" s="465"/>
      <c r="DR12" s="465"/>
      <c r="DS12" s="465"/>
      <c r="DT12" s="479"/>
      <c r="DV12" s="462" t="str">
        <f t="shared" si="9"/>
        <v>Gruppe B</v>
      </c>
      <c r="DW12" s="464"/>
      <c r="DX12" s="468"/>
      <c r="DY12" s="465"/>
      <c r="DZ12" s="496"/>
      <c r="EA12" s="497"/>
      <c r="EB12" s="466"/>
      <c r="EC12" s="478"/>
      <c r="ED12" s="465"/>
      <c r="EE12" s="465"/>
      <c r="EF12" s="465"/>
      <c r="EG12" s="479"/>
      <c r="EI12" s="462" t="str">
        <f t="shared" si="10"/>
        <v>Gruppe B</v>
      </c>
      <c r="EJ12" s="464"/>
      <c r="EK12" s="468"/>
      <c r="EL12" s="465"/>
      <c r="EM12" s="496"/>
      <c r="EN12" s="497"/>
      <c r="EO12" s="466"/>
      <c r="EP12" s="478"/>
      <c r="EQ12" s="465"/>
      <c r="ER12" s="465"/>
      <c r="ES12" s="465"/>
      <c r="ET12" s="479"/>
      <c r="EV12" s="462" t="str">
        <f t="shared" si="11"/>
        <v>Gruppe B</v>
      </c>
      <c r="EW12" s="464"/>
      <c r="EX12" s="468"/>
      <c r="EY12" s="465"/>
      <c r="EZ12" s="496"/>
      <c r="FA12" s="497"/>
      <c r="FB12" s="466"/>
      <c r="FC12" s="478"/>
      <c r="FD12" s="465"/>
      <c r="FE12" s="465"/>
      <c r="FF12" s="465"/>
      <c r="FG12" s="479"/>
      <c r="FI12" s="462" t="str">
        <f t="shared" si="12"/>
        <v>Gruppe B</v>
      </c>
      <c r="FJ12" s="464"/>
      <c r="FK12" s="468"/>
      <c r="FL12" s="465"/>
      <c r="FM12" s="496"/>
      <c r="FN12" s="497"/>
      <c r="FO12" s="466"/>
      <c r="FP12" s="478"/>
      <c r="FQ12" s="465"/>
      <c r="FR12" s="465"/>
      <c r="FS12" s="465"/>
      <c r="FT12" s="479"/>
      <c r="FV12" s="462" t="str">
        <f t="shared" si="13"/>
        <v>Gruppe B</v>
      </c>
      <c r="FW12" s="464"/>
      <c r="FX12" s="468"/>
      <c r="FY12" s="465"/>
      <c r="FZ12" s="496"/>
      <c r="GA12" s="497"/>
      <c r="GB12" s="466"/>
      <c r="GC12" s="478"/>
      <c r="GD12" s="465"/>
      <c r="GE12" s="465"/>
      <c r="GF12" s="465"/>
      <c r="GG12" s="479"/>
      <c r="GI12" s="462" t="str">
        <f t="shared" si="14"/>
        <v>Gruppe B</v>
      </c>
      <c r="GJ12" s="464"/>
      <c r="GK12" s="468"/>
      <c r="GL12" s="465"/>
      <c r="GM12" s="496"/>
      <c r="GN12" s="497"/>
      <c r="GO12" s="466"/>
      <c r="GP12" s="478"/>
      <c r="GQ12" s="465"/>
      <c r="GR12" s="465"/>
      <c r="GS12" s="465"/>
      <c r="GT12" s="479"/>
      <c r="GV12" s="462" t="str">
        <f t="shared" si="15"/>
        <v>Gruppe B</v>
      </c>
      <c r="GW12" s="464"/>
      <c r="GX12" s="468"/>
      <c r="GY12" s="465"/>
      <c r="GZ12" s="496"/>
      <c r="HA12" s="497"/>
      <c r="HB12" s="466"/>
      <c r="HC12" s="478"/>
      <c r="HD12" s="465"/>
      <c r="HE12" s="465"/>
      <c r="HF12" s="465"/>
      <c r="HG12" s="479"/>
      <c r="HI12" s="462" t="str">
        <f t="shared" si="16"/>
        <v>Gruppe B</v>
      </c>
      <c r="HJ12" s="464"/>
      <c r="HK12" s="468"/>
      <c r="HL12" s="465"/>
      <c r="HM12" s="496"/>
      <c r="HN12" s="497"/>
      <c r="HO12" s="466"/>
      <c r="HP12" s="478"/>
      <c r="HQ12" s="465"/>
      <c r="HR12" s="465"/>
      <c r="HS12" s="465"/>
      <c r="HT12" s="479"/>
      <c r="HV12" s="462" t="str">
        <f t="shared" si="17"/>
        <v>Gruppe B</v>
      </c>
      <c r="HW12" s="464"/>
      <c r="HX12" s="468"/>
      <c r="HY12" s="465"/>
      <c r="HZ12" s="496"/>
      <c r="IA12" s="497"/>
      <c r="IB12" s="466"/>
      <c r="IC12" s="478"/>
      <c r="ID12" s="465"/>
      <c r="IE12" s="465"/>
      <c r="IF12" s="465"/>
      <c r="IG12" s="479"/>
      <c r="II12" s="462" t="str">
        <f t="shared" si="18"/>
        <v>Gruppe B</v>
      </c>
      <c r="IJ12" s="464"/>
      <c r="IK12" s="468"/>
      <c r="IL12" s="465"/>
      <c r="IM12" s="496"/>
      <c r="IN12" s="497"/>
      <c r="IO12" s="466"/>
      <c r="IP12" s="478"/>
      <c r="IQ12" s="465"/>
      <c r="IR12" s="465"/>
      <c r="IS12" s="465"/>
      <c r="IT12" s="479"/>
      <c r="IV12" s="462" t="str">
        <f t="shared" si="19"/>
        <v>Gruppe B</v>
      </c>
      <c r="IW12" s="464"/>
      <c r="IX12" s="468"/>
      <c r="IY12" s="465"/>
      <c r="IZ12" s="496"/>
      <c r="JA12" s="497"/>
      <c r="JB12" s="466"/>
      <c r="JC12" s="478"/>
      <c r="JD12" s="465"/>
      <c r="JE12" s="465"/>
      <c r="JF12" s="465"/>
      <c r="JG12" s="479"/>
      <c r="JI12" s="462" t="str">
        <f t="shared" si="20"/>
        <v>Gruppe B</v>
      </c>
      <c r="JJ12" s="464"/>
      <c r="JK12" s="468"/>
      <c r="JL12" s="465"/>
      <c r="JM12" s="496"/>
      <c r="JN12" s="497"/>
      <c r="JO12" s="466"/>
      <c r="JP12" s="478"/>
      <c r="JQ12" s="465"/>
      <c r="JR12" s="465"/>
      <c r="JS12" s="465"/>
      <c r="JT12" s="479"/>
      <c r="JV12" s="462" t="str">
        <f t="shared" si="21"/>
        <v>Gruppe B</v>
      </c>
      <c r="JW12" s="464"/>
      <c r="JX12" s="468"/>
      <c r="JY12" s="465"/>
      <c r="JZ12" s="496"/>
      <c r="KA12" s="497"/>
      <c r="KB12" s="466"/>
      <c r="KC12" s="478"/>
      <c r="KD12" s="465"/>
      <c r="KE12" s="465"/>
      <c r="KF12" s="465"/>
      <c r="KG12" s="479"/>
      <c r="KI12" s="462" t="str">
        <f t="shared" si="22"/>
        <v>Gruppe B</v>
      </c>
      <c r="KJ12" s="464"/>
      <c r="KK12" s="468"/>
      <c r="KL12" s="465"/>
      <c r="KM12" s="496"/>
      <c r="KN12" s="497"/>
      <c r="KO12" s="466"/>
      <c r="KP12" s="478"/>
      <c r="KQ12" s="465"/>
      <c r="KR12" s="465"/>
      <c r="KS12" s="465"/>
      <c r="KT12" s="479"/>
      <c r="KV12" s="462" t="str">
        <f t="shared" si="23"/>
        <v>Gruppe B</v>
      </c>
      <c r="KW12" s="464"/>
      <c r="KX12" s="468"/>
      <c r="KY12" s="465"/>
      <c r="KZ12" s="496"/>
      <c r="LA12" s="497"/>
      <c r="LB12" s="466"/>
      <c r="LC12" s="478"/>
      <c r="LD12" s="465"/>
      <c r="LE12" s="465"/>
      <c r="LF12" s="465"/>
      <c r="LG12" s="479"/>
      <c r="LI12" s="462" t="str">
        <f t="shared" si="24"/>
        <v>Gruppe B</v>
      </c>
      <c r="LJ12" s="464"/>
      <c r="LK12" s="468"/>
      <c r="LL12" s="465"/>
      <c r="LM12" s="496"/>
      <c r="LN12" s="497"/>
      <c r="LO12" s="466"/>
      <c r="LP12" s="478"/>
      <c r="LQ12" s="465"/>
      <c r="LR12" s="465"/>
      <c r="LS12" s="465"/>
      <c r="LT12" s="479"/>
      <c r="LV12" s="462" t="str">
        <f t="shared" si="25"/>
        <v>Gruppe B</v>
      </c>
      <c r="LW12" s="464"/>
      <c r="LX12" s="468"/>
      <c r="LY12" s="465"/>
      <c r="LZ12" s="496"/>
      <c r="MA12" s="497"/>
      <c r="MB12" s="466"/>
      <c r="MC12" s="478"/>
      <c r="MD12" s="465"/>
      <c r="ME12" s="465"/>
      <c r="MF12" s="465"/>
      <c r="MG12" s="479"/>
    </row>
    <row r="13" spans="1:345" x14ac:dyDescent="0.25">
      <c r="B13" s="451">
        <f ca="1">INDEX(Groups!$C$7:$C$45,MATCH(C13,Groups!$D$7:$D$45,0))</f>
        <v>5</v>
      </c>
      <c r="C13" s="452" t="str">
        <f ca="1">GrpB!$B$4</f>
        <v>England</v>
      </c>
      <c r="D13" s="453">
        <f ca="1">INDEX(Groups!$C$7:$C$45,MATCH(E13,Groups!$D$7:$D$45,0))</f>
        <v>21</v>
      </c>
      <c r="E13" s="452" t="str">
        <f ca="1">GrpB!$D$4</f>
        <v>Iran</v>
      </c>
      <c r="F13" s="454">
        <f ca="1">GrpB!$E$4</f>
        <v>6</v>
      </c>
      <c r="G13" s="455">
        <f ca="1">GrpB!$G$4</f>
        <v>2</v>
      </c>
      <c r="I13" s="451">
        <f t="shared" ca="1" si="0"/>
        <v>5</v>
      </c>
      <c r="J13" s="452" t="str">
        <f ca="1">GrpB!$B$4</f>
        <v>England</v>
      </c>
      <c r="K13" s="453">
        <f t="shared" ref="K13:K18" ca="1" si="104">$D13</f>
        <v>21</v>
      </c>
      <c r="L13" s="452" t="str">
        <f ca="1">GrpB!$D$4</f>
        <v>Iran</v>
      </c>
      <c r="M13" s="492"/>
      <c r="N13" s="492"/>
      <c r="O13" s="485"/>
      <c r="P13" s="453" t="str">
        <f t="shared" ref="P13:P18" ca="1" si="105">IF(($F13&lt;&gt;"")*($G13&lt;&gt;"")*(M13&lt;&gt;"")*(N13&lt;&gt;""),($F13&gt;$G13)*(M13&gt;N13)+($F13=$G13)*(M13=N13)+($F13&lt;$G13)*(M13&lt;N13),"")</f>
        <v/>
      </c>
      <c r="Q13" s="453" t="str">
        <f ca="1">IF((P13&lt;&gt;""),IF(OR($F13&lt;&gt;$G13,PrSettings!$M$4="●"),(($F13-$G13)=(M13-N13))*1,0),"")</f>
        <v/>
      </c>
      <c r="R13" s="453" t="str">
        <f t="shared" ref="R13:R18" ca="1" si="106">IF((P13&lt;&gt;""),($F13=M13)*($G13=N13),"")</f>
        <v/>
      </c>
      <c r="S13" s="453" t="str">
        <f ca="1">IF(P13&lt;&gt;"",IF(ABS($F13-$G13)&gt;=PrSettings!$M$7,(ABS($F13-$G13-M13+N13)&lt;=1)*1,IF(AND(P13,$F13=$G13,$F13&gt;=PrSettings!$M$6),(ABS(M13-$F13)&lt;=1)*1,IF(AND(P13,$F13+$G13&gt;=PrSettings!$M$8),(ABS(M13-$F13)+ABS(N13-$G13)&lt;=1)*1,""))),"")</f>
        <v/>
      </c>
      <c r="T13" s="488"/>
      <c r="V13" s="451">
        <f t="shared" ca="1" si="1"/>
        <v>5</v>
      </c>
      <c r="W13" s="452" t="str">
        <f ca="1">GrpB!$B$4</f>
        <v>England</v>
      </c>
      <c r="X13" s="453">
        <f t="shared" ref="X13:X18" ca="1" si="107">$D13</f>
        <v>21</v>
      </c>
      <c r="Y13" s="452" t="str">
        <f ca="1">GrpB!$D$4</f>
        <v>Iran</v>
      </c>
      <c r="Z13" s="492"/>
      <c r="AA13" s="492"/>
      <c r="AB13" s="485"/>
      <c r="AC13" s="453" t="str">
        <f t="shared" ref="AC13:AC18" ca="1" si="108">IF(($F13&lt;&gt;"")*($G13&lt;&gt;"")*(Z13&lt;&gt;"")*(AA13&lt;&gt;""),($F13&gt;$G13)*(Z13&gt;AA13)+($F13=$G13)*(Z13=AA13)+($F13&lt;$G13)*(Z13&lt;AA13),"")</f>
        <v/>
      </c>
      <c r="AD13" s="453" t="str">
        <f ca="1">IF((AC13&lt;&gt;""),IF(OR($F13&lt;&gt;$G13,PrSettings!$M$4="●"),(($F13-$G13)=(Z13-AA13))*1,0),"")</f>
        <v/>
      </c>
      <c r="AE13" s="453" t="str">
        <f t="shared" ref="AE13:AE18" ca="1" si="109">IF((AC13&lt;&gt;""),($F13=Z13)*($G13=AA13),"")</f>
        <v/>
      </c>
      <c r="AF13" s="453" t="str">
        <f ca="1">IF(AC13&lt;&gt;"",IF(ABS($F13-$G13)&gt;=PrSettings!$M$7,(ABS($F13-$G13-Z13+AA13)&lt;=1)*1,IF(AND(AC13,$F13=$G13,$F13&gt;=PrSettings!$M$6),(ABS(Z13-$F13)&lt;=1)*1,IF(AND(AC13,$F13+$G13&gt;=PrSettings!$M$8),(ABS(Z13-$F13)+ABS(AA13-$G13)&lt;=1)*1,""))),"")</f>
        <v/>
      </c>
      <c r="AG13" s="488"/>
      <c r="AI13" s="451">
        <f t="shared" ca="1" si="2"/>
        <v>5</v>
      </c>
      <c r="AJ13" s="452" t="str">
        <f ca="1">GrpB!$B$4</f>
        <v>England</v>
      </c>
      <c r="AK13" s="453">
        <f t="shared" ref="AK13:AK18" ca="1" si="110">$D13</f>
        <v>21</v>
      </c>
      <c r="AL13" s="452" t="str">
        <f ca="1">GrpB!$D$4</f>
        <v>Iran</v>
      </c>
      <c r="AM13" s="492"/>
      <c r="AN13" s="492"/>
      <c r="AO13" s="485"/>
      <c r="AP13" s="453" t="str">
        <f t="shared" ref="AP13:AP18" ca="1" si="111">IF(($F13&lt;&gt;"")*($G13&lt;&gt;"")*(AM13&lt;&gt;"")*(AN13&lt;&gt;""),($F13&gt;$G13)*(AM13&gt;AN13)+($F13=$G13)*(AM13=AN13)+($F13&lt;$G13)*(AM13&lt;AN13),"")</f>
        <v/>
      </c>
      <c r="AQ13" s="453" t="str">
        <f ca="1">IF((AP13&lt;&gt;""),IF(OR($F13&lt;&gt;$G13,PrSettings!$M$4="●"),(($F13-$G13)=(AM13-AN13))*1,0),"")</f>
        <v/>
      </c>
      <c r="AR13" s="453" t="str">
        <f t="shared" ref="AR13:AR18" ca="1" si="112">IF((AP13&lt;&gt;""),($F13=AM13)*($G13=AN13),"")</f>
        <v/>
      </c>
      <c r="AS13" s="453" t="str">
        <f ca="1">IF(AP13&lt;&gt;"",IF(ABS($F13-$G13)&gt;=PrSettings!$M$7,(ABS($F13-$G13-AM13+AN13)&lt;=1)*1,IF(AND(AP13,$F13=$G13,$F13&gt;=PrSettings!$M$6),(ABS(AM13-$F13)&lt;=1)*1,IF(AND(AP13,$F13+$G13&gt;=PrSettings!$M$8),(ABS(AM13-$F13)+ABS(AN13-$G13)&lt;=1)*1,""))),"")</f>
        <v/>
      </c>
      <c r="AT13" s="488"/>
      <c r="AV13" s="451">
        <f t="shared" ca="1" si="3"/>
        <v>5</v>
      </c>
      <c r="AW13" s="452" t="str">
        <f ca="1">GrpB!$B$4</f>
        <v>England</v>
      </c>
      <c r="AX13" s="453">
        <f t="shared" ref="AX13:AX18" ca="1" si="113">$D13</f>
        <v>21</v>
      </c>
      <c r="AY13" s="452" t="str">
        <f ca="1">GrpB!$D$4</f>
        <v>Iran</v>
      </c>
      <c r="AZ13" s="492"/>
      <c r="BA13" s="492"/>
      <c r="BB13" s="485"/>
      <c r="BC13" s="453" t="str">
        <f t="shared" ref="BC13:BC18" ca="1" si="114">IF(($F13&lt;&gt;"")*($G13&lt;&gt;"")*(AZ13&lt;&gt;"")*(BA13&lt;&gt;""),($F13&gt;$G13)*(AZ13&gt;BA13)+($F13=$G13)*(AZ13=BA13)+($F13&lt;$G13)*(AZ13&lt;BA13),"")</f>
        <v/>
      </c>
      <c r="BD13" s="453" t="str">
        <f ca="1">IF((BC13&lt;&gt;""),IF(OR($F13&lt;&gt;$G13,PrSettings!$M$4="●"),(($F13-$G13)=(AZ13-BA13))*1,0),"")</f>
        <v/>
      </c>
      <c r="BE13" s="453" t="str">
        <f t="shared" ref="BE13:BE18" ca="1" si="115">IF((BC13&lt;&gt;""),($F13=AZ13)*($G13=BA13),"")</f>
        <v/>
      </c>
      <c r="BF13" s="453" t="str">
        <f ca="1">IF(BC13&lt;&gt;"",IF(ABS($F13-$G13)&gt;=PrSettings!$M$7,(ABS($F13-$G13-AZ13+BA13)&lt;=1)*1,IF(AND(BC13,$F13=$G13,$F13&gt;=PrSettings!$M$6),(ABS(AZ13-$F13)&lt;=1)*1,IF(AND(BC13,$F13+$G13&gt;=PrSettings!$M$8),(ABS(AZ13-$F13)+ABS(BA13-$G13)&lt;=1)*1,""))),"")</f>
        <v/>
      </c>
      <c r="BG13" s="488"/>
      <c r="BI13" s="451">
        <f t="shared" ca="1" si="4"/>
        <v>5</v>
      </c>
      <c r="BJ13" s="452" t="str">
        <f ca="1">GrpB!$B$4</f>
        <v>England</v>
      </c>
      <c r="BK13" s="453">
        <f t="shared" ref="BK13:BK18" ca="1" si="116">$D13</f>
        <v>21</v>
      </c>
      <c r="BL13" s="452" t="str">
        <f ca="1">GrpB!$D$4</f>
        <v>Iran</v>
      </c>
      <c r="BM13" s="492"/>
      <c r="BN13" s="492"/>
      <c r="BO13" s="485"/>
      <c r="BP13" s="453" t="str">
        <f t="shared" ref="BP13:BP18" ca="1" si="117">IF(($F13&lt;&gt;"")*($G13&lt;&gt;"")*(BM13&lt;&gt;"")*(BN13&lt;&gt;""),($F13&gt;$G13)*(BM13&gt;BN13)+($F13=$G13)*(BM13=BN13)+($F13&lt;$G13)*(BM13&lt;BN13),"")</f>
        <v/>
      </c>
      <c r="BQ13" s="453" t="str">
        <f ca="1">IF((BP13&lt;&gt;""),IF(OR($F13&lt;&gt;$G13,PrSettings!$M$4="●"),(($F13-$G13)=(BM13-BN13))*1,0),"")</f>
        <v/>
      </c>
      <c r="BR13" s="453" t="str">
        <f t="shared" ref="BR13:BR18" ca="1" si="118">IF((BP13&lt;&gt;""),($F13=BM13)*($G13=BN13),"")</f>
        <v/>
      </c>
      <c r="BS13" s="453" t="str">
        <f ca="1">IF(BP13&lt;&gt;"",IF(ABS($F13-$G13)&gt;=PrSettings!$M$7,(ABS($F13-$G13-BM13+BN13)&lt;=1)*1,IF(AND(BP13,$F13=$G13,$F13&gt;=PrSettings!$M$6),(ABS(BM13-$F13)&lt;=1)*1,IF(AND(BP13,$F13+$G13&gt;=PrSettings!$M$8),(ABS(BM13-$F13)+ABS(BN13-$G13)&lt;=1)*1,""))),"")</f>
        <v/>
      </c>
      <c r="BT13" s="488"/>
      <c r="BV13" s="451">
        <f t="shared" ca="1" si="5"/>
        <v>5</v>
      </c>
      <c r="BW13" s="452" t="str">
        <f ca="1">GrpB!$B$4</f>
        <v>England</v>
      </c>
      <c r="BX13" s="453">
        <f t="shared" ref="BX13:BX18" ca="1" si="119">$D13</f>
        <v>21</v>
      </c>
      <c r="BY13" s="452" t="str">
        <f ca="1">GrpB!$D$4</f>
        <v>Iran</v>
      </c>
      <c r="BZ13" s="492"/>
      <c r="CA13" s="492"/>
      <c r="CB13" s="485"/>
      <c r="CC13" s="453" t="str">
        <f t="shared" ref="CC13:CC18" ca="1" si="120">IF(($F13&lt;&gt;"")*($G13&lt;&gt;"")*(BZ13&lt;&gt;"")*(CA13&lt;&gt;""),($F13&gt;$G13)*(BZ13&gt;CA13)+($F13=$G13)*(BZ13=CA13)+($F13&lt;$G13)*(BZ13&lt;CA13),"")</f>
        <v/>
      </c>
      <c r="CD13" s="453" t="str">
        <f ca="1">IF((CC13&lt;&gt;""),IF(OR($F13&lt;&gt;$G13,PrSettings!$M$4="●"),(($F13-$G13)=(BZ13-CA13))*1,0),"")</f>
        <v/>
      </c>
      <c r="CE13" s="453" t="str">
        <f t="shared" ref="CE13:CE18" ca="1" si="121">IF((CC13&lt;&gt;""),($F13=BZ13)*($G13=CA13),"")</f>
        <v/>
      </c>
      <c r="CF13" s="453" t="str">
        <f ca="1">IF(CC13&lt;&gt;"",IF(ABS($F13-$G13)&gt;=PrSettings!$M$7,(ABS($F13-$G13-BZ13+CA13)&lt;=1)*1,IF(AND(CC13,$F13=$G13,$F13&gt;=PrSettings!$M$6),(ABS(BZ13-$F13)&lt;=1)*1,IF(AND(CC13,$F13+$G13&gt;=PrSettings!$M$8),(ABS(BZ13-$F13)+ABS(CA13-$G13)&lt;=1)*1,""))),"")</f>
        <v/>
      </c>
      <c r="CG13" s="488"/>
      <c r="CI13" s="451">
        <f t="shared" ca="1" si="6"/>
        <v>5</v>
      </c>
      <c r="CJ13" s="452" t="str">
        <f ca="1">GrpB!$B$4</f>
        <v>England</v>
      </c>
      <c r="CK13" s="453">
        <f t="shared" ref="CK13:CK18" ca="1" si="122">$D13</f>
        <v>21</v>
      </c>
      <c r="CL13" s="452" t="str">
        <f ca="1">GrpB!$D$4</f>
        <v>Iran</v>
      </c>
      <c r="CM13" s="492"/>
      <c r="CN13" s="492"/>
      <c r="CO13" s="485"/>
      <c r="CP13" s="453" t="str">
        <f t="shared" ref="CP13:CP18" ca="1" si="123">IF(($F13&lt;&gt;"")*($G13&lt;&gt;"")*(CM13&lt;&gt;"")*(CN13&lt;&gt;""),($F13&gt;$G13)*(CM13&gt;CN13)+($F13=$G13)*(CM13=CN13)+($F13&lt;$G13)*(CM13&lt;CN13),"")</f>
        <v/>
      </c>
      <c r="CQ13" s="453" t="str">
        <f ca="1">IF((CP13&lt;&gt;""),IF(OR($F13&lt;&gt;$G13,PrSettings!$M$4="●"),(($F13-$G13)=(CM13-CN13))*1,0),"")</f>
        <v/>
      </c>
      <c r="CR13" s="453" t="str">
        <f t="shared" ref="CR13:CR18" ca="1" si="124">IF((CP13&lt;&gt;""),($F13=CM13)*($G13=CN13),"")</f>
        <v/>
      </c>
      <c r="CS13" s="453" t="str">
        <f ca="1">IF(CP13&lt;&gt;"",IF(ABS($F13-$G13)&gt;=PrSettings!$M$7,(ABS($F13-$G13-CM13+CN13)&lt;=1)*1,IF(AND(CP13,$F13=$G13,$F13&gt;=PrSettings!$M$6),(ABS(CM13-$F13)&lt;=1)*1,IF(AND(CP13,$F13+$G13&gt;=PrSettings!$M$8),(ABS(CM13-$F13)+ABS(CN13-$G13)&lt;=1)*1,""))),"")</f>
        <v/>
      </c>
      <c r="CT13" s="488"/>
      <c r="CV13" s="451">
        <f t="shared" ca="1" si="7"/>
        <v>5</v>
      </c>
      <c r="CW13" s="452" t="str">
        <f ca="1">GrpB!$B$4</f>
        <v>England</v>
      </c>
      <c r="CX13" s="453">
        <f t="shared" ref="CX13:CX18" ca="1" si="125">$D13</f>
        <v>21</v>
      </c>
      <c r="CY13" s="452" t="str">
        <f ca="1">GrpB!$D$4</f>
        <v>Iran</v>
      </c>
      <c r="CZ13" s="492"/>
      <c r="DA13" s="492"/>
      <c r="DB13" s="485"/>
      <c r="DC13" s="453" t="str">
        <f t="shared" ref="DC13:DC18" ca="1" si="126">IF(($F13&lt;&gt;"")*($G13&lt;&gt;"")*(CZ13&lt;&gt;"")*(DA13&lt;&gt;""),($F13&gt;$G13)*(CZ13&gt;DA13)+($F13=$G13)*(CZ13=DA13)+($F13&lt;$G13)*(CZ13&lt;DA13),"")</f>
        <v/>
      </c>
      <c r="DD13" s="453" t="str">
        <f ca="1">IF((DC13&lt;&gt;""),IF(OR($F13&lt;&gt;$G13,PrSettings!$M$4="●"),(($F13-$G13)=(CZ13-DA13))*1,0),"")</f>
        <v/>
      </c>
      <c r="DE13" s="453" t="str">
        <f t="shared" ref="DE13:DE18" ca="1" si="127">IF((DC13&lt;&gt;""),($F13=CZ13)*($G13=DA13),"")</f>
        <v/>
      </c>
      <c r="DF13" s="453" t="str">
        <f ca="1">IF(DC13&lt;&gt;"",IF(ABS($F13-$G13)&gt;=PrSettings!$M$7,(ABS($F13-$G13-CZ13+DA13)&lt;=1)*1,IF(AND(DC13,$F13=$G13,$F13&gt;=PrSettings!$M$6),(ABS(CZ13-$F13)&lt;=1)*1,IF(AND(DC13,$F13+$G13&gt;=PrSettings!$M$8),(ABS(CZ13-$F13)+ABS(DA13-$G13)&lt;=1)*1,""))),"")</f>
        <v/>
      </c>
      <c r="DG13" s="488"/>
      <c r="DI13" s="451">
        <f t="shared" ca="1" si="8"/>
        <v>5</v>
      </c>
      <c r="DJ13" s="452" t="str">
        <f ca="1">GrpB!$B$4</f>
        <v>England</v>
      </c>
      <c r="DK13" s="453">
        <f t="shared" ref="DK13:DK18" ca="1" si="128">$D13</f>
        <v>21</v>
      </c>
      <c r="DL13" s="452" t="str">
        <f ca="1">GrpB!$D$4</f>
        <v>Iran</v>
      </c>
      <c r="DM13" s="492"/>
      <c r="DN13" s="492"/>
      <c r="DO13" s="485"/>
      <c r="DP13" s="453" t="str">
        <f t="shared" ref="DP13:DP18" ca="1" si="129">IF(($F13&lt;&gt;"")*($G13&lt;&gt;"")*(DM13&lt;&gt;"")*(DN13&lt;&gt;""),($F13&gt;$G13)*(DM13&gt;DN13)+($F13=$G13)*(DM13=DN13)+($F13&lt;$G13)*(DM13&lt;DN13),"")</f>
        <v/>
      </c>
      <c r="DQ13" s="453" t="str">
        <f ca="1">IF((DP13&lt;&gt;""),IF(OR($F13&lt;&gt;$G13,PrSettings!$M$4="●"),(($F13-$G13)=(DM13-DN13))*1,0),"")</f>
        <v/>
      </c>
      <c r="DR13" s="453" t="str">
        <f t="shared" ref="DR13:DR18" ca="1" si="130">IF((DP13&lt;&gt;""),($F13=DM13)*($G13=DN13),"")</f>
        <v/>
      </c>
      <c r="DS13" s="453" t="str">
        <f ca="1">IF(DP13&lt;&gt;"",IF(ABS($F13-$G13)&gt;=PrSettings!$M$7,(ABS($F13-$G13-DM13+DN13)&lt;=1)*1,IF(AND(DP13,$F13=$G13,$F13&gt;=PrSettings!$M$6),(ABS(DM13-$F13)&lt;=1)*1,IF(AND(DP13,$F13+$G13&gt;=PrSettings!$M$8),(ABS(DM13-$F13)+ABS(DN13-$G13)&lt;=1)*1,""))),"")</f>
        <v/>
      </c>
      <c r="DT13" s="488"/>
      <c r="DV13" s="451">
        <f t="shared" ca="1" si="9"/>
        <v>5</v>
      </c>
      <c r="DW13" s="452" t="str">
        <f ca="1">GrpB!$B$4</f>
        <v>England</v>
      </c>
      <c r="DX13" s="453">
        <f t="shared" ref="DX13:DX18" ca="1" si="131">$D13</f>
        <v>21</v>
      </c>
      <c r="DY13" s="452" t="str">
        <f ca="1">GrpB!$D$4</f>
        <v>Iran</v>
      </c>
      <c r="DZ13" s="492"/>
      <c r="EA13" s="492"/>
      <c r="EB13" s="485"/>
      <c r="EC13" s="453" t="str">
        <f t="shared" ref="EC13:EC18" ca="1" si="132">IF(($F13&lt;&gt;"")*($G13&lt;&gt;"")*(DZ13&lt;&gt;"")*(EA13&lt;&gt;""),($F13&gt;$G13)*(DZ13&gt;EA13)+($F13=$G13)*(DZ13=EA13)+($F13&lt;$G13)*(DZ13&lt;EA13),"")</f>
        <v/>
      </c>
      <c r="ED13" s="453" t="str">
        <f ca="1">IF((EC13&lt;&gt;""),IF(OR($F13&lt;&gt;$G13,PrSettings!$M$4="●"),(($F13-$G13)=(DZ13-EA13))*1,0),"")</f>
        <v/>
      </c>
      <c r="EE13" s="453" t="str">
        <f t="shared" ref="EE13:EE18" ca="1" si="133">IF((EC13&lt;&gt;""),($F13=DZ13)*($G13=EA13),"")</f>
        <v/>
      </c>
      <c r="EF13" s="453" t="str">
        <f ca="1">IF(EC13&lt;&gt;"",IF(ABS($F13-$G13)&gt;=PrSettings!$M$7,(ABS($F13-$G13-DZ13+EA13)&lt;=1)*1,IF(AND(EC13,$F13=$G13,$F13&gt;=PrSettings!$M$6),(ABS(DZ13-$F13)&lt;=1)*1,IF(AND(EC13,$F13+$G13&gt;=PrSettings!$M$8),(ABS(DZ13-$F13)+ABS(EA13-$G13)&lt;=1)*1,""))),"")</f>
        <v/>
      </c>
      <c r="EG13" s="488"/>
      <c r="EI13" s="451">
        <f t="shared" ca="1" si="10"/>
        <v>5</v>
      </c>
      <c r="EJ13" s="452" t="str">
        <f ca="1">GrpB!$B$4</f>
        <v>England</v>
      </c>
      <c r="EK13" s="453">
        <f t="shared" ref="EK13:EK18" ca="1" si="134">$D13</f>
        <v>21</v>
      </c>
      <c r="EL13" s="452" t="str">
        <f ca="1">GrpB!$D$4</f>
        <v>Iran</v>
      </c>
      <c r="EM13" s="492"/>
      <c r="EN13" s="492"/>
      <c r="EO13" s="485"/>
      <c r="EP13" s="453" t="str">
        <f t="shared" ref="EP13:EP18" ca="1" si="135">IF(($F13&lt;&gt;"")*($G13&lt;&gt;"")*(EM13&lt;&gt;"")*(EN13&lt;&gt;""),($F13&gt;$G13)*(EM13&gt;EN13)+($F13=$G13)*(EM13=EN13)+($F13&lt;$G13)*(EM13&lt;EN13),"")</f>
        <v/>
      </c>
      <c r="EQ13" s="453" t="str">
        <f ca="1">IF((EP13&lt;&gt;""),IF(OR($F13&lt;&gt;$G13,PrSettings!$M$4="●"),(($F13-$G13)=(EM13-EN13))*1,0),"")</f>
        <v/>
      </c>
      <c r="ER13" s="453" t="str">
        <f t="shared" ref="ER13:ER18" ca="1" si="136">IF((EP13&lt;&gt;""),($F13=EM13)*($G13=EN13),"")</f>
        <v/>
      </c>
      <c r="ES13" s="453" t="str">
        <f ca="1">IF(EP13&lt;&gt;"",IF(ABS($F13-$G13)&gt;=PrSettings!$M$7,(ABS($F13-$G13-EM13+EN13)&lt;=1)*1,IF(AND(EP13,$F13=$G13,$F13&gt;=PrSettings!$M$6),(ABS(EM13-$F13)&lt;=1)*1,IF(AND(EP13,$F13+$G13&gt;=PrSettings!$M$8),(ABS(EM13-$F13)+ABS(EN13-$G13)&lt;=1)*1,""))),"")</f>
        <v/>
      </c>
      <c r="ET13" s="488"/>
      <c r="EV13" s="451">
        <f t="shared" ca="1" si="11"/>
        <v>5</v>
      </c>
      <c r="EW13" s="452" t="str">
        <f ca="1">GrpB!$B$4</f>
        <v>England</v>
      </c>
      <c r="EX13" s="453">
        <f t="shared" ref="EX13:EX18" ca="1" si="137">$D13</f>
        <v>21</v>
      </c>
      <c r="EY13" s="452" t="str">
        <f ca="1">GrpB!$D$4</f>
        <v>Iran</v>
      </c>
      <c r="EZ13" s="492"/>
      <c r="FA13" s="492"/>
      <c r="FB13" s="485"/>
      <c r="FC13" s="453" t="str">
        <f t="shared" ref="FC13:FC18" ca="1" si="138">IF(($F13&lt;&gt;"")*($G13&lt;&gt;"")*(EZ13&lt;&gt;"")*(FA13&lt;&gt;""),($F13&gt;$G13)*(EZ13&gt;FA13)+($F13=$G13)*(EZ13=FA13)+($F13&lt;$G13)*(EZ13&lt;FA13),"")</f>
        <v/>
      </c>
      <c r="FD13" s="453" t="str">
        <f ca="1">IF((FC13&lt;&gt;""),IF(OR($F13&lt;&gt;$G13,PrSettings!$M$4="●"),(($F13-$G13)=(EZ13-FA13))*1,0),"")</f>
        <v/>
      </c>
      <c r="FE13" s="453" t="str">
        <f t="shared" ref="FE13:FE18" ca="1" si="139">IF((FC13&lt;&gt;""),($F13=EZ13)*($G13=FA13),"")</f>
        <v/>
      </c>
      <c r="FF13" s="453" t="str">
        <f ca="1">IF(FC13&lt;&gt;"",IF(ABS($F13-$G13)&gt;=PrSettings!$M$7,(ABS($F13-$G13-EZ13+FA13)&lt;=1)*1,IF(AND(FC13,$F13=$G13,$F13&gt;=PrSettings!$M$6),(ABS(EZ13-$F13)&lt;=1)*1,IF(AND(FC13,$F13+$G13&gt;=PrSettings!$M$8),(ABS(EZ13-$F13)+ABS(FA13-$G13)&lt;=1)*1,""))),"")</f>
        <v/>
      </c>
      <c r="FG13" s="488"/>
      <c r="FI13" s="451">
        <f t="shared" ca="1" si="12"/>
        <v>5</v>
      </c>
      <c r="FJ13" s="452" t="str">
        <f ca="1">GrpB!$B$4</f>
        <v>England</v>
      </c>
      <c r="FK13" s="453">
        <f t="shared" ref="FK13:FK18" ca="1" si="140">$D13</f>
        <v>21</v>
      </c>
      <c r="FL13" s="452" t="str">
        <f ca="1">GrpB!$D$4</f>
        <v>Iran</v>
      </c>
      <c r="FM13" s="492"/>
      <c r="FN13" s="492"/>
      <c r="FO13" s="485"/>
      <c r="FP13" s="453" t="str">
        <f t="shared" ref="FP13:FP18" ca="1" si="141">IF(($F13&lt;&gt;"")*($G13&lt;&gt;"")*(FM13&lt;&gt;"")*(FN13&lt;&gt;""),($F13&gt;$G13)*(FM13&gt;FN13)+($F13=$G13)*(FM13=FN13)+($F13&lt;$G13)*(FM13&lt;FN13),"")</f>
        <v/>
      </c>
      <c r="FQ13" s="453" t="str">
        <f ca="1">IF((FP13&lt;&gt;""),IF(OR($F13&lt;&gt;$G13,PrSettings!$M$4="●"),(($F13-$G13)=(FM13-FN13))*1,0),"")</f>
        <v/>
      </c>
      <c r="FR13" s="453" t="str">
        <f t="shared" ref="FR13:FR18" ca="1" si="142">IF((FP13&lt;&gt;""),($F13=FM13)*($G13=FN13),"")</f>
        <v/>
      </c>
      <c r="FS13" s="453" t="str">
        <f ca="1">IF(FP13&lt;&gt;"",IF(ABS($F13-$G13)&gt;=PrSettings!$M$7,(ABS($F13-$G13-FM13+FN13)&lt;=1)*1,IF(AND(FP13,$F13=$G13,$F13&gt;=PrSettings!$M$6),(ABS(FM13-$F13)&lt;=1)*1,IF(AND(FP13,$F13+$G13&gt;=PrSettings!$M$8),(ABS(FM13-$F13)+ABS(FN13-$G13)&lt;=1)*1,""))),"")</f>
        <v/>
      </c>
      <c r="FT13" s="488"/>
      <c r="FV13" s="451">
        <f t="shared" ca="1" si="13"/>
        <v>5</v>
      </c>
      <c r="FW13" s="452" t="str">
        <f ca="1">GrpB!$B$4</f>
        <v>England</v>
      </c>
      <c r="FX13" s="453">
        <f t="shared" ref="FX13:FX18" ca="1" si="143">$D13</f>
        <v>21</v>
      </c>
      <c r="FY13" s="452" t="str">
        <f ca="1">GrpB!$D$4</f>
        <v>Iran</v>
      </c>
      <c r="FZ13" s="492"/>
      <c r="GA13" s="492"/>
      <c r="GB13" s="485"/>
      <c r="GC13" s="453" t="str">
        <f t="shared" ref="GC13:GC18" ca="1" si="144">IF(($F13&lt;&gt;"")*($G13&lt;&gt;"")*(FZ13&lt;&gt;"")*(GA13&lt;&gt;""),($F13&gt;$G13)*(FZ13&gt;GA13)+($F13=$G13)*(FZ13=GA13)+($F13&lt;$G13)*(FZ13&lt;GA13),"")</f>
        <v/>
      </c>
      <c r="GD13" s="453" t="str">
        <f ca="1">IF((GC13&lt;&gt;""),IF(OR($F13&lt;&gt;$G13,PrSettings!$M$4="●"),(($F13-$G13)=(FZ13-GA13))*1,0),"")</f>
        <v/>
      </c>
      <c r="GE13" s="453" t="str">
        <f t="shared" ref="GE13:GE18" ca="1" si="145">IF((GC13&lt;&gt;""),($F13=FZ13)*($G13=GA13),"")</f>
        <v/>
      </c>
      <c r="GF13" s="453" t="str">
        <f ca="1">IF(GC13&lt;&gt;"",IF(ABS($F13-$G13)&gt;=PrSettings!$M$7,(ABS($F13-$G13-FZ13+GA13)&lt;=1)*1,IF(AND(GC13,$F13=$G13,$F13&gt;=PrSettings!$M$6),(ABS(FZ13-$F13)&lt;=1)*1,IF(AND(GC13,$F13+$G13&gt;=PrSettings!$M$8),(ABS(FZ13-$F13)+ABS(GA13-$G13)&lt;=1)*1,""))),"")</f>
        <v/>
      </c>
      <c r="GG13" s="488"/>
      <c r="GI13" s="451">
        <f t="shared" ca="1" si="14"/>
        <v>5</v>
      </c>
      <c r="GJ13" s="452" t="str">
        <f ca="1">GrpB!$B$4</f>
        <v>England</v>
      </c>
      <c r="GK13" s="453">
        <f t="shared" ref="GK13:GK18" ca="1" si="146">$D13</f>
        <v>21</v>
      </c>
      <c r="GL13" s="452" t="str">
        <f ca="1">GrpB!$D$4</f>
        <v>Iran</v>
      </c>
      <c r="GM13" s="492"/>
      <c r="GN13" s="492"/>
      <c r="GO13" s="485"/>
      <c r="GP13" s="453" t="str">
        <f t="shared" ref="GP13:GP18" ca="1" si="147">IF(($F13&lt;&gt;"")*($G13&lt;&gt;"")*(GM13&lt;&gt;"")*(GN13&lt;&gt;""),($F13&gt;$G13)*(GM13&gt;GN13)+($F13=$G13)*(GM13=GN13)+($F13&lt;$G13)*(GM13&lt;GN13),"")</f>
        <v/>
      </c>
      <c r="GQ13" s="453" t="str">
        <f ca="1">IF((GP13&lt;&gt;""),IF(OR($F13&lt;&gt;$G13,PrSettings!$M$4="●"),(($F13-$G13)=(GM13-GN13))*1,0),"")</f>
        <v/>
      </c>
      <c r="GR13" s="453" t="str">
        <f t="shared" ref="GR13:GR18" ca="1" si="148">IF((GP13&lt;&gt;""),($F13=GM13)*($G13=GN13),"")</f>
        <v/>
      </c>
      <c r="GS13" s="453" t="str">
        <f ca="1">IF(GP13&lt;&gt;"",IF(ABS($F13-$G13)&gt;=PrSettings!$M$7,(ABS($F13-$G13-GM13+GN13)&lt;=1)*1,IF(AND(GP13,$F13=$G13,$F13&gt;=PrSettings!$M$6),(ABS(GM13-$F13)&lt;=1)*1,IF(AND(GP13,$F13+$G13&gt;=PrSettings!$M$8),(ABS(GM13-$F13)+ABS(GN13-$G13)&lt;=1)*1,""))),"")</f>
        <v/>
      </c>
      <c r="GT13" s="488"/>
      <c r="GV13" s="451">
        <f t="shared" ca="1" si="15"/>
        <v>5</v>
      </c>
      <c r="GW13" s="452" t="str">
        <f ca="1">GrpB!$B$4</f>
        <v>England</v>
      </c>
      <c r="GX13" s="453">
        <f t="shared" ref="GX13:GX18" ca="1" si="149">$D13</f>
        <v>21</v>
      </c>
      <c r="GY13" s="452" t="str">
        <f ca="1">GrpB!$D$4</f>
        <v>Iran</v>
      </c>
      <c r="GZ13" s="492"/>
      <c r="HA13" s="492"/>
      <c r="HB13" s="485"/>
      <c r="HC13" s="453" t="str">
        <f t="shared" ref="HC13:HC18" ca="1" si="150">IF(($F13&lt;&gt;"")*($G13&lt;&gt;"")*(GZ13&lt;&gt;"")*(HA13&lt;&gt;""),($F13&gt;$G13)*(GZ13&gt;HA13)+($F13=$G13)*(GZ13=HA13)+($F13&lt;$G13)*(GZ13&lt;HA13),"")</f>
        <v/>
      </c>
      <c r="HD13" s="453" t="str">
        <f ca="1">IF((HC13&lt;&gt;""),IF(OR($F13&lt;&gt;$G13,PrSettings!$M$4="●"),(($F13-$G13)=(GZ13-HA13))*1,0),"")</f>
        <v/>
      </c>
      <c r="HE13" s="453" t="str">
        <f t="shared" ref="HE13:HE18" ca="1" si="151">IF((HC13&lt;&gt;""),($F13=GZ13)*($G13=HA13),"")</f>
        <v/>
      </c>
      <c r="HF13" s="453" t="str">
        <f ca="1">IF(HC13&lt;&gt;"",IF(ABS($F13-$G13)&gt;=PrSettings!$M$7,(ABS($F13-$G13-GZ13+HA13)&lt;=1)*1,IF(AND(HC13,$F13=$G13,$F13&gt;=PrSettings!$M$6),(ABS(GZ13-$F13)&lt;=1)*1,IF(AND(HC13,$F13+$G13&gt;=PrSettings!$M$8),(ABS(GZ13-$F13)+ABS(HA13-$G13)&lt;=1)*1,""))),"")</f>
        <v/>
      </c>
      <c r="HG13" s="488"/>
      <c r="HI13" s="451">
        <f t="shared" ca="1" si="16"/>
        <v>5</v>
      </c>
      <c r="HJ13" s="452" t="str">
        <f ca="1">GrpB!$B$4</f>
        <v>England</v>
      </c>
      <c r="HK13" s="453">
        <f t="shared" ref="HK13:HK18" ca="1" si="152">$D13</f>
        <v>21</v>
      </c>
      <c r="HL13" s="452" t="str">
        <f ca="1">GrpB!$D$4</f>
        <v>Iran</v>
      </c>
      <c r="HM13" s="492"/>
      <c r="HN13" s="492"/>
      <c r="HO13" s="485"/>
      <c r="HP13" s="453" t="str">
        <f t="shared" ref="HP13:HP18" ca="1" si="153">IF(($F13&lt;&gt;"")*($G13&lt;&gt;"")*(HM13&lt;&gt;"")*(HN13&lt;&gt;""),($F13&gt;$G13)*(HM13&gt;HN13)+($F13=$G13)*(HM13=HN13)+($F13&lt;$G13)*(HM13&lt;HN13),"")</f>
        <v/>
      </c>
      <c r="HQ13" s="453" t="str">
        <f ca="1">IF((HP13&lt;&gt;""),IF(OR($F13&lt;&gt;$G13,PrSettings!$M$4="●"),(($F13-$G13)=(HM13-HN13))*1,0),"")</f>
        <v/>
      </c>
      <c r="HR13" s="453" t="str">
        <f t="shared" ref="HR13:HR18" ca="1" si="154">IF((HP13&lt;&gt;""),($F13=HM13)*($G13=HN13),"")</f>
        <v/>
      </c>
      <c r="HS13" s="453" t="str">
        <f ca="1">IF(HP13&lt;&gt;"",IF(ABS($F13-$G13)&gt;=PrSettings!$M$7,(ABS($F13-$G13-HM13+HN13)&lt;=1)*1,IF(AND(HP13,$F13=$G13,$F13&gt;=PrSettings!$M$6),(ABS(HM13-$F13)&lt;=1)*1,IF(AND(HP13,$F13+$G13&gt;=PrSettings!$M$8),(ABS(HM13-$F13)+ABS(HN13-$G13)&lt;=1)*1,""))),"")</f>
        <v/>
      </c>
      <c r="HT13" s="488"/>
      <c r="HV13" s="451">
        <f t="shared" ca="1" si="17"/>
        <v>5</v>
      </c>
      <c r="HW13" s="452" t="str">
        <f ca="1">GrpB!$B$4</f>
        <v>England</v>
      </c>
      <c r="HX13" s="453">
        <f t="shared" ref="HX13:HX18" ca="1" si="155">$D13</f>
        <v>21</v>
      </c>
      <c r="HY13" s="452" t="str">
        <f ca="1">GrpB!$D$4</f>
        <v>Iran</v>
      </c>
      <c r="HZ13" s="492"/>
      <c r="IA13" s="492"/>
      <c r="IB13" s="485"/>
      <c r="IC13" s="453" t="str">
        <f t="shared" ref="IC13:IC18" ca="1" si="156">IF(($F13&lt;&gt;"")*($G13&lt;&gt;"")*(HZ13&lt;&gt;"")*(IA13&lt;&gt;""),($F13&gt;$G13)*(HZ13&gt;IA13)+($F13=$G13)*(HZ13=IA13)+($F13&lt;$G13)*(HZ13&lt;IA13),"")</f>
        <v/>
      </c>
      <c r="ID13" s="453" t="str">
        <f ca="1">IF((IC13&lt;&gt;""),IF(OR($F13&lt;&gt;$G13,PrSettings!$M$4="●"),(($F13-$G13)=(HZ13-IA13))*1,0),"")</f>
        <v/>
      </c>
      <c r="IE13" s="453" t="str">
        <f t="shared" ref="IE13:IE18" ca="1" si="157">IF((IC13&lt;&gt;""),($F13=HZ13)*($G13=IA13),"")</f>
        <v/>
      </c>
      <c r="IF13" s="453" t="str">
        <f ca="1">IF(IC13&lt;&gt;"",IF(ABS($F13-$G13)&gt;=PrSettings!$M$7,(ABS($F13-$G13-HZ13+IA13)&lt;=1)*1,IF(AND(IC13,$F13=$G13,$F13&gt;=PrSettings!$M$6),(ABS(HZ13-$F13)&lt;=1)*1,IF(AND(IC13,$F13+$G13&gt;=PrSettings!$M$8),(ABS(HZ13-$F13)+ABS(IA13-$G13)&lt;=1)*1,""))),"")</f>
        <v/>
      </c>
      <c r="IG13" s="488"/>
      <c r="II13" s="451">
        <f t="shared" ca="1" si="18"/>
        <v>5</v>
      </c>
      <c r="IJ13" s="452" t="str">
        <f ca="1">GrpB!$B$4</f>
        <v>England</v>
      </c>
      <c r="IK13" s="453">
        <f t="shared" ref="IK13:IK18" ca="1" si="158">$D13</f>
        <v>21</v>
      </c>
      <c r="IL13" s="452" t="str">
        <f ca="1">GrpB!$D$4</f>
        <v>Iran</v>
      </c>
      <c r="IM13" s="492"/>
      <c r="IN13" s="492"/>
      <c r="IO13" s="485"/>
      <c r="IP13" s="453" t="str">
        <f t="shared" ref="IP13:IP18" ca="1" si="159">IF(($F13&lt;&gt;"")*($G13&lt;&gt;"")*(IM13&lt;&gt;"")*(IN13&lt;&gt;""),($F13&gt;$G13)*(IM13&gt;IN13)+($F13=$G13)*(IM13=IN13)+($F13&lt;$G13)*(IM13&lt;IN13),"")</f>
        <v/>
      </c>
      <c r="IQ13" s="453" t="str">
        <f ca="1">IF((IP13&lt;&gt;""),IF(OR($F13&lt;&gt;$G13,PrSettings!$M$4="●"),(($F13-$G13)=(IM13-IN13))*1,0),"")</f>
        <v/>
      </c>
      <c r="IR13" s="453" t="str">
        <f t="shared" ref="IR13:IR18" ca="1" si="160">IF((IP13&lt;&gt;""),($F13=IM13)*($G13=IN13),"")</f>
        <v/>
      </c>
      <c r="IS13" s="453" t="str">
        <f ca="1">IF(IP13&lt;&gt;"",IF(ABS($F13-$G13)&gt;=PrSettings!$M$7,(ABS($F13-$G13-IM13+IN13)&lt;=1)*1,IF(AND(IP13,$F13=$G13,$F13&gt;=PrSettings!$M$6),(ABS(IM13-$F13)&lt;=1)*1,IF(AND(IP13,$F13+$G13&gt;=PrSettings!$M$8),(ABS(IM13-$F13)+ABS(IN13-$G13)&lt;=1)*1,""))),"")</f>
        <v/>
      </c>
      <c r="IT13" s="488"/>
      <c r="IV13" s="451">
        <f t="shared" ca="1" si="19"/>
        <v>5</v>
      </c>
      <c r="IW13" s="452" t="str">
        <f ca="1">GrpB!$B$4</f>
        <v>England</v>
      </c>
      <c r="IX13" s="453">
        <f t="shared" ref="IX13:IX18" ca="1" si="161">$D13</f>
        <v>21</v>
      </c>
      <c r="IY13" s="452" t="str">
        <f ca="1">GrpB!$D$4</f>
        <v>Iran</v>
      </c>
      <c r="IZ13" s="492"/>
      <c r="JA13" s="492"/>
      <c r="JB13" s="485"/>
      <c r="JC13" s="453" t="str">
        <f t="shared" ref="JC13:JC18" ca="1" si="162">IF(($F13&lt;&gt;"")*($G13&lt;&gt;"")*(IZ13&lt;&gt;"")*(JA13&lt;&gt;""),($F13&gt;$G13)*(IZ13&gt;JA13)+($F13=$G13)*(IZ13=JA13)+($F13&lt;$G13)*(IZ13&lt;JA13),"")</f>
        <v/>
      </c>
      <c r="JD13" s="453" t="str">
        <f ca="1">IF((JC13&lt;&gt;""),IF(OR($F13&lt;&gt;$G13,PrSettings!$M$4="●"),(($F13-$G13)=(IZ13-JA13))*1,0),"")</f>
        <v/>
      </c>
      <c r="JE13" s="453" t="str">
        <f t="shared" ref="JE13:JE18" ca="1" si="163">IF((JC13&lt;&gt;""),($F13=IZ13)*($G13=JA13),"")</f>
        <v/>
      </c>
      <c r="JF13" s="453" t="str">
        <f ca="1">IF(JC13&lt;&gt;"",IF(ABS($F13-$G13)&gt;=PrSettings!$M$7,(ABS($F13-$G13-IZ13+JA13)&lt;=1)*1,IF(AND(JC13,$F13=$G13,$F13&gt;=PrSettings!$M$6),(ABS(IZ13-$F13)&lt;=1)*1,IF(AND(JC13,$F13+$G13&gt;=PrSettings!$M$8),(ABS(IZ13-$F13)+ABS(JA13-$G13)&lt;=1)*1,""))),"")</f>
        <v/>
      </c>
      <c r="JG13" s="488"/>
      <c r="JI13" s="451">
        <f t="shared" ca="1" si="20"/>
        <v>5</v>
      </c>
      <c r="JJ13" s="452" t="str">
        <f ca="1">GrpB!$B$4</f>
        <v>England</v>
      </c>
      <c r="JK13" s="453">
        <f t="shared" ref="JK13:JK18" ca="1" si="164">$D13</f>
        <v>21</v>
      </c>
      <c r="JL13" s="452" t="str">
        <f ca="1">GrpB!$D$4</f>
        <v>Iran</v>
      </c>
      <c r="JM13" s="492"/>
      <c r="JN13" s="492"/>
      <c r="JO13" s="485"/>
      <c r="JP13" s="453" t="str">
        <f t="shared" ref="JP13:JP18" ca="1" si="165">IF(($F13&lt;&gt;"")*($G13&lt;&gt;"")*(JM13&lt;&gt;"")*(JN13&lt;&gt;""),($F13&gt;$G13)*(JM13&gt;JN13)+($F13=$G13)*(JM13=JN13)+($F13&lt;$G13)*(JM13&lt;JN13),"")</f>
        <v/>
      </c>
      <c r="JQ13" s="453" t="str">
        <f ca="1">IF((JP13&lt;&gt;""),IF(OR($F13&lt;&gt;$G13,PrSettings!$M$4="●"),(($F13-$G13)=(JM13-JN13))*1,0),"")</f>
        <v/>
      </c>
      <c r="JR13" s="453" t="str">
        <f t="shared" ref="JR13:JR18" ca="1" si="166">IF((JP13&lt;&gt;""),($F13=JM13)*($G13=JN13),"")</f>
        <v/>
      </c>
      <c r="JS13" s="453" t="str">
        <f ca="1">IF(JP13&lt;&gt;"",IF(ABS($F13-$G13)&gt;=PrSettings!$M$7,(ABS($F13-$G13-JM13+JN13)&lt;=1)*1,IF(AND(JP13,$F13=$G13,$F13&gt;=PrSettings!$M$6),(ABS(JM13-$F13)&lt;=1)*1,IF(AND(JP13,$F13+$G13&gt;=PrSettings!$M$8),(ABS(JM13-$F13)+ABS(JN13-$G13)&lt;=1)*1,""))),"")</f>
        <v/>
      </c>
      <c r="JT13" s="488"/>
      <c r="JV13" s="451">
        <f t="shared" ca="1" si="21"/>
        <v>5</v>
      </c>
      <c r="JW13" s="452" t="str">
        <f ca="1">GrpB!$B$4</f>
        <v>England</v>
      </c>
      <c r="JX13" s="453">
        <f t="shared" ref="JX13:JX18" ca="1" si="167">$D13</f>
        <v>21</v>
      </c>
      <c r="JY13" s="452" t="str">
        <f ca="1">GrpB!$D$4</f>
        <v>Iran</v>
      </c>
      <c r="JZ13" s="492"/>
      <c r="KA13" s="492"/>
      <c r="KB13" s="485"/>
      <c r="KC13" s="453" t="str">
        <f t="shared" ref="KC13:KC18" ca="1" si="168">IF(($F13&lt;&gt;"")*($G13&lt;&gt;"")*(JZ13&lt;&gt;"")*(KA13&lt;&gt;""),($F13&gt;$G13)*(JZ13&gt;KA13)+($F13=$G13)*(JZ13=KA13)+($F13&lt;$G13)*(JZ13&lt;KA13),"")</f>
        <v/>
      </c>
      <c r="KD13" s="453" t="str">
        <f ca="1">IF((KC13&lt;&gt;""),IF(OR($F13&lt;&gt;$G13,PrSettings!$M$4="●"),(($F13-$G13)=(JZ13-KA13))*1,0),"")</f>
        <v/>
      </c>
      <c r="KE13" s="453" t="str">
        <f t="shared" ref="KE13:KE18" ca="1" si="169">IF((KC13&lt;&gt;""),($F13=JZ13)*($G13=KA13),"")</f>
        <v/>
      </c>
      <c r="KF13" s="453" t="str">
        <f ca="1">IF(KC13&lt;&gt;"",IF(ABS($F13-$G13)&gt;=PrSettings!$M$7,(ABS($F13-$G13-JZ13+KA13)&lt;=1)*1,IF(AND(KC13,$F13=$G13,$F13&gt;=PrSettings!$M$6),(ABS(JZ13-$F13)&lt;=1)*1,IF(AND(KC13,$F13+$G13&gt;=PrSettings!$M$8),(ABS(JZ13-$F13)+ABS(KA13-$G13)&lt;=1)*1,""))),"")</f>
        <v/>
      </c>
      <c r="KG13" s="488"/>
      <c r="KI13" s="451">
        <f t="shared" ca="1" si="22"/>
        <v>5</v>
      </c>
      <c r="KJ13" s="452" t="str">
        <f ca="1">GrpB!$B$4</f>
        <v>England</v>
      </c>
      <c r="KK13" s="453">
        <f t="shared" ref="KK13:KK18" ca="1" si="170">$D13</f>
        <v>21</v>
      </c>
      <c r="KL13" s="452" t="str">
        <f ca="1">GrpB!$D$4</f>
        <v>Iran</v>
      </c>
      <c r="KM13" s="492"/>
      <c r="KN13" s="492"/>
      <c r="KO13" s="485"/>
      <c r="KP13" s="453" t="str">
        <f t="shared" ref="KP13:KP18" ca="1" si="171">IF(($F13&lt;&gt;"")*($G13&lt;&gt;"")*(KM13&lt;&gt;"")*(KN13&lt;&gt;""),($F13&gt;$G13)*(KM13&gt;KN13)+($F13=$G13)*(KM13=KN13)+($F13&lt;$G13)*(KM13&lt;KN13),"")</f>
        <v/>
      </c>
      <c r="KQ13" s="453" t="str">
        <f ca="1">IF((KP13&lt;&gt;""),IF(OR($F13&lt;&gt;$G13,PrSettings!$M$4="●"),(($F13-$G13)=(KM13-KN13))*1,0),"")</f>
        <v/>
      </c>
      <c r="KR13" s="453" t="str">
        <f t="shared" ref="KR13:KR18" ca="1" si="172">IF((KP13&lt;&gt;""),($F13=KM13)*($G13=KN13),"")</f>
        <v/>
      </c>
      <c r="KS13" s="453" t="str">
        <f ca="1">IF(KP13&lt;&gt;"",IF(ABS($F13-$G13)&gt;=PrSettings!$M$7,(ABS($F13-$G13-KM13+KN13)&lt;=1)*1,IF(AND(KP13,$F13=$G13,$F13&gt;=PrSettings!$M$6),(ABS(KM13-$F13)&lt;=1)*1,IF(AND(KP13,$F13+$G13&gt;=PrSettings!$M$8),(ABS(KM13-$F13)+ABS(KN13-$G13)&lt;=1)*1,""))),"")</f>
        <v/>
      </c>
      <c r="KT13" s="488"/>
      <c r="KV13" s="451">
        <f t="shared" ca="1" si="23"/>
        <v>5</v>
      </c>
      <c r="KW13" s="452" t="str">
        <f ca="1">GrpB!$B$4</f>
        <v>England</v>
      </c>
      <c r="KX13" s="453">
        <f t="shared" ref="KX13:KX18" ca="1" si="173">$D13</f>
        <v>21</v>
      </c>
      <c r="KY13" s="452" t="str">
        <f ca="1">GrpB!$D$4</f>
        <v>Iran</v>
      </c>
      <c r="KZ13" s="492"/>
      <c r="LA13" s="492"/>
      <c r="LB13" s="485"/>
      <c r="LC13" s="453" t="str">
        <f t="shared" ref="LC13:LC18" ca="1" si="174">IF(($F13&lt;&gt;"")*($G13&lt;&gt;"")*(KZ13&lt;&gt;"")*(LA13&lt;&gt;""),($F13&gt;$G13)*(KZ13&gt;LA13)+($F13=$G13)*(KZ13=LA13)+($F13&lt;$G13)*(KZ13&lt;LA13),"")</f>
        <v/>
      </c>
      <c r="LD13" s="453" t="str">
        <f ca="1">IF((LC13&lt;&gt;""),IF(OR($F13&lt;&gt;$G13,PrSettings!$M$4="●"),(($F13-$G13)=(KZ13-LA13))*1,0),"")</f>
        <v/>
      </c>
      <c r="LE13" s="453" t="str">
        <f t="shared" ref="LE13:LE18" ca="1" si="175">IF((LC13&lt;&gt;""),($F13=KZ13)*($G13=LA13),"")</f>
        <v/>
      </c>
      <c r="LF13" s="453" t="str">
        <f ca="1">IF(LC13&lt;&gt;"",IF(ABS($F13-$G13)&gt;=PrSettings!$M$7,(ABS($F13-$G13-KZ13+LA13)&lt;=1)*1,IF(AND(LC13,$F13=$G13,$F13&gt;=PrSettings!$M$6),(ABS(KZ13-$F13)&lt;=1)*1,IF(AND(LC13,$F13+$G13&gt;=PrSettings!$M$8),(ABS(KZ13-$F13)+ABS(LA13-$G13)&lt;=1)*1,""))),"")</f>
        <v/>
      </c>
      <c r="LG13" s="488"/>
      <c r="LI13" s="451">
        <f t="shared" ca="1" si="24"/>
        <v>5</v>
      </c>
      <c r="LJ13" s="452" t="str">
        <f ca="1">GrpB!$B$4</f>
        <v>England</v>
      </c>
      <c r="LK13" s="453">
        <f t="shared" ref="LK13:LK18" ca="1" si="176">$D13</f>
        <v>21</v>
      </c>
      <c r="LL13" s="452" t="str">
        <f ca="1">GrpB!$D$4</f>
        <v>Iran</v>
      </c>
      <c r="LM13" s="492"/>
      <c r="LN13" s="492"/>
      <c r="LO13" s="485"/>
      <c r="LP13" s="453" t="str">
        <f t="shared" ref="LP13:LP18" ca="1" si="177">IF(($F13&lt;&gt;"")*($G13&lt;&gt;"")*(LM13&lt;&gt;"")*(LN13&lt;&gt;""),($F13&gt;$G13)*(LM13&gt;LN13)+($F13=$G13)*(LM13=LN13)+($F13&lt;$G13)*(LM13&lt;LN13),"")</f>
        <v/>
      </c>
      <c r="LQ13" s="453" t="str">
        <f ca="1">IF((LP13&lt;&gt;""),IF(OR($F13&lt;&gt;$G13,PrSettings!$M$4="●"),(($F13-$G13)=(LM13-LN13))*1,0),"")</f>
        <v/>
      </c>
      <c r="LR13" s="453" t="str">
        <f t="shared" ref="LR13:LR18" ca="1" si="178">IF((LP13&lt;&gt;""),($F13=LM13)*($G13=LN13),"")</f>
        <v/>
      </c>
      <c r="LS13" s="453" t="str">
        <f ca="1">IF(LP13&lt;&gt;"",IF(ABS($F13-$G13)&gt;=PrSettings!$M$7,(ABS($F13-$G13-LM13+LN13)&lt;=1)*1,IF(AND(LP13,$F13=$G13,$F13&gt;=PrSettings!$M$6),(ABS(LM13-$F13)&lt;=1)*1,IF(AND(LP13,$F13+$G13&gt;=PrSettings!$M$8),(ABS(LM13-$F13)+ABS(LN13-$G13)&lt;=1)*1,""))),"")</f>
        <v/>
      </c>
      <c r="LT13" s="488"/>
      <c r="LV13" s="451">
        <f t="shared" ca="1" si="25"/>
        <v>5</v>
      </c>
      <c r="LW13" s="452" t="str">
        <f ca="1">GrpB!$B$4</f>
        <v>England</v>
      </c>
      <c r="LX13" s="453">
        <f t="shared" ref="LX13:LX18" ca="1" si="179">$D13</f>
        <v>21</v>
      </c>
      <c r="LY13" s="452" t="str">
        <f ca="1">GrpB!$D$4</f>
        <v>Iran</v>
      </c>
      <c r="LZ13" s="492"/>
      <c r="MA13" s="492"/>
      <c r="MB13" s="485"/>
      <c r="MC13" s="453" t="str">
        <f t="shared" ref="MC13:MC18" ca="1" si="180">IF(($F13&lt;&gt;"")*($G13&lt;&gt;"")*(LZ13&lt;&gt;"")*(MA13&lt;&gt;""),($F13&gt;$G13)*(LZ13&gt;MA13)+($F13=$G13)*(LZ13=MA13)+($F13&lt;$G13)*(LZ13&lt;MA13),"")</f>
        <v/>
      </c>
      <c r="MD13" s="453" t="str">
        <f ca="1">IF((MC13&lt;&gt;""),IF(OR($F13&lt;&gt;$G13,PrSettings!$M$4="●"),(($F13-$G13)=(LZ13-MA13))*1,0),"")</f>
        <v/>
      </c>
      <c r="ME13" s="453" t="str">
        <f t="shared" ref="ME13:ME18" ca="1" si="181">IF((MC13&lt;&gt;""),($F13=LZ13)*($G13=MA13),"")</f>
        <v/>
      </c>
      <c r="MF13" s="453" t="str">
        <f ca="1">IF(MC13&lt;&gt;"",IF(ABS($F13-$G13)&gt;=PrSettings!$M$7,(ABS($F13-$G13-LZ13+MA13)&lt;=1)*1,IF(AND(MC13,$F13=$G13,$F13&gt;=PrSettings!$M$6),(ABS(LZ13-$F13)&lt;=1)*1,IF(AND(MC13,$F13+$G13&gt;=PrSettings!$M$8),(ABS(LZ13-$F13)+ABS(MA13-$G13)&lt;=1)*1,""))),"")</f>
        <v/>
      </c>
      <c r="MG13" s="488"/>
    </row>
    <row r="14" spans="1:345" x14ac:dyDescent="0.25">
      <c r="B14" s="451">
        <f ca="1">INDEX(Groups!$C$7:$C$45,MATCH(C14,Groups!$D$7:$D$45,0))</f>
        <v>15</v>
      </c>
      <c r="C14" s="452" t="str">
        <f ca="1">GrpB!$B$5</f>
        <v>USA</v>
      </c>
      <c r="D14" s="453">
        <f ca="1">INDEX(Groups!$C$7:$C$45,MATCH(E14,Groups!$D$7:$D$45,0))</f>
        <v>18</v>
      </c>
      <c r="E14" s="452" t="str">
        <f ca="1">GrpB!$D$5</f>
        <v>Wales</v>
      </c>
      <c r="F14" s="454">
        <f ca="1">GrpB!$E$5</f>
        <v>1</v>
      </c>
      <c r="G14" s="455">
        <f ca="1">GrpB!$G$5</f>
        <v>1</v>
      </c>
      <c r="I14" s="451">
        <f t="shared" ca="1" si="0"/>
        <v>15</v>
      </c>
      <c r="J14" s="452" t="str">
        <f ca="1">GrpB!$B$5</f>
        <v>USA</v>
      </c>
      <c r="K14" s="453">
        <f t="shared" ca="1" si="104"/>
        <v>18</v>
      </c>
      <c r="L14" s="452" t="str">
        <f ca="1">GrpB!$D$5</f>
        <v>Wales</v>
      </c>
      <c r="M14" s="492"/>
      <c r="N14" s="492"/>
      <c r="O14" s="486"/>
      <c r="P14" s="453" t="str">
        <f t="shared" ca="1" si="105"/>
        <v/>
      </c>
      <c r="Q14" s="453" t="str">
        <f ca="1">IF((P14&lt;&gt;""),IF(OR($F14&lt;&gt;$G14,PrSettings!$M$4="●"),(($F14-$G14)=(M14-N14))*1,0),"")</f>
        <v/>
      </c>
      <c r="R14" s="453" t="str">
        <f t="shared" ca="1" si="106"/>
        <v/>
      </c>
      <c r="S14" s="453" t="str">
        <f ca="1">IF(P14&lt;&gt;"",IF(ABS($F14-$G14)&gt;=PrSettings!$M$7,(ABS($F14-$G14-M14+N14)&lt;=1)*1,IF(AND(P14,$F14=$G14,$F14&gt;=PrSettings!$M$6),(ABS(M14-$F14)&lt;=1)*1,IF(AND(P14,$F14+$G14&gt;=PrSettings!$M$8),(ABS(M14-$F14)+ABS(N14-$G14)&lt;=1)*1,""))),"")</f>
        <v/>
      </c>
      <c r="T14" s="489"/>
      <c r="V14" s="451">
        <f t="shared" ca="1" si="1"/>
        <v>15</v>
      </c>
      <c r="W14" s="452" t="str">
        <f ca="1">GrpB!$B$5</f>
        <v>USA</v>
      </c>
      <c r="X14" s="453">
        <f t="shared" ca="1" si="107"/>
        <v>18</v>
      </c>
      <c r="Y14" s="452" t="str">
        <f ca="1">GrpB!$D$5</f>
        <v>Wales</v>
      </c>
      <c r="Z14" s="492"/>
      <c r="AA14" s="492"/>
      <c r="AB14" s="486"/>
      <c r="AC14" s="453" t="str">
        <f t="shared" ca="1" si="108"/>
        <v/>
      </c>
      <c r="AD14" s="453" t="str">
        <f ca="1">IF((AC14&lt;&gt;""),IF(OR($F14&lt;&gt;$G14,PrSettings!$M$4="●"),(($F14-$G14)=(Z14-AA14))*1,0),"")</f>
        <v/>
      </c>
      <c r="AE14" s="453" t="str">
        <f t="shared" ca="1" si="109"/>
        <v/>
      </c>
      <c r="AF14" s="453" t="str">
        <f ca="1">IF(AC14&lt;&gt;"",IF(ABS($F14-$G14)&gt;=PrSettings!$M$7,(ABS($F14-$G14-Z14+AA14)&lt;=1)*1,IF(AND(AC14,$F14=$G14,$F14&gt;=PrSettings!$M$6),(ABS(Z14-$F14)&lt;=1)*1,IF(AND(AC14,$F14+$G14&gt;=PrSettings!$M$8),(ABS(Z14-$F14)+ABS(AA14-$G14)&lt;=1)*1,""))),"")</f>
        <v/>
      </c>
      <c r="AG14" s="489"/>
      <c r="AI14" s="451">
        <f t="shared" ca="1" si="2"/>
        <v>15</v>
      </c>
      <c r="AJ14" s="452" t="str">
        <f ca="1">GrpB!$B$5</f>
        <v>USA</v>
      </c>
      <c r="AK14" s="453">
        <f t="shared" ca="1" si="110"/>
        <v>18</v>
      </c>
      <c r="AL14" s="452" t="str">
        <f ca="1">GrpB!$D$5</f>
        <v>Wales</v>
      </c>
      <c r="AM14" s="492"/>
      <c r="AN14" s="492"/>
      <c r="AO14" s="486"/>
      <c r="AP14" s="453" t="str">
        <f t="shared" ca="1" si="111"/>
        <v/>
      </c>
      <c r="AQ14" s="453" t="str">
        <f ca="1">IF((AP14&lt;&gt;""),IF(OR($F14&lt;&gt;$G14,PrSettings!$M$4="●"),(($F14-$G14)=(AM14-AN14))*1,0),"")</f>
        <v/>
      </c>
      <c r="AR14" s="453" t="str">
        <f t="shared" ca="1" si="112"/>
        <v/>
      </c>
      <c r="AS14" s="453" t="str">
        <f ca="1">IF(AP14&lt;&gt;"",IF(ABS($F14-$G14)&gt;=PrSettings!$M$7,(ABS($F14-$G14-AM14+AN14)&lt;=1)*1,IF(AND(AP14,$F14=$G14,$F14&gt;=PrSettings!$M$6),(ABS(AM14-$F14)&lt;=1)*1,IF(AND(AP14,$F14+$G14&gt;=PrSettings!$M$8),(ABS(AM14-$F14)+ABS(AN14-$G14)&lt;=1)*1,""))),"")</f>
        <v/>
      </c>
      <c r="AT14" s="489"/>
      <c r="AV14" s="451">
        <f t="shared" ca="1" si="3"/>
        <v>15</v>
      </c>
      <c r="AW14" s="452" t="str">
        <f ca="1">GrpB!$B$5</f>
        <v>USA</v>
      </c>
      <c r="AX14" s="453">
        <f t="shared" ca="1" si="113"/>
        <v>18</v>
      </c>
      <c r="AY14" s="452" t="str">
        <f ca="1">GrpB!$D$5</f>
        <v>Wales</v>
      </c>
      <c r="AZ14" s="492"/>
      <c r="BA14" s="492"/>
      <c r="BB14" s="486"/>
      <c r="BC14" s="453" t="str">
        <f t="shared" ca="1" si="114"/>
        <v/>
      </c>
      <c r="BD14" s="453" t="str">
        <f ca="1">IF((BC14&lt;&gt;""),IF(OR($F14&lt;&gt;$G14,PrSettings!$M$4="●"),(($F14-$G14)=(AZ14-BA14))*1,0),"")</f>
        <v/>
      </c>
      <c r="BE14" s="453" t="str">
        <f t="shared" ca="1" si="115"/>
        <v/>
      </c>
      <c r="BF14" s="453" t="str">
        <f ca="1">IF(BC14&lt;&gt;"",IF(ABS($F14-$G14)&gt;=PrSettings!$M$7,(ABS($F14-$G14-AZ14+BA14)&lt;=1)*1,IF(AND(BC14,$F14=$G14,$F14&gt;=PrSettings!$M$6),(ABS(AZ14-$F14)&lt;=1)*1,IF(AND(BC14,$F14+$G14&gt;=PrSettings!$M$8),(ABS(AZ14-$F14)+ABS(BA14-$G14)&lt;=1)*1,""))),"")</f>
        <v/>
      </c>
      <c r="BG14" s="489"/>
      <c r="BI14" s="451">
        <f t="shared" ca="1" si="4"/>
        <v>15</v>
      </c>
      <c r="BJ14" s="452" t="str">
        <f ca="1">GrpB!$B$5</f>
        <v>USA</v>
      </c>
      <c r="BK14" s="453">
        <f t="shared" ca="1" si="116"/>
        <v>18</v>
      </c>
      <c r="BL14" s="452" t="str">
        <f ca="1">GrpB!$D$5</f>
        <v>Wales</v>
      </c>
      <c r="BM14" s="492"/>
      <c r="BN14" s="492"/>
      <c r="BO14" s="486"/>
      <c r="BP14" s="453" t="str">
        <f t="shared" ca="1" si="117"/>
        <v/>
      </c>
      <c r="BQ14" s="453" t="str">
        <f ca="1">IF((BP14&lt;&gt;""),IF(OR($F14&lt;&gt;$G14,PrSettings!$M$4="●"),(($F14-$G14)=(BM14-BN14))*1,0),"")</f>
        <v/>
      </c>
      <c r="BR14" s="453" t="str">
        <f t="shared" ca="1" si="118"/>
        <v/>
      </c>
      <c r="BS14" s="453" t="str">
        <f ca="1">IF(BP14&lt;&gt;"",IF(ABS($F14-$G14)&gt;=PrSettings!$M$7,(ABS($F14-$G14-BM14+BN14)&lt;=1)*1,IF(AND(BP14,$F14=$G14,$F14&gt;=PrSettings!$M$6),(ABS(BM14-$F14)&lt;=1)*1,IF(AND(BP14,$F14+$G14&gt;=PrSettings!$M$8),(ABS(BM14-$F14)+ABS(BN14-$G14)&lt;=1)*1,""))),"")</f>
        <v/>
      </c>
      <c r="BT14" s="489"/>
      <c r="BV14" s="451">
        <f t="shared" ca="1" si="5"/>
        <v>15</v>
      </c>
      <c r="BW14" s="452" t="str">
        <f ca="1">GrpB!$B$5</f>
        <v>USA</v>
      </c>
      <c r="BX14" s="453">
        <f t="shared" ca="1" si="119"/>
        <v>18</v>
      </c>
      <c r="BY14" s="452" t="str">
        <f ca="1">GrpB!$D$5</f>
        <v>Wales</v>
      </c>
      <c r="BZ14" s="492"/>
      <c r="CA14" s="492"/>
      <c r="CB14" s="486"/>
      <c r="CC14" s="453" t="str">
        <f t="shared" ca="1" si="120"/>
        <v/>
      </c>
      <c r="CD14" s="453" t="str">
        <f ca="1">IF((CC14&lt;&gt;""),IF(OR($F14&lt;&gt;$G14,PrSettings!$M$4="●"),(($F14-$G14)=(BZ14-CA14))*1,0),"")</f>
        <v/>
      </c>
      <c r="CE14" s="453" t="str">
        <f t="shared" ca="1" si="121"/>
        <v/>
      </c>
      <c r="CF14" s="453" t="str">
        <f ca="1">IF(CC14&lt;&gt;"",IF(ABS($F14-$G14)&gt;=PrSettings!$M$7,(ABS($F14-$G14-BZ14+CA14)&lt;=1)*1,IF(AND(CC14,$F14=$G14,$F14&gt;=PrSettings!$M$6),(ABS(BZ14-$F14)&lt;=1)*1,IF(AND(CC14,$F14+$G14&gt;=PrSettings!$M$8),(ABS(BZ14-$F14)+ABS(CA14-$G14)&lt;=1)*1,""))),"")</f>
        <v/>
      </c>
      <c r="CG14" s="489"/>
      <c r="CI14" s="451">
        <f t="shared" ca="1" si="6"/>
        <v>15</v>
      </c>
      <c r="CJ14" s="452" t="str">
        <f ca="1">GrpB!$B$5</f>
        <v>USA</v>
      </c>
      <c r="CK14" s="453">
        <f t="shared" ca="1" si="122"/>
        <v>18</v>
      </c>
      <c r="CL14" s="452" t="str">
        <f ca="1">GrpB!$D$5</f>
        <v>Wales</v>
      </c>
      <c r="CM14" s="492"/>
      <c r="CN14" s="492"/>
      <c r="CO14" s="486"/>
      <c r="CP14" s="453" t="str">
        <f t="shared" ca="1" si="123"/>
        <v/>
      </c>
      <c r="CQ14" s="453" t="str">
        <f ca="1">IF((CP14&lt;&gt;""),IF(OR($F14&lt;&gt;$G14,PrSettings!$M$4="●"),(($F14-$G14)=(CM14-CN14))*1,0),"")</f>
        <v/>
      </c>
      <c r="CR14" s="453" t="str">
        <f t="shared" ca="1" si="124"/>
        <v/>
      </c>
      <c r="CS14" s="453" t="str">
        <f ca="1">IF(CP14&lt;&gt;"",IF(ABS($F14-$G14)&gt;=PrSettings!$M$7,(ABS($F14-$G14-CM14+CN14)&lt;=1)*1,IF(AND(CP14,$F14=$G14,$F14&gt;=PrSettings!$M$6),(ABS(CM14-$F14)&lt;=1)*1,IF(AND(CP14,$F14+$G14&gt;=PrSettings!$M$8),(ABS(CM14-$F14)+ABS(CN14-$G14)&lt;=1)*1,""))),"")</f>
        <v/>
      </c>
      <c r="CT14" s="489"/>
      <c r="CV14" s="451">
        <f t="shared" ca="1" si="7"/>
        <v>15</v>
      </c>
      <c r="CW14" s="452" t="str">
        <f ca="1">GrpB!$B$5</f>
        <v>USA</v>
      </c>
      <c r="CX14" s="453">
        <f t="shared" ca="1" si="125"/>
        <v>18</v>
      </c>
      <c r="CY14" s="452" t="str">
        <f ca="1">GrpB!$D$5</f>
        <v>Wales</v>
      </c>
      <c r="CZ14" s="492"/>
      <c r="DA14" s="492"/>
      <c r="DB14" s="486"/>
      <c r="DC14" s="453" t="str">
        <f t="shared" ca="1" si="126"/>
        <v/>
      </c>
      <c r="DD14" s="453" t="str">
        <f ca="1">IF((DC14&lt;&gt;""),IF(OR($F14&lt;&gt;$G14,PrSettings!$M$4="●"),(($F14-$G14)=(CZ14-DA14))*1,0),"")</f>
        <v/>
      </c>
      <c r="DE14" s="453" t="str">
        <f t="shared" ca="1" si="127"/>
        <v/>
      </c>
      <c r="DF14" s="453" t="str">
        <f ca="1">IF(DC14&lt;&gt;"",IF(ABS($F14-$G14)&gt;=PrSettings!$M$7,(ABS($F14-$G14-CZ14+DA14)&lt;=1)*1,IF(AND(DC14,$F14=$G14,$F14&gt;=PrSettings!$M$6),(ABS(CZ14-$F14)&lt;=1)*1,IF(AND(DC14,$F14+$G14&gt;=PrSettings!$M$8),(ABS(CZ14-$F14)+ABS(DA14-$G14)&lt;=1)*1,""))),"")</f>
        <v/>
      </c>
      <c r="DG14" s="489"/>
      <c r="DI14" s="451">
        <f t="shared" ca="1" si="8"/>
        <v>15</v>
      </c>
      <c r="DJ14" s="452" t="str">
        <f ca="1">GrpB!$B$5</f>
        <v>USA</v>
      </c>
      <c r="DK14" s="453">
        <f t="shared" ca="1" si="128"/>
        <v>18</v>
      </c>
      <c r="DL14" s="452" t="str">
        <f ca="1">GrpB!$D$5</f>
        <v>Wales</v>
      </c>
      <c r="DM14" s="492"/>
      <c r="DN14" s="492"/>
      <c r="DO14" s="486"/>
      <c r="DP14" s="453" t="str">
        <f t="shared" ca="1" si="129"/>
        <v/>
      </c>
      <c r="DQ14" s="453" t="str">
        <f ca="1">IF((DP14&lt;&gt;""),IF(OR($F14&lt;&gt;$G14,PrSettings!$M$4="●"),(($F14-$G14)=(DM14-DN14))*1,0),"")</f>
        <v/>
      </c>
      <c r="DR14" s="453" t="str">
        <f t="shared" ca="1" si="130"/>
        <v/>
      </c>
      <c r="DS14" s="453" t="str">
        <f ca="1">IF(DP14&lt;&gt;"",IF(ABS($F14-$G14)&gt;=PrSettings!$M$7,(ABS($F14-$G14-DM14+DN14)&lt;=1)*1,IF(AND(DP14,$F14=$G14,$F14&gt;=PrSettings!$M$6),(ABS(DM14-$F14)&lt;=1)*1,IF(AND(DP14,$F14+$G14&gt;=PrSettings!$M$8),(ABS(DM14-$F14)+ABS(DN14-$G14)&lt;=1)*1,""))),"")</f>
        <v/>
      </c>
      <c r="DT14" s="489"/>
      <c r="DV14" s="451">
        <f t="shared" ca="1" si="9"/>
        <v>15</v>
      </c>
      <c r="DW14" s="452" t="str">
        <f ca="1">GrpB!$B$5</f>
        <v>USA</v>
      </c>
      <c r="DX14" s="453">
        <f t="shared" ca="1" si="131"/>
        <v>18</v>
      </c>
      <c r="DY14" s="452" t="str">
        <f ca="1">GrpB!$D$5</f>
        <v>Wales</v>
      </c>
      <c r="DZ14" s="492"/>
      <c r="EA14" s="492"/>
      <c r="EB14" s="486"/>
      <c r="EC14" s="453" t="str">
        <f t="shared" ca="1" si="132"/>
        <v/>
      </c>
      <c r="ED14" s="453" t="str">
        <f ca="1">IF((EC14&lt;&gt;""),IF(OR($F14&lt;&gt;$G14,PrSettings!$M$4="●"),(($F14-$G14)=(DZ14-EA14))*1,0),"")</f>
        <v/>
      </c>
      <c r="EE14" s="453" t="str">
        <f t="shared" ca="1" si="133"/>
        <v/>
      </c>
      <c r="EF14" s="453" t="str">
        <f ca="1">IF(EC14&lt;&gt;"",IF(ABS($F14-$G14)&gt;=PrSettings!$M$7,(ABS($F14-$G14-DZ14+EA14)&lt;=1)*1,IF(AND(EC14,$F14=$G14,$F14&gt;=PrSettings!$M$6),(ABS(DZ14-$F14)&lt;=1)*1,IF(AND(EC14,$F14+$G14&gt;=PrSettings!$M$8),(ABS(DZ14-$F14)+ABS(EA14-$G14)&lt;=1)*1,""))),"")</f>
        <v/>
      </c>
      <c r="EG14" s="489"/>
      <c r="EI14" s="451">
        <f t="shared" ca="1" si="10"/>
        <v>15</v>
      </c>
      <c r="EJ14" s="452" t="str">
        <f ca="1">GrpB!$B$5</f>
        <v>USA</v>
      </c>
      <c r="EK14" s="453">
        <f t="shared" ca="1" si="134"/>
        <v>18</v>
      </c>
      <c r="EL14" s="452" t="str">
        <f ca="1">GrpB!$D$5</f>
        <v>Wales</v>
      </c>
      <c r="EM14" s="492"/>
      <c r="EN14" s="492"/>
      <c r="EO14" s="486"/>
      <c r="EP14" s="453" t="str">
        <f t="shared" ca="1" si="135"/>
        <v/>
      </c>
      <c r="EQ14" s="453" t="str">
        <f ca="1">IF((EP14&lt;&gt;""),IF(OR($F14&lt;&gt;$G14,PrSettings!$M$4="●"),(($F14-$G14)=(EM14-EN14))*1,0),"")</f>
        <v/>
      </c>
      <c r="ER14" s="453" t="str">
        <f t="shared" ca="1" si="136"/>
        <v/>
      </c>
      <c r="ES14" s="453" t="str">
        <f ca="1">IF(EP14&lt;&gt;"",IF(ABS($F14-$G14)&gt;=PrSettings!$M$7,(ABS($F14-$G14-EM14+EN14)&lt;=1)*1,IF(AND(EP14,$F14=$G14,$F14&gt;=PrSettings!$M$6),(ABS(EM14-$F14)&lt;=1)*1,IF(AND(EP14,$F14+$G14&gt;=PrSettings!$M$8),(ABS(EM14-$F14)+ABS(EN14-$G14)&lt;=1)*1,""))),"")</f>
        <v/>
      </c>
      <c r="ET14" s="489"/>
      <c r="EV14" s="451">
        <f t="shared" ca="1" si="11"/>
        <v>15</v>
      </c>
      <c r="EW14" s="452" t="str">
        <f ca="1">GrpB!$B$5</f>
        <v>USA</v>
      </c>
      <c r="EX14" s="453">
        <f t="shared" ca="1" si="137"/>
        <v>18</v>
      </c>
      <c r="EY14" s="452" t="str">
        <f ca="1">GrpB!$D$5</f>
        <v>Wales</v>
      </c>
      <c r="EZ14" s="492"/>
      <c r="FA14" s="492"/>
      <c r="FB14" s="486"/>
      <c r="FC14" s="453" t="str">
        <f t="shared" ca="1" si="138"/>
        <v/>
      </c>
      <c r="FD14" s="453" t="str">
        <f ca="1">IF((FC14&lt;&gt;""),IF(OR($F14&lt;&gt;$G14,PrSettings!$M$4="●"),(($F14-$G14)=(EZ14-FA14))*1,0),"")</f>
        <v/>
      </c>
      <c r="FE14" s="453" t="str">
        <f t="shared" ca="1" si="139"/>
        <v/>
      </c>
      <c r="FF14" s="453" t="str">
        <f ca="1">IF(FC14&lt;&gt;"",IF(ABS($F14-$G14)&gt;=PrSettings!$M$7,(ABS($F14-$G14-EZ14+FA14)&lt;=1)*1,IF(AND(FC14,$F14=$G14,$F14&gt;=PrSettings!$M$6),(ABS(EZ14-$F14)&lt;=1)*1,IF(AND(FC14,$F14+$G14&gt;=PrSettings!$M$8),(ABS(EZ14-$F14)+ABS(FA14-$G14)&lt;=1)*1,""))),"")</f>
        <v/>
      </c>
      <c r="FG14" s="489"/>
      <c r="FI14" s="451">
        <f t="shared" ca="1" si="12"/>
        <v>15</v>
      </c>
      <c r="FJ14" s="452" t="str">
        <f ca="1">GrpB!$B$5</f>
        <v>USA</v>
      </c>
      <c r="FK14" s="453">
        <f t="shared" ca="1" si="140"/>
        <v>18</v>
      </c>
      <c r="FL14" s="452" t="str">
        <f ca="1">GrpB!$D$5</f>
        <v>Wales</v>
      </c>
      <c r="FM14" s="492"/>
      <c r="FN14" s="492"/>
      <c r="FO14" s="486"/>
      <c r="FP14" s="453" t="str">
        <f t="shared" ca="1" si="141"/>
        <v/>
      </c>
      <c r="FQ14" s="453" t="str">
        <f ca="1">IF((FP14&lt;&gt;""),IF(OR($F14&lt;&gt;$G14,PrSettings!$M$4="●"),(($F14-$G14)=(FM14-FN14))*1,0),"")</f>
        <v/>
      </c>
      <c r="FR14" s="453" t="str">
        <f t="shared" ca="1" si="142"/>
        <v/>
      </c>
      <c r="FS14" s="453" t="str">
        <f ca="1">IF(FP14&lt;&gt;"",IF(ABS($F14-$G14)&gt;=PrSettings!$M$7,(ABS($F14-$G14-FM14+FN14)&lt;=1)*1,IF(AND(FP14,$F14=$G14,$F14&gt;=PrSettings!$M$6),(ABS(FM14-$F14)&lt;=1)*1,IF(AND(FP14,$F14+$G14&gt;=PrSettings!$M$8),(ABS(FM14-$F14)+ABS(FN14-$G14)&lt;=1)*1,""))),"")</f>
        <v/>
      </c>
      <c r="FT14" s="489"/>
      <c r="FV14" s="451">
        <f t="shared" ca="1" si="13"/>
        <v>15</v>
      </c>
      <c r="FW14" s="452" t="str">
        <f ca="1">GrpB!$B$5</f>
        <v>USA</v>
      </c>
      <c r="FX14" s="453">
        <f t="shared" ca="1" si="143"/>
        <v>18</v>
      </c>
      <c r="FY14" s="452" t="str">
        <f ca="1">GrpB!$D$5</f>
        <v>Wales</v>
      </c>
      <c r="FZ14" s="492"/>
      <c r="GA14" s="492"/>
      <c r="GB14" s="486"/>
      <c r="GC14" s="453" t="str">
        <f t="shared" ca="1" si="144"/>
        <v/>
      </c>
      <c r="GD14" s="453" t="str">
        <f ca="1">IF((GC14&lt;&gt;""),IF(OR($F14&lt;&gt;$G14,PrSettings!$M$4="●"),(($F14-$G14)=(FZ14-GA14))*1,0),"")</f>
        <v/>
      </c>
      <c r="GE14" s="453" t="str">
        <f t="shared" ca="1" si="145"/>
        <v/>
      </c>
      <c r="GF14" s="453" t="str">
        <f ca="1">IF(GC14&lt;&gt;"",IF(ABS($F14-$G14)&gt;=PrSettings!$M$7,(ABS($F14-$G14-FZ14+GA14)&lt;=1)*1,IF(AND(GC14,$F14=$G14,$F14&gt;=PrSettings!$M$6),(ABS(FZ14-$F14)&lt;=1)*1,IF(AND(GC14,$F14+$G14&gt;=PrSettings!$M$8),(ABS(FZ14-$F14)+ABS(GA14-$G14)&lt;=1)*1,""))),"")</f>
        <v/>
      </c>
      <c r="GG14" s="489"/>
      <c r="GI14" s="451">
        <f t="shared" ca="1" si="14"/>
        <v>15</v>
      </c>
      <c r="GJ14" s="452" t="str">
        <f ca="1">GrpB!$B$5</f>
        <v>USA</v>
      </c>
      <c r="GK14" s="453">
        <f t="shared" ca="1" si="146"/>
        <v>18</v>
      </c>
      <c r="GL14" s="452" t="str">
        <f ca="1">GrpB!$D$5</f>
        <v>Wales</v>
      </c>
      <c r="GM14" s="492"/>
      <c r="GN14" s="492"/>
      <c r="GO14" s="486"/>
      <c r="GP14" s="453" t="str">
        <f t="shared" ca="1" si="147"/>
        <v/>
      </c>
      <c r="GQ14" s="453" t="str">
        <f ca="1">IF((GP14&lt;&gt;""),IF(OR($F14&lt;&gt;$G14,PrSettings!$M$4="●"),(($F14-$G14)=(GM14-GN14))*1,0),"")</f>
        <v/>
      </c>
      <c r="GR14" s="453" t="str">
        <f t="shared" ca="1" si="148"/>
        <v/>
      </c>
      <c r="GS14" s="453" t="str">
        <f ca="1">IF(GP14&lt;&gt;"",IF(ABS($F14-$G14)&gt;=PrSettings!$M$7,(ABS($F14-$G14-GM14+GN14)&lt;=1)*1,IF(AND(GP14,$F14=$G14,$F14&gt;=PrSettings!$M$6),(ABS(GM14-$F14)&lt;=1)*1,IF(AND(GP14,$F14+$G14&gt;=PrSettings!$M$8),(ABS(GM14-$F14)+ABS(GN14-$G14)&lt;=1)*1,""))),"")</f>
        <v/>
      </c>
      <c r="GT14" s="489"/>
      <c r="GV14" s="451">
        <f t="shared" ca="1" si="15"/>
        <v>15</v>
      </c>
      <c r="GW14" s="452" t="str">
        <f ca="1">GrpB!$B$5</f>
        <v>USA</v>
      </c>
      <c r="GX14" s="453">
        <f t="shared" ca="1" si="149"/>
        <v>18</v>
      </c>
      <c r="GY14" s="452" t="str">
        <f ca="1">GrpB!$D$5</f>
        <v>Wales</v>
      </c>
      <c r="GZ14" s="492"/>
      <c r="HA14" s="492"/>
      <c r="HB14" s="486"/>
      <c r="HC14" s="453" t="str">
        <f t="shared" ca="1" si="150"/>
        <v/>
      </c>
      <c r="HD14" s="453" t="str">
        <f ca="1">IF((HC14&lt;&gt;""),IF(OR($F14&lt;&gt;$G14,PrSettings!$M$4="●"),(($F14-$G14)=(GZ14-HA14))*1,0),"")</f>
        <v/>
      </c>
      <c r="HE14" s="453" t="str">
        <f t="shared" ca="1" si="151"/>
        <v/>
      </c>
      <c r="HF14" s="453" t="str">
        <f ca="1">IF(HC14&lt;&gt;"",IF(ABS($F14-$G14)&gt;=PrSettings!$M$7,(ABS($F14-$G14-GZ14+HA14)&lt;=1)*1,IF(AND(HC14,$F14=$G14,$F14&gt;=PrSettings!$M$6),(ABS(GZ14-$F14)&lt;=1)*1,IF(AND(HC14,$F14+$G14&gt;=PrSettings!$M$8),(ABS(GZ14-$F14)+ABS(HA14-$G14)&lt;=1)*1,""))),"")</f>
        <v/>
      </c>
      <c r="HG14" s="489"/>
      <c r="HI14" s="451">
        <f t="shared" ca="1" si="16"/>
        <v>15</v>
      </c>
      <c r="HJ14" s="452" t="str">
        <f ca="1">GrpB!$B$5</f>
        <v>USA</v>
      </c>
      <c r="HK14" s="453">
        <f t="shared" ca="1" si="152"/>
        <v>18</v>
      </c>
      <c r="HL14" s="452" t="str">
        <f ca="1">GrpB!$D$5</f>
        <v>Wales</v>
      </c>
      <c r="HM14" s="492"/>
      <c r="HN14" s="492"/>
      <c r="HO14" s="486"/>
      <c r="HP14" s="453" t="str">
        <f t="shared" ca="1" si="153"/>
        <v/>
      </c>
      <c r="HQ14" s="453" t="str">
        <f ca="1">IF((HP14&lt;&gt;""),IF(OR($F14&lt;&gt;$G14,PrSettings!$M$4="●"),(($F14-$G14)=(HM14-HN14))*1,0),"")</f>
        <v/>
      </c>
      <c r="HR14" s="453" t="str">
        <f t="shared" ca="1" si="154"/>
        <v/>
      </c>
      <c r="HS14" s="453" t="str">
        <f ca="1">IF(HP14&lt;&gt;"",IF(ABS($F14-$G14)&gt;=PrSettings!$M$7,(ABS($F14-$G14-HM14+HN14)&lt;=1)*1,IF(AND(HP14,$F14=$G14,$F14&gt;=PrSettings!$M$6),(ABS(HM14-$F14)&lt;=1)*1,IF(AND(HP14,$F14+$G14&gt;=PrSettings!$M$8),(ABS(HM14-$F14)+ABS(HN14-$G14)&lt;=1)*1,""))),"")</f>
        <v/>
      </c>
      <c r="HT14" s="489"/>
      <c r="HV14" s="451">
        <f t="shared" ca="1" si="17"/>
        <v>15</v>
      </c>
      <c r="HW14" s="452" t="str">
        <f ca="1">GrpB!$B$5</f>
        <v>USA</v>
      </c>
      <c r="HX14" s="453">
        <f t="shared" ca="1" si="155"/>
        <v>18</v>
      </c>
      <c r="HY14" s="452" t="str">
        <f ca="1">GrpB!$D$5</f>
        <v>Wales</v>
      </c>
      <c r="HZ14" s="492"/>
      <c r="IA14" s="492"/>
      <c r="IB14" s="486"/>
      <c r="IC14" s="453" t="str">
        <f t="shared" ca="1" si="156"/>
        <v/>
      </c>
      <c r="ID14" s="453" t="str">
        <f ca="1">IF((IC14&lt;&gt;""),IF(OR($F14&lt;&gt;$G14,PrSettings!$M$4="●"),(($F14-$G14)=(HZ14-IA14))*1,0),"")</f>
        <v/>
      </c>
      <c r="IE14" s="453" t="str">
        <f t="shared" ca="1" si="157"/>
        <v/>
      </c>
      <c r="IF14" s="453" t="str">
        <f ca="1">IF(IC14&lt;&gt;"",IF(ABS($F14-$G14)&gt;=PrSettings!$M$7,(ABS($F14-$G14-HZ14+IA14)&lt;=1)*1,IF(AND(IC14,$F14=$G14,$F14&gt;=PrSettings!$M$6),(ABS(HZ14-$F14)&lt;=1)*1,IF(AND(IC14,$F14+$G14&gt;=PrSettings!$M$8),(ABS(HZ14-$F14)+ABS(IA14-$G14)&lt;=1)*1,""))),"")</f>
        <v/>
      </c>
      <c r="IG14" s="489"/>
      <c r="II14" s="451">
        <f t="shared" ca="1" si="18"/>
        <v>15</v>
      </c>
      <c r="IJ14" s="452" t="str">
        <f ca="1">GrpB!$B$5</f>
        <v>USA</v>
      </c>
      <c r="IK14" s="453">
        <f t="shared" ca="1" si="158"/>
        <v>18</v>
      </c>
      <c r="IL14" s="452" t="str">
        <f ca="1">GrpB!$D$5</f>
        <v>Wales</v>
      </c>
      <c r="IM14" s="492"/>
      <c r="IN14" s="492"/>
      <c r="IO14" s="486"/>
      <c r="IP14" s="453" t="str">
        <f t="shared" ca="1" si="159"/>
        <v/>
      </c>
      <c r="IQ14" s="453" t="str">
        <f ca="1">IF((IP14&lt;&gt;""),IF(OR($F14&lt;&gt;$G14,PrSettings!$M$4="●"),(($F14-$G14)=(IM14-IN14))*1,0),"")</f>
        <v/>
      </c>
      <c r="IR14" s="453" t="str">
        <f t="shared" ca="1" si="160"/>
        <v/>
      </c>
      <c r="IS14" s="453" t="str">
        <f ca="1">IF(IP14&lt;&gt;"",IF(ABS($F14-$G14)&gt;=PrSettings!$M$7,(ABS($F14-$G14-IM14+IN14)&lt;=1)*1,IF(AND(IP14,$F14=$G14,$F14&gt;=PrSettings!$M$6),(ABS(IM14-$F14)&lt;=1)*1,IF(AND(IP14,$F14+$G14&gt;=PrSettings!$M$8),(ABS(IM14-$F14)+ABS(IN14-$G14)&lt;=1)*1,""))),"")</f>
        <v/>
      </c>
      <c r="IT14" s="489"/>
      <c r="IV14" s="451">
        <f t="shared" ca="1" si="19"/>
        <v>15</v>
      </c>
      <c r="IW14" s="452" t="str">
        <f ca="1">GrpB!$B$5</f>
        <v>USA</v>
      </c>
      <c r="IX14" s="453">
        <f t="shared" ca="1" si="161"/>
        <v>18</v>
      </c>
      <c r="IY14" s="452" t="str">
        <f ca="1">GrpB!$D$5</f>
        <v>Wales</v>
      </c>
      <c r="IZ14" s="492"/>
      <c r="JA14" s="492"/>
      <c r="JB14" s="486"/>
      <c r="JC14" s="453" t="str">
        <f t="shared" ca="1" si="162"/>
        <v/>
      </c>
      <c r="JD14" s="453" t="str">
        <f ca="1">IF((JC14&lt;&gt;""),IF(OR($F14&lt;&gt;$G14,PrSettings!$M$4="●"),(($F14-$G14)=(IZ14-JA14))*1,0),"")</f>
        <v/>
      </c>
      <c r="JE14" s="453" t="str">
        <f t="shared" ca="1" si="163"/>
        <v/>
      </c>
      <c r="JF14" s="453" t="str">
        <f ca="1">IF(JC14&lt;&gt;"",IF(ABS($F14-$G14)&gt;=PrSettings!$M$7,(ABS($F14-$G14-IZ14+JA14)&lt;=1)*1,IF(AND(JC14,$F14=$G14,$F14&gt;=PrSettings!$M$6),(ABS(IZ14-$F14)&lt;=1)*1,IF(AND(JC14,$F14+$G14&gt;=PrSettings!$M$8),(ABS(IZ14-$F14)+ABS(JA14-$G14)&lt;=1)*1,""))),"")</f>
        <v/>
      </c>
      <c r="JG14" s="489"/>
      <c r="JI14" s="451">
        <f t="shared" ca="1" si="20"/>
        <v>15</v>
      </c>
      <c r="JJ14" s="452" t="str">
        <f ca="1">GrpB!$B$5</f>
        <v>USA</v>
      </c>
      <c r="JK14" s="453">
        <f t="shared" ca="1" si="164"/>
        <v>18</v>
      </c>
      <c r="JL14" s="452" t="str">
        <f ca="1">GrpB!$D$5</f>
        <v>Wales</v>
      </c>
      <c r="JM14" s="492"/>
      <c r="JN14" s="492"/>
      <c r="JO14" s="486"/>
      <c r="JP14" s="453" t="str">
        <f t="shared" ca="1" si="165"/>
        <v/>
      </c>
      <c r="JQ14" s="453" t="str">
        <f ca="1">IF((JP14&lt;&gt;""),IF(OR($F14&lt;&gt;$G14,PrSettings!$M$4="●"),(($F14-$G14)=(JM14-JN14))*1,0),"")</f>
        <v/>
      </c>
      <c r="JR14" s="453" t="str">
        <f t="shared" ca="1" si="166"/>
        <v/>
      </c>
      <c r="JS14" s="453" t="str">
        <f ca="1">IF(JP14&lt;&gt;"",IF(ABS($F14-$G14)&gt;=PrSettings!$M$7,(ABS($F14-$G14-JM14+JN14)&lt;=1)*1,IF(AND(JP14,$F14=$G14,$F14&gt;=PrSettings!$M$6),(ABS(JM14-$F14)&lt;=1)*1,IF(AND(JP14,$F14+$G14&gt;=PrSettings!$M$8),(ABS(JM14-$F14)+ABS(JN14-$G14)&lt;=1)*1,""))),"")</f>
        <v/>
      </c>
      <c r="JT14" s="489"/>
      <c r="JV14" s="451">
        <f t="shared" ca="1" si="21"/>
        <v>15</v>
      </c>
      <c r="JW14" s="452" t="str">
        <f ca="1">GrpB!$B$5</f>
        <v>USA</v>
      </c>
      <c r="JX14" s="453">
        <f t="shared" ca="1" si="167"/>
        <v>18</v>
      </c>
      <c r="JY14" s="452" t="str">
        <f ca="1">GrpB!$D$5</f>
        <v>Wales</v>
      </c>
      <c r="JZ14" s="492"/>
      <c r="KA14" s="492"/>
      <c r="KB14" s="486"/>
      <c r="KC14" s="453" t="str">
        <f t="shared" ca="1" si="168"/>
        <v/>
      </c>
      <c r="KD14" s="453" t="str">
        <f ca="1">IF((KC14&lt;&gt;""),IF(OR($F14&lt;&gt;$G14,PrSettings!$M$4="●"),(($F14-$G14)=(JZ14-KA14))*1,0),"")</f>
        <v/>
      </c>
      <c r="KE14" s="453" t="str">
        <f t="shared" ca="1" si="169"/>
        <v/>
      </c>
      <c r="KF14" s="453" t="str">
        <f ca="1">IF(KC14&lt;&gt;"",IF(ABS($F14-$G14)&gt;=PrSettings!$M$7,(ABS($F14-$G14-JZ14+KA14)&lt;=1)*1,IF(AND(KC14,$F14=$G14,$F14&gt;=PrSettings!$M$6),(ABS(JZ14-$F14)&lt;=1)*1,IF(AND(KC14,$F14+$G14&gt;=PrSettings!$M$8),(ABS(JZ14-$F14)+ABS(KA14-$G14)&lt;=1)*1,""))),"")</f>
        <v/>
      </c>
      <c r="KG14" s="489"/>
      <c r="KI14" s="451">
        <f t="shared" ca="1" si="22"/>
        <v>15</v>
      </c>
      <c r="KJ14" s="452" t="str">
        <f ca="1">GrpB!$B$5</f>
        <v>USA</v>
      </c>
      <c r="KK14" s="453">
        <f t="shared" ca="1" si="170"/>
        <v>18</v>
      </c>
      <c r="KL14" s="452" t="str">
        <f ca="1">GrpB!$D$5</f>
        <v>Wales</v>
      </c>
      <c r="KM14" s="492"/>
      <c r="KN14" s="492"/>
      <c r="KO14" s="486"/>
      <c r="KP14" s="453" t="str">
        <f t="shared" ca="1" si="171"/>
        <v/>
      </c>
      <c r="KQ14" s="453" t="str">
        <f ca="1">IF((KP14&lt;&gt;""),IF(OR($F14&lt;&gt;$G14,PrSettings!$M$4="●"),(($F14-$G14)=(KM14-KN14))*1,0),"")</f>
        <v/>
      </c>
      <c r="KR14" s="453" t="str">
        <f t="shared" ca="1" si="172"/>
        <v/>
      </c>
      <c r="KS14" s="453" t="str">
        <f ca="1">IF(KP14&lt;&gt;"",IF(ABS($F14-$G14)&gt;=PrSettings!$M$7,(ABS($F14-$G14-KM14+KN14)&lt;=1)*1,IF(AND(KP14,$F14=$G14,$F14&gt;=PrSettings!$M$6),(ABS(KM14-$F14)&lt;=1)*1,IF(AND(KP14,$F14+$G14&gt;=PrSettings!$M$8),(ABS(KM14-$F14)+ABS(KN14-$G14)&lt;=1)*1,""))),"")</f>
        <v/>
      </c>
      <c r="KT14" s="489"/>
      <c r="KV14" s="451">
        <f t="shared" ca="1" si="23"/>
        <v>15</v>
      </c>
      <c r="KW14" s="452" t="str">
        <f ca="1">GrpB!$B$5</f>
        <v>USA</v>
      </c>
      <c r="KX14" s="453">
        <f t="shared" ca="1" si="173"/>
        <v>18</v>
      </c>
      <c r="KY14" s="452" t="str">
        <f ca="1">GrpB!$D$5</f>
        <v>Wales</v>
      </c>
      <c r="KZ14" s="492"/>
      <c r="LA14" s="492"/>
      <c r="LB14" s="486"/>
      <c r="LC14" s="453" t="str">
        <f t="shared" ca="1" si="174"/>
        <v/>
      </c>
      <c r="LD14" s="453" t="str">
        <f ca="1">IF((LC14&lt;&gt;""),IF(OR($F14&lt;&gt;$G14,PrSettings!$M$4="●"),(($F14-$G14)=(KZ14-LA14))*1,0),"")</f>
        <v/>
      </c>
      <c r="LE14" s="453" t="str">
        <f t="shared" ca="1" si="175"/>
        <v/>
      </c>
      <c r="LF14" s="453" t="str">
        <f ca="1">IF(LC14&lt;&gt;"",IF(ABS($F14-$G14)&gt;=PrSettings!$M$7,(ABS($F14-$G14-KZ14+LA14)&lt;=1)*1,IF(AND(LC14,$F14=$G14,$F14&gt;=PrSettings!$M$6),(ABS(KZ14-$F14)&lt;=1)*1,IF(AND(LC14,$F14+$G14&gt;=PrSettings!$M$8),(ABS(KZ14-$F14)+ABS(LA14-$G14)&lt;=1)*1,""))),"")</f>
        <v/>
      </c>
      <c r="LG14" s="489"/>
      <c r="LI14" s="451">
        <f t="shared" ca="1" si="24"/>
        <v>15</v>
      </c>
      <c r="LJ14" s="452" t="str">
        <f ca="1">GrpB!$B$5</f>
        <v>USA</v>
      </c>
      <c r="LK14" s="453">
        <f t="shared" ca="1" si="176"/>
        <v>18</v>
      </c>
      <c r="LL14" s="452" t="str">
        <f ca="1">GrpB!$D$5</f>
        <v>Wales</v>
      </c>
      <c r="LM14" s="492"/>
      <c r="LN14" s="492"/>
      <c r="LO14" s="486"/>
      <c r="LP14" s="453" t="str">
        <f t="shared" ca="1" si="177"/>
        <v/>
      </c>
      <c r="LQ14" s="453" t="str">
        <f ca="1">IF((LP14&lt;&gt;""),IF(OR($F14&lt;&gt;$G14,PrSettings!$M$4="●"),(($F14-$G14)=(LM14-LN14))*1,0),"")</f>
        <v/>
      </c>
      <c r="LR14" s="453" t="str">
        <f t="shared" ca="1" si="178"/>
        <v/>
      </c>
      <c r="LS14" s="453" t="str">
        <f ca="1">IF(LP14&lt;&gt;"",IF(ABS($F14-$G14)&gt;=PrSettings!$M$7,(ABS($F14-$G14-LM14+LN14)&lt;=1)*1,IF(AND(LP14,$F14=$G14,$F14&gt;=PrSettings!$M$6),(ABS(LM14-$F14)&lt;=1)*1,IF(AND(LP14,$F14+$G14&gt;=PrSettings!$M$8),(ABS(LM14-$F14)+ABS(LN14-$G14)&lt;=1)*1,""))),"")</f>
        <v/>
      </c>
      <c r="LT14" s="489"/>
      <c r="LV14" s="451">
        <f t="shared" ca="1" si="25"/>
        <v>15</v>
      </c>
      <c r="LW14" s="452" t="str">
        <f ca="1">GrpB!$B$5</f>
        <v>USA</v>
      </c>
      <c r="LX14" s="453">
        <f t="shared" ca="1" si="179"/>
        <v>18</v>
      </c>
      <c r="LY14" s="452" t="str">
        <f ca="1">GrpB!$D$5</f>
        <v>Wales</v>
      </c>
      <c r="LZ14" s="492"/>
      <c r="MA14" s="492"/>
      <c r="MB14" s="486"/>
      <c r="MC14" s="453" t="str">
        <f t="shared" ca="1" si="180"/>
        <v/>
      </c>
      <c r="MD14" s="453" t="str">
        <f ca="1">IF((MC14&lt;&gt;""),IF(OR($F14&lt;&gt;$G14,PrSettings!$M$4="●"),(($F14-$G14)=(LZ14-MA14))*1,0),"")</f>
        <v/>
      </c>
      <c r="ME14" s="453" t="str">
        <f t="shared" ca="1" si="181"/>
        <v/>
      </c>
      <c r="MF14" s="453" t="str">
        <f ca="1">IF(MC14&lt;&gt;"",IF(ABS($F14-$G14)&gt;=PrSettings!$M$7,(ABS($F14-$G14-LZ14+MA14)&lt;=1)*1,IF(AND(MC14,$F14=$G14,$F14&gt;=PrSettings!$M$6),(ABS(LZ14-$F14)&lt;=1)*1,IF(AND(MC14,$F14+$G14&gt;=PrSettings!$M$8),(ABS(LZ14-$F14)+ABS(MA14-$G14)&lt;=1)*1,""))),"")</f>
        <v/>
      </c>
      <c r="MG14" s="489"/>
    </row>
    <row r="15" spans="1:345" x14ac:dyDescent="0.25">
      <c r="B15" s="451">
        <f ca="1">INDEX(Groups!$C$7:$C$45,MATCH(C15,Groups!$D$7:$D$45,0))</f>
        <v>18</v>
      </c>
      <c r="C15" s="452" t="str">
        <f ca="1">GrpB!$B$6</f>
        <v>Wales</v>
      </c>
      <c r="D15" s="453">
        <f ca="1">INDEX(Groups!$C$7:$C$45,MATCH(E15,Groups!$D$7:$D$45,0))</f>
        <v>21</v>
      </c>
      <c r="E15" s="452" t="str">
        <f ca="1">GrpB!$D$6</f>
        <v>Iran</v>
      </c>
      <c r="F15" s="454">
        <f ca="1">GrpB!$E$6</f>
        <v>0</v>
      </c>
      <c r="G15" s="455">
        <f ca="1">GrpB!$G$6</f>
        <v>2</v>
      </c>
      <c r="I15" s="451">
        <f t="shared" ca="1" si="0"/>
        <v>18</v>
      </c>
      <c r="J15" s="452" t="str">
        <f ca="1">GrpB!$B$6</f>
        <v>Wales</v>
      </c>
      <c r="K15" s="453">
        <f t="shared" ca="1" si="104"/>
        <v>21</v>
      </c>
      <c r="L15" s="452" t="str">
        <f ca="1">GrpB!$D$6</f>
        <v>Iran</v>
      </c>
      <c r="M15" s="492"/>
      <c r="N15" s="492"/>
      <c r="O15" s="486"/>
      <c r="P15" s="453" t="str">
        <f t="shared" ca="1" si="105"/>
        <v/>
      </c>
      <c r="Q15" s="453" t="str">
        <f ca="1">IF((P15&lt;&gt;""),IF(OR($F15&lt;&gt;$G15,PrSettings!$M$4="●"),(($F15-$G15)=(M15-N15))*1,0),"")</f>
        <v/>
      </c>
      <c r="R15" s="453" t="str">
        <f t="shared" ca="1" si="106"/>
        <v/>
      </c>
      <c r="S15" s="453" t="str">
        <f ca="1">IF(P15&lt;&gt;"",IF(ABS($F15-$G15)&gt;=PrSettings!$M$7,(ABS($F15-$G15-M15+N15)&lt;=1)*1,IF(AND(P15,$F15=$G15,$F15&gt;=PrSettings!$M$6),(ABS(M15-$F15)&lt;=1)*1,IF(AND(P15,$F15+$G15&gt;=PrSettings!$M$8),(ABS(M15-$F15)+ABS(N15-$G15)&lt;=1)*1,""))),"")</f>
        <v/>
      </c>
      <c r="T15" s="489"/>
      <c r="V15" s="451">
        <f t="shared" ca="1" si="1"/>
        <v>18</v>
      </c>
      <c r="W15" s="452" t="str">
        <f ca="1">GrpB!$B$6</f>
        <v>Wales</v>
      </c>
      <c r="X15" s="453">
        <f t="shared" ca="1" si="107"/>
        <v>21</v>
      </c>
      <c r="Y15" s="452" t="str">
        <f ca="1">GrpB!$D$6</f>
        <v>Iran</v>
      </c>
      <c r="Z15" s="492"/>
      <c r="AA15" s="492"/>
      <c r="AB15" s="486"/>
      <c r="AC15" s="453" t="str">
        <f t="shared" ca="1" si="108"/>
        <v/>
      </c>
      <c r="AD15" s="453" t="str">
        <f ca="1">IF((AC15&lt;&gt;""),IF(OR($F15&lt;&gt;$G15,PrSettings!$M$4="●"),(($F15-$G15)=(Z15-AA15))*1,0),"")</f>
        <v/>
      </c>
      <c r="AE15" s="453" t="str">
        <f t="shared" ca="1" si="109"/>
        <v/>
      </c>
      <c r="AF15" s="453" t="str">
        <f ca="1">IF(AC15&lt;&gt;"",IF(ABS($F15-$G15)&gt;=PrSettings!$M$7,(ABS($F15-$G15-Z15+AA15)&lt;=1)*1,IF(AND(AC15,$F15=$G15,$F15&gt;=PrSettings!$M$6),(ABS(Z15-$F15)&lt;=1)*1,IF(AND(AC15,$F15+$G15&gt;=PrSettings!$M$8),(ABS(Z15-$F15)+ABS(AA15-$G15)&lt;=1)*1,""))),"")</f>
        <v/>
      </c>
      <c r="AG15" s="489"/>
      <c r="AI15" s="451">
        <f t="shared" ca="1" si="2"/>
        <v>18</v>
      </c>
      <c r="AJ15" s="452" t="str">
        <f ca="1">GrpB!$B$6</f>
        <v>Wales</v>
      </c>
      <c r="AK15" s="453">
        <f t="shared" ca="1" si="110"/>
        <v>21</v>
      </c>
      <c r="AL15" s="452" t="str">
        <f ca="1">GrpB!$D$6</f>
        <v>Iran</v>
      </c>
      <c r="AM15" s="492"/>
      <c r="AN15" s="492"/>
      <c r="AO15" s="486"/>
      <c r="AP15" s="453" t="str">
        <f t="shared" ca="1" si="111"/>
        <v/>
      </c>
      <c r="AQ15" s="453" t="str">
        <f ca="1">IF((AP15&lt;&gt;""),IF(OR($F15&lt;&gt;$G15,PrSettings!$M$4="●"),(($F15-$G15)=(AM15-AN15))*1,0),"")</f>
        <v/>
      </c>
      <c r="AR15" s="453" t="str">
        <f t="shared" ca="1" si="112"/>
        <v/>
      </c>
      <c r="AS15" s="453" t="str">
        <f ca="1">IF(AP15&lt;&gt;"",IF(ABS($F15-$G15)&gt;=PrSettings!$M$7,(ABS($F15-$G15-AM15+AN15)&lt;=1)*1,IF(AND(AP15,$F15=$G15,$F15&gt;=PrSettings!$M$6),(ABS(AM15-$F15)&lt;=1)*1,IF(AND(AP15,$F15+$G15&gt;=PrSettings!$M$8),(ABS(AM15-$F15)+ABS(AN15-$G15)&lt;=1)*1,""))),"")</f>
        <v/>
      </c>
      <c r="AT15" s="489"/>
      <c r="AV15" s="451">
        <f t="shared" ca="1" si="3"/>
        <v>18</v>
      </c>
      <c r="AW15" s="452" t="str">
        <f ca="1">GrpB!$B$6</f>
        <v>Wales</v>
      </c>
      <c r="AX15" s="453">
        <f t="shared" ca="1" si="113"/>
        <v>21</v>
      </c>
      <c r="AY15" s="452" t="str">
        <f ca="1">GrpB!$D$6</f>
        <v>Iran</v>
      </c>
      <c r="AZ15" s="492"/>
      <c r="BA15" s="492"/>
      <c r="BB15" s="486"/>
      <c r="BC15" s="453" t="str">
        <f t="shared" ca="1" si="114"/>
        <v/>
      </c>
      <c r="BD15" s="453" t="str">
        <f ca="1">IF((BC15&lt;&gt;""),IF(OR($F15&lt;&gt;$G15,PrSettings!$M$4="●"),(($F15-$G15)=(AZ15-BA15))*1,0),"")</f>
        <v/>
      </c>
      <c r="BE15" s="453" t="str">
        <f t="shared" ca="1" si="115"/>
        <v/>
      </c>
      <c r="BF15" s="453" t="str">
        <f ca="1">IF(BC15&lt;&gt;"",IF(ABS($F15-$G15)&gt;=PrSettings!$M$7,(ABS($F15-$G15-AZ15+BA15)&lt;=1)*1,IF(AND(BC15,$F15=$G15,$F15&gt;=PrSettings!$M$6),(ABS(AZ15-$F15)&lt;=1)*1,IF(AND(BC15,$F15+$G15&gt;=PrSettings!$M$8),(ABS(AZ15-$F15)+ABS(BA15-$G15)&lt;=1)*1,""))),"")</f>
        <v/>
      </c>
      <c r="BG15" s="489"/>
      <c r="BI15" s="451">
        <f t="shared" ca="1" si="4"/>
        <v>18</v>
      </c>
      <c r="BJ15" s="452" t="str">
        <f ca="1">GrpB!$B$6</f>
        <v>Wales</v>
      </c>
      <c r="BK15" s="453">
        <f t="shared" ca="1" si="116"/>
        <v>21</v>
      </c>
      <c r="BL15" s="452" t="str">
        <f ca="1">GrpB!$D$6</f>
        <v>Iran</v>
      </c>
      <c r="BM15" s="492"/>
      <c r="BN15" s="492"/>
      <c r="BO15" s="486"/>
      <c r="BP15" s="453" t="str">
        <f t="shared" ca="1" si="117"/>
        <v/>
      </c>
      <c r="BQ15" s="453" t="str">
        <f ca="1">IF((BP15&lt;&gt;""),IF(OR($F15&lt;&gt;$G15,PrSettings!$M$4="●"),(($F15-$G15)=(BM15-BN15))*1,0),"")</f>
        <v/>
      </c>
      <c r="BR15" s="453" t="str">
        <f t="shared" ca="1" si="118"/>
        <v/>
      </c>
      <c r="BS15" s="453" t="str">
        <f ca="1">IF(BP15&lt;&gt;"",IF(ABS($F15-$G15)&gt;=PrSettings!$M$7,(ABS($F15-$G15-BM15+BN15)&lt;=1)*1,IF(AND(BP15,$F15=$G15,$F15&gt;=PrSettings!$M$6),(ABS(BM15-$F15)&lt;=1)*1,IF(AND(BP15,$F15+$G15&gt;=PrSettings!$M$8),(ABS(BM15-$F15)+ABS(BN15-$G15)&lt;=1)*1,""))),"")</f>
        <v/>
      </c>
      <c r="BT15" s="489"/>
      <c r="BV15" s="451">
        <f t="shared" ca="1" si="5"/>
        <v>18</v>
      </c>
      <c r="BW15" s="452" t="str">
        <f ca="1">GrpB!$B$6</f>
        <v>Wales</v>
      </c>
      <c r="BX15" s="453">
        <f t="shared" ca="1" si="119"/>
        <v>21</v>
      </c>
      <c r="BY15" s="452" t="str">
        <f ca="1">GrpB!$D$6</f>
        <v>Iran</v>
      </c>
      <c r="BZ15" s="492"/>
      <c r="CA15" s="492"/>
      <c r="CB15" s="486"/>
      <c r="CC15" s="453" t="str">
        <f t="shared" ca="1" si="120"/>
        <v/>
      </c>
      <c r="CD15" s="453" t="str">
        <f ca="1">IF((CC15&lt;&gt;""),IF(OR($F15&lt;&gt;$G15,PrSettings!$M$4="●"),(($F15-$G15)=(BZ15-CA15))*1,0),"")</f>
        <v/>
      </c>
      <c r="CE15" s="453" t="str">
        <f t="shared" ca="1" si="121"/>
        <v/>
      </c>
      <c r="CF15" s="453" t="str">
        <f ca="1">IF(CC15&lt;&gt;"",IF(ABS($F15-$G15)&gt;=PrSettings!$M$7,(ABS($F15-$G15-BZ15+CA15)&lt;=1)*1,IF(AND(CC15,$F15=$G15,$F15&gt;=PrSettings!$M$6),(ABS(BZ15-$F15)&lt;=1)*1,IF(AND(CC15,$F15+$G15&gt;=PrSettings!$M$8),(ABS(BZ15-$F15)+ABS(CA15-$G15)&lt;=1)*1,""))),"")</f>
        <v/>
      </c>
      <c r="CG15" s="489"/>
      <c r="CI15" s="451">
        <f t="shared" ca="1" si="6"/>
        <v>18</v>
      </c>
      <c r="CJ15" s="452" t="str">
        <f ca="1">GrpB!$B$6</f>
        <v>Wales</v>
      </c>
      <c r="CK15" s="453">
        <f t="shared" ca="1" si="122"/>
        <v>21</v>
      </c>
      <c r="CL15" s="452" t="str">
        <f ca="1">GrpB!$D$6</f>
        <v>Iran</v>
      </c>
      <c r="CM15" s="492"/>
      <c r="CN15" s="492"/>
      <c r="CO15" s="486"/>
      <c r="CP15" s="453" t="str">
        <f t="shared" ca="1" si="123"/>
        <v/>
      </c>
      <c r="CQ15" s="453" t="str">
        <f ca="1">IF((CP15&lt;&gt;""),IF(OR($F15&lt;&gt;$G15,PrSettings!$M$4="●"),(($F15-$G15)=(CM15-CN15))*1,0),"")</f>
        <v/>
      </c>
      <c r="CR15" s="453" t="str">
        <f t="shared" ca="1" si="124"/>
        <v/>
      </c>
      <c r="CS15" s="453" t="str">
        <f ca="1">IF(CP15&lt;&gt;"",IF(ABS($F15-$G15)&gt;=PrSettings!$M$7,(ABS($F15-$G15-CM15+CN15)&lt;=1)*1,IF(AND(CP15,$F15=$G15,$F15&gt;=PrSettings!$M$6),(ABS(CM15-$F15)&lt;=1)*1,IF(AND(CP15,$F15+$G15&gt;=PrSettings!$M$8),(ABS(CM15-$F15)+ABS(CN15-$G15)&lt;=1)*1,""))),"")</f>
        <v/>
      </c>
      <c r="CT15" s="489"/>
      <c r="CV15" s="451">
        <f t="shared" ca="1" si="7"/>
        <v>18</v>
      </c>
      <c r="CW15" s="452" t="str">
        <f ca="1">GrpB!$B$6</f>
        <v>Wales</v>
      </c>
      <c r="CX15" s="453">
        <f t="shared" ca="1" si="125"/>
        <v>21</v>
      </c>
      <c r="CY15" s="452" t="str">
        <f ca="1">GrpB!$D$6</f>
        <v>Iran</v>
      </c>
      <c r="CZ15" s="492"/>
      <c r="DA15" s="492"/>
      <c r="DB15" s="486"/>
      <c r="DC15" s="453" t="str">
        <f t="shared" ca="1" si="126"/>
        <v/>
      </c>
      <c r="DD15" s="453" t="str">
        <f ca="1">IF((DC15&lt;&gt;""),IF(OR($F15&lt;&gt;$G15,PrSettings!$M$4="●"),(($F15-$G15)=(CZ15-DA15))*1,0),"")</f>
        <v/>
      </c>
      <c r="DE15" s="453" t="str">
        <f t="shared" ca="1" si="127"/>
        <v/>
      </c>
      <c r="DF15" s="453" t="str">
        <f ca="1">IF(DC15&lt;&gt;"",IF(ABS($F15-$G15)&gt;=PrSettings!$M$7,(ABS($F15-$G15-CZ15+DA15)&lt;=1)*1,IF(AND(DC15,$F15=$G15,$F15&gt;=PrSettings!$M$6),(ABS(CZ15-$F15)&lt;=1)*1,IF(AND(DC15,$F15+$G15&gt;=PrSettings!$M$8),(ABS(CZ15-$F15)+ABS(DA15-$G15)&lt;=1)*1,""))),"")</f>
        <v/>
      </c>
      <c r="DG15" s="489"/>
      <c r="DI15" s="451">
        <f t="shared" ca="1" si="8"/>
        <v>18</v>
      </c>
      <c r="DJ15" s="452" t="str">
        <f ca="1">GrpB!$B$6</f>
        <v>Wales</v>
      </c>
      <c r="DK15" s="453">
        <f t="shared" ca="1" si="128"/>
        <v>21</v>
      </c>
      <c r="DL15" s="452" t="str">
        <f ca="1">GrpB!$D$6</f>
        <v>Iran</v>
      </c>
      <c r="DM15" s="492"/>
      <c r="DN15" s="492"/>
      <c r="DO15" s="486"/>
      <c r="DP15" s="453" t="str">
        <f t="shared" ca="1" si="129"/>
        <v/>
      </c>
      <c r="DQ15" s="453" t="str">
        <f ca="1">IF((DP15&lt;&gt;""),IF(OR($F15&lt;&gt;$G15,PrSettings!$M$4="●"),(($F15-$G15)=(DM15-DN15))*1,0),"")</f>
        <v/>
      </c>
      <c r="DR15" s="453" t="str">
        <f t="shared" ca="1" si="130"/>
        <v/>
      </c>
      <c r="DS15" s="453" t="str">
        <f ca="1">IF(DP15&lt;&gt;"",IF(ABS($F15-$G15)&gt;=PrSettings!$M$7,(ABS($F15-$G15-DM15+DN15)&lt;=1)*1,IF(AND(DP15,$F15=$G15,$F15&gt;=PrSettings!$M$6),(ABS(DM15-$F15)&lt;=1)*1,IF(AND(DP15,$F15+$G15&gt;=PrSettings!$M$8),(ABS(DM15-$F15)+ABS(DN15-$G15)&lt;=1)*1,""))),"")</f>
        <v/>
      </c>
      <c r="DT15" s="489"/>
      <c r="DV15" s="451">
        <f t="shared" ca="1" si="9"/>
        <v>18</v>
      </c>
      <c r="DW15" s="452" t="str">
        <f ca="1">GrpB!$B$6</f>
        <v>Wales</v>
      </c>
      <c r="DX15" s="453">
        <f t="shared" ca="1" si="131"/>
        <v>21</v>
      </c>
      <c r="DY15" s="452" t="str">
        <f ca="1">GrpB!$D$6</f>
        <v>Iran</v>
      </c>
      <c r="DZ15" s="492"/>
      <c r="EA15" s="492"/>
      <c r="EB15" s="486"/>
      <c r="EC15" s="453" t="str">
        <f t="shared" ca="1" si="132"/>
        <v/>
      </c>
      <c r="ED15" s="453" t="str">
        <f ca="1">IF((EC15&lt;&gt;""),IF(OR($F15&lt;&gt;$G15,PrSettings!$M$4="●"),(($F15-$G15)=(DZ15-EA15))*1,0),"")</f>
        <v/>
      </c>
      <c r="EE15" s="453" t="str">
        <f t="shared" ca="1" si="133"/>
        <v/>
      </c>
      <c r="EF15" s="453" t="str">
        <f ca="1">IF(EC15&lt;&gt;"",IF(ABS($F15-$G15)&gt;=PrSettings!$M$7,(ABS($F15-$G15-DZ15+EA15)&lt;=1)*1,IF(AND(EC15,$F15=$G15,$F15&gt;=PrSettings!$M$6),(ABS(DZ15-$F15)&lt;=1)*1,IF(AND(EC15,$F15+$G15&gt;=PrSettings!$M$8),(ABS(DZ15-$F15)+ABS(EA15-$G15)&lt;=1)*1,""))),"")</f>
        <v/>
      </c>
      <c r="EG15" s="489"/>
      <c r="EI15" s="451">
        <f t="shared" ca="1" si="10"/>
        <v>18</v>
      </c>
      <c r="EJ15" s="452" t="str">
        <f ca="1">GrpB!$B$6</f>
        <v>Wales</v>
      </c>
      <c r="EK15" s="453">
        <f t="shared" ca="1" si="134"/>
        <v>21</v>
      </c>
      <c r="EL15" s="452" t="str">
        <f ca="1">GrpB!$D$6</f>
        <v>Iran</v>
      </c>
      <c r="EM15" s="492"/>
      <c r="EN15" s="492"/>
      <c r="EO15" s="486"/>
      <c r="EP15" s="453" t="str">
        <f t="shared" ca="1" si="135"/>
        <v/>
      </c>
      <c r="EQ15" s="453" t="str">
        <f ca="1">IF((EP15&lt;&gt;""),IF(OR($F15&lt;&gt;$G15,PrSettings!$M$4="●"),(($F15-$G15)=(EM15-EN15))*1,0),"")</f>
        <v/>
      </c>
      <c r="ER15" s="453" t="str">
        <f t="shared" ca="1" si="136"/>
        <v/>
      </c>
      <c r="ES15" s="453" t="str">
        <f ca="1">IF(EP15&lt;&gt;"",IF(ABS($F15-$G15)&gt;=PrSettings!$M$7,(ABS($F15-$G15-EM15+EN15)&lt;=1)*1,IF(AND(EP15,$F15=$G15,$F15&gt;=PrSettings!$M$6),(ABS(EM15-$F15)&lt;=1)*1,IF(AND(EP15,$F15+$G15&gt;=PrSettings!$M$8),(ABS(EM15-$F15)+ABS(EN15-$G15)&lt;=1)*1,""))),"")</f>
        <v/>
      </c>
      <c r="ET15" s="489"/>
      <c r="EV15" s="451">
        <f t="shared" ca="1" si="11"/>
        <v>18</v>
      </c>
      <c r="EW15" s="452" t="str">
        <f ca="1">GrpB!$B$6</f>
        <v>Wales</v>
      </c>
      <c r="EX15" s="453">
        <f t="shared" ca="1" si="137"/>
        <v>21</v>
      </c>
      <c r="EY15" s="452" t="str">
        <f ca="1">GrpB!$D$6</f>
        <v>Iran</v>
      </c>
      <c r="EZ15" s="492"/>
      <c r="FA15" s="492"/>
      <c r="FB15" s="486"/>
      <c r="FC15" s="453" t="str">
        <f t="shared" ca="1" si="138"/>
        <v/>
      </c>
      <c r="FD15" s="453" t="str">
        <f ca="1">IF((FC15&lt;&gt;""),IF(OR($F15&lt;&gt;$G15,PrSettings!$M$4="●"),(($F15-$G15)=(EZ15-FA15))*1,0),"")</f>
        <v/>
      </c>
      <c r="FE15" s="453" t="str">
        <f t="shared" ca="1" si="139"/>
        <v/>
      </c>
      <c r="FF15" s="453" t="str">
        <f ca="1">IF(FC15&lt;&gt;"",IF(ABS($F15-$G15)&gt;=PrSettings!$M$7,(ABS($F15-$G15-EZ15+FA15)&lt;=1)*1,IF(AND(FC15,$F15=$G15,$F15&gt;=PrSettings!$M$6),(ABS(EZ15-$F15)&lt;=1)*1,IF(AND(FC15,$F15+$G15&gt;=PrSettings!$M$8),(ABS(EZ15-$F15)+ABS(FA15-$G15)&lt;=1)*1,""))),"")</f>
        <v/>
      </c>
      <c r="FG15" s="489"/>
      <c r="FI15" s="451">
        <f t="shared" ca="1" si="12"/>
        <v>18</v>
      </c>
      <c r="FJ15" s="452" t="str">
        <f ca="1">GrpB!$B$6</f>
        <v>Wales</v>
      </c>
      <c r="FK15" s="453">
        <f t="shared" ca="1" si="140"/>
        <v>21</v>
      </c>
      <c r="FL15" s="452" t="str">
        <f ca="1">GrpB!$D$6</f>
        <v>Iran</v>
      </c>
      <c r="FM15" s="492"/>
      <c r="FN15" s="492"/>
      <c r="FO15" s="486"/>
      <c r="FP15" s="453" t="str">
        <f t="shared" ca="1" si="141"/>
        <v/>
      </c>
      <c r="FQ15" s="453" t="str">
        <f ca="1">IF((FP15&lt;&gt;""),IF(OR($F15&lt;&gt;$G15,PrSettings!$M$4="●"),(($F15-$G15)=(FM15-FN15))*1,0),"")</f>
        <v/>
      </c>
      <c r="FR15" s="453" t="str">
        <f t="shared" ca="1" si="142"/>
        <v/>
      </c>
      <c r="FS15" s="453" t="str">
        <f ca="1">IF(FP15&lt;&gt;"",IF(ABS($F15-$G15)&gt;=PrSettings!$M$7,(ABS($F15-$G15-FM15+FN15)&lt;=1)*1,IF(AND(FP15,$F15=$G15,$F15&gt;=PrSettings!$M$6),(ABS(FM15-$F15)&lt;=1)*1,IF(AND(FP15,$F15+$G15&gt;=PrSettings!$M$8),(ABS(FM15-$F15)+ABS(FN15-$G15)&lt;=1)*1,""))),"")</f>
        <v/>
      </c>
      <c r="FT15" s="489"/>
      <c r="FV15" s="451">
        <f t="shared" ca="1" si="13"/>
        <v>18</v>
      </c>
      <c r="FW15" s="452" t="str">
        <f ca="1">GrpB!$B$6</f>
        <v>Wales</v>
      </c>
      <c r="FX15" s="453">
        <f t="shared" ca="1" si="143"/>
        <v>21</v>
      </c>
      <c r="FY15" s="452" t="str">
        <f ca="1">GrpB!$D$6</f>
        <v>Iran</v>
      </c>
      <c r="FZ15" s="492"/>
      <c r="GA15" s="492"/>
      <c r="GB15" s="486"/>
      <c r="GC15" s="453" t="str">
        <f t="shared" ca="1" si="144"/>
        <v/>
      </c>
      <c r="GD15" s="453" t="str">
        <f ca="1">IF((GC15&lt;&gt;""),IF(OR($F15&lt;&gt;$G15,PrSettings!$M$4="●"),(($F15-$G15)=(FZ15-GA15))*1,0),"")</f>
        <v/>
      </c>
      <c r="GE15" s="453" t="str">
        <f t="shared" ca="1" si="145"/>
        <v/>
      </c>
      <c r="GF15" s="453" t="str">
        <f ca="1">IF(GC15&lt;&gt;"",IF(ABS($F15-$G15)&gt;=PrSettings!$M$7,(ABS($F15-$G15-FZ15+GA15)&lt;=1)*1,IF(AND(GC15,$F15=$G15,$F15&gt;=PrSettings!$M$6),(ABS(FZ15-$F15)&lt;=1)*1,IF(AND(GC15,$F15+$G15&gt;=PrSettings!$M$8),(ABS(FZ15-$F15)+ABS(GA15-$G15)&lt;=1)*1,""))),"")</f>
        <v/>
      </c>
      <c r="GG15" s="489"/>
      <c r="GI15" s="451">
        <f t="shared" ca="1" si="14"/>
        <v>18</v>
      </c>
      <c r="GJ15" s="452" t="str">
        <f ca="1">GrpB!$B$6</f>
        <v>Wales</v>
      </c>
      <c r="GK15" s="453">
        <f t="shared" ca="1" si="146"/>
        <v>21</v>
      </c>
      <c r="GL15" s="452" t="str">
        <f ca="1">GrpB!$D$6</f>
        <v>Iran</v>
      </c>
      <c r="GM15" s="492"/>
      <c r="GN15" s="492"/>
      <c r="GO15" s="486"/>
      <c r="GP15" s="453" t="str">
        <f t="shared" ca="1" si="147"/>
        <v/>
      </c>
      <c r="GQ15" s="453" t="str">
        <f ca="1">IF((GP15&lt;&gt;""),IF(OR($F15&lt;&gt;$G15,PrSettings!$M$4="●"),(($F15-$G15)=(GM15-GN15))*1,0),"")</f>
        <v/>
      </c>
      <c r="GR15" s="453" t="str">
        <f t="shared" ca="1" si="148"/>
        <v/>
      </c>
      <c r="GS15" s="453" t="str">
        <f ca="1">IF(GP15&lt;&gt;"",IF(ABS($F15-$G15)&gt;=PrSettings!$M$7,(ABS($F15-$G15-GM15+GN15)&lt;=1)*1,IF(AND(GP15,$F15=$G15,$F15&gt;=PrSettings!$M$6),(ABS(GM15-$F15)&lt;=1)*1,IF(AND(GP15,$F15+$G15&gt;=PrSettings!$M$8),(ABS(GM15-$F15)+ABS(GN15-$G15)&lt;=1)*1,""))),"")</f>
        <v/>
      </c>
      <c r="GT15" s="489"/>
      <c r="GV15" s="451">
        <f t="shared" ca="1" si="15"/>
        <v>18</v>
      </c>
      <c r="GW15" s="452" t="str">
        <f ca="1">GrpB!$B$6</f>
        <v>Wales</v>
      </c>
      <c r="GX15" s="453">
        <f t="shared" ca="1" si="149"/>
        <v>21</v>
      </c>
      <c r="GY15" s="452" t="str">
        <f ca="1">GrpB!$D$6</f>
        <v>Iran</v>
      </c>
      <c r="GZ15" s="492"/>
      <c r="HA15" s="492"/>
      <c r="HB15" s="486"/>
      <c r="HC15" s="453" t="str">
        <f t="shared" ca="1" si="150"/>
        <v/>
      </c>
      <c r="HD15" s="453" t="str">
        <f ca="1">IF((HC15&lt;&gt;""),IF(OR($F15&lt;&gt;$G15,PrSettings!$M$4="●"),(($F15-$G15)=(GZ15-HA15))*1,0),"")</f>
        <v/>
      </c>
      <c r="HE15" s="453" t="str">
        <f t="shared" ca="1" si="151"/>
        <v/>
      </c>
      <c r="HF15" s="453" t="str">
        <f ca="1">IF(HC15&lt;&gt;"",IF(ABS($F15-$G15)&gt;=PrSettings!$M$7,(ABS($F15-$G15-GZ15+HA15)&lt;=1)*1,IF(AND(HC15,$F15=$G15,$F15&gt;=PrSettings!$M$6),(ABS(GZ15-$F15)&lt;=1)*1,IF(AND(HC15,$F15+$G15&gt;=PrSettings!$M$8),(ABS(GZ15-$F15)+ABS(HA15-$G15)&lt;=1)*1,""))),"")</f>
        <v/>
      </c>
      <c r="HG15" s="489"/>
      <c r="HI15" s="451">
        <f t="shared" ca="1" si="16"/>
        <v>18</v>
      </c>
      <c r="HJ15" s="452" t="str">
        <f ca="1">GrpB!$B$6</f>
        <v>Wales</v>
      </c>
      <c r="HK15" s="453">
        <f t="shared" ca="1" si="152"/>
        <v>21</v>
      </c>
      <c r="HL15" s="452" t="str">
        <f ca="1">GrpB!$D$6</f>
        <v>Iran</v>
      </c>
      <c r="HM15" s="492"/>
      <c r="HN15" s="492"/>
      <c r="HO15" s="486"/>
      <c r="HP15" s="453" t="str">
        <f t="shared" ca="1" si="153"/>
        <v/>
      </c>
      <c r="HQ15" s="453" t="str">
        <f ca="1">IF((HP15&lt;&gt;""),IF(OR($F15&lt;&gt;$G15,PrSettings!$M$4="●"),(($F15-$G15)=(HM15-HN15))*1,0),"")</f>
        <v/>
      </c>
      <c r="HR15" s="453" t="str">
        <f t="shared" ca="1" si="154"/>
        <v/>
      </c>
      <c r="HS15" s="453" t="str">
        <f ca="1">IF(HP15&lt;&gt;"",IF(ABS($F15-$G15)&gt;=PrSettings!$M$7,(ABS($F15-$G15-HM15+HN15)&lt;=1)*1,IF(AND(HP15,$F15=$G15,$F15&gt;=PrSettings!$M$6),(ABS(HM15-$F15)&lt;=1)*1,IF(AND(HP15,$F15+$G15&gt;=PrSettings!$M$8),(ABS(HM15-$F15)+ABS(HN15-$G15)&lt;=1)*1,""))),"")</f>
        <v/>
      </c>
      <c r="HT15" s="489"/>
      <c r="HV15" s="451">
        <f t="shared" ca="1" si="17"/>
        <v>18</v>
      </c>
      <c r="HW15" s="452" t="str">
        <f ca="1">GrpB!$B$6</f>
        <v>Wales</v>
      </c>
      <c r="HX15" s="453">
        <f t="shared" ca="1" si="155"/>
        <v>21</v>
      </c>
      <c r="HY15" s="452" t="str">
        <f ca="1">GrpB!$D$6</f>
        <v>Iran</v>
      </c>
      <c r="HZ15" s="492"/>
      <c r="IA15" s="492"/>
      <c r="IB15" s="486"/>
      <c r="IC15" s="453" t="str">
        <f t="shared" ca="1" si="156"/>
        <v/>
      </c>
      <c r="ID15" s="453" t="str">
        <f ca="1">IF((IC15&lt;&gt;""),IF(OR($F15&lt;&gt;$G15,PrSettings!$M$4="●"),(($F15-$G15)=(HZ15-IA15))*1,0),"")</f>
        <v/>
      </c>
      <c r="IE15" s="453" t="str">
        <f t="shared" ca="1" si="157"/>
        <v/>
      </c>
      <c r="IF15" s="453" t="str">
        <f ca="1">IF(IC15&lt;&gt;"",IF(ABS($F15-$G15)&gt;=PrSettings!$M$7,(ABS($F15-$G15-HZ15+IA15)&lt;=1)*1,IF(AND(IC15,$F15=$G15,$F15&gt;=PrSettings!$M$6),(ABS(HZ15-$F15)&lt;=1)*1,IF(AND(IC15,$F15+$G15&gt;=PrSettings!$M$8),(ABS(HZ15-$F15)+ABS(IA15-$G15)&lt;=1)*1,""))),"")</f>
        <v/>
      </c>
      <c r="IG15" s="489"/>
      <c r="II15" s="451">
        <f t="shared" ca="1" si="18"/>
        <v>18</v>
      </c>
      <c r="IJ15" s="452" t="str">
        <f ca="1">GrpB!$B$6</f>
        <v>Wales</v>
      </c>
      <c r="IK15" s="453">
        <f t="shared" ca="1" si="158"/>
        <v>21</v>
      </c>
      <c r="IL15" s="452" t="str">
        <f ca="1">GrpB!$D$6</f>
        <v>Iran</v>
      </c>
      <c r="IM15" s="492"/>
      <c r="IN15" s="492"/>
      <c r="IO15" s="486"/>
      <c r="IP15" s="453" t="str">
        <f t="shared" ca="1" si="159"/>
        <v/>
      </c>
      <c r="IQ15" s="453" t="str">
        <f ca="1">IF((IP15&lt;&gt;""),IF(OR($F15&lt;&gt;$G15,PrSettings!$M$4="●"),(($F15-$G15)=(IM15-IN15))*1,0),"")</f>
        <v/>
      </c>
      <c r="IR15" s="453" t="str">
        <f t="shared" ca="1" si="160"/>
        <v/>
      </c>
      <c r="IS15" s="453" t="str">
        <f ca="1">IF(IP15&lt;&gt;"",IF(ABS($F15-$G15)&gt;=PrSettings!$M$7,(ABS($F15-$G15-IM15+IN15)&lt;=1)*1,IF(AND(IP15,$F15=$G15,$F15&gt;=PrSettings!$M$6),(ABS(IM15-$F15)&lt;=1)*1,IF(AND(IP15,$F15+$G15&gt;=PrSettings!$M$8),(ABS(IM15-$F15)+ABS(IN15-$G15)&lt;=1)*1,""))),"")</f>
        <v/>
      </c>
      <c r="IT15" s="489"/>
      <c r="IV15" s="451">
        <f t="shared" ca="1" si="19"/>
        <v>18</v>
      </c>
      <c r="IW15" s="452" t="str">
        <f ca="1">GrpB!$B$6</f>
        <v>Wales</v>
      </c>
      <c r="IX15" s="453">
        <f t="shared" ca="1" si="161"/>
        <v>21</v>
      </c>
      <c r="IY15" s="452" t="str">
        <f ca="1">GrpB!$D$6</f>
        <v>Iran</v>
      </c>
      <c r="IZ15" s="492"/>
      <c r="JA15" s="492"/>
      <c r="JB15" s="486"/>
      <c r="JC15" s="453" t="str">
        <f t="shared" ca="1" si="162"/>
        <v/>
      </c>
      <c r="JD15" s="453" t="str">
        <f ca="1">IF((JC15&lt;&gt;""),IF(OR($F15&lt;&gt;$G15,PrSettings!$M$4="●"),(($F15-$G15)=(IZ15-JA15))*1,0),"")</f>
        <v/>
      </c>
      <c r="JE15" s="453" t="str">
        <f t="shared" ca="1" si="163"/>
        <v/>
      </c>
      <c r="JF15" s="453" t="str">
        <f ca="1">IF(JC15&lt;&gt;"",IF(ABS($F15-$G15)&gt;=PrSettings!$M$7,(ABS($F15-$G15-IZ15+JA15)&lt;=1)*1,IF(AND(JC15,$F15=$G15,$F15&gt;=PrSettings!$M$6),(ABS(IZ15-$F15)&lt;=1)*1,IF(AND(JC15,$F15+$G15&gt;=PrSettings!$M$8),(ABS(IZ15-$F15)+ABS(JA15-$G15)&lt;=1)*1,""))),"")</f>
        <v/>
      </c>
      <c r="JG15" s="489"/>
      <c r="JI15" s="451">
        <f t="shared" ca="1" si="20"/>
        <v>18</v>
      </c>
      <c r="JJ15" s="452" t="str">
        <f ca="1">GrpB!$B$6</f>
        <v>Wales</v>
      </c>
      <c r="JK15" s="453">
        <f t="shared" ca="1" si="164"/>
        <v>21</v>
      </c>
      <c r="JL15" s="452" t="str">
        <f ca="1">GrpB!$D$6</f>
        <v>Iran</v>
      </c>
      <c r="JM15" s="492"/>
      <c r="JN15" s="492"/>
      <c r="JO15" s="486"/>
      <c r="JP15" s="453" t="str">
        <f t="shared" ca="1" si="165"/>
        <v/>
      </c>
      <c r="JQ15" s="453" t="str">
        <f ca="1">IF((JP15&lt;&gt;""),IF(OR($F15&lt;&gt;$G15,PrSettings!$M$4="●"),(($F15-$G15)=(JM15-JN15))*1,0),"")</f>
        <v/>
      </c>
      <c r="JR15" s="453" t="str">
        <f t="shared" ca="1" si="166"/>
        <v/>
      </c>
      <c r="JS15" s="453" t="str">
        <f ca="1">IF(JP15&lt;&gt;"",IF(ABS($F15-$G15)&gt;=PrSettings!$M$7,(ABS($F15-$G15-JM15+JN15)&lt;=1)*1,IF(AND(JP15,$F15=$G15,$F15&gt;=PrSettings!$M$6),(ABS(JM15-$F15)&lt;=1)*1,IF(AND(JP15,$F15+$G15&gt;=PrSettings!$M$8),(ABS(JM15-$F15)+ABS(JN15-$G15)&lt;=1)*1,""))),"")</f>
        <v/>
      </c>
      <c r="JT15" s="489"/>
      <c r="JV15" s="451">
        <f t="shared" ca="1" si="21"/>
        <v>18</v>
      </c>
      <c r="JW15" s="452" t="str">
        <f ca="1">GrpB!$B$6</f>
        <v>Wales</v>
      </c>
      <c r="JX15" s="453">
        <f t="shared" ca="1" si="167"/>
        <v>21</v>
      </c>
      <c r="JY15" s="452" t="str">
        <f ca="1">GrpB!$D$6</f>
        <v>Iran</v>
      </c>
      <c r="JZ15" s="492"/>
      <c r="KA15" s="492"/>
      <c r="KB15" s="486"/>
      <c r="KC15" s="453" t="str">
        <f t="shared" ca="1" si="168"/>
        <v/>
      </c>
      <c r="KD15" s="453" t="str">
        <f ca="1">IF((KC15&lt;&gt;""),IF(OR($F15&lt;&gt;$G15,PrSettings!$M$4="●"),(($F15-$G15)=(JZ15-KA15))*1,0),"")</f>
        <v/>
      </c>
      <c r="KE15" s="453" t="str">
        <f t="shared" ca="1" si="169"/>
        <v/>
      </c>
      <c r="KF15" s="453" t="str">
        <f ca="1">IF(KC15&lt;&gt;"",IF(ABS($F15-$G15)&gt;=PrSettings!$M$7,(ABS($F15-$G15-JZ15+KA15)&lt;=1)*1,IF(AND(KC15,$F15=$G15,$F15&gt;=PrSettings!$M$6),(ABS(JZ15-$F15)&lt;=1)*1,IF(AND(KC15,$F15+$G15&gt;=PrSettings!$M$8),(ABS(JZ15-$F15)+ABS(KA15-$G15)&lt;=1)*1,""))),"")</f>
        <v/>
      </c>
      <c r="KG15" s="489"/>
      <c r="KI15" s="451">
        <f t="shared" ca="1" si="22"/>
        <v>18</v>
      </c>
      <c r="KJ15" s="452" t="str">
        <f ca="1">GrpB!$B$6</f>
        <v>Wales</v>
      </c>
      <c r="KK15" s="453">
        <f t="shared" ca="1" si="170"/>
        <v>21</v>
      </c>
      <c r="KL15" s="452" t="str">
        <f ca="1">GrpB!$D$6</f>
        <v>Iran</v>
      </c>
      <c r="KM15" s="492"/>
      <c r="KN15" s="492"/>
      <c r="KO15" s="486"/>
      <c r="KP15" s="453" t="str">
        <f t="shared" ca="1" si="171"/>
        <v/>
      </c>
      <c r="KQ15" s="453" t="str">
        <f ca="1">IF((KP15&lt;&gt;""),IF(OR($F15&lt;&gt;$G15,PrSettings!$M$4="●"),(($F15-$G15)=(KM15-KN15))*1,0),"")</f>
        <v/>
      </c>
      <c r="KR15" s="453" t="str">
        <f t="shared" ca="1" si="172"/>
        <v/>
      </c>
      <c r="KS15" s="453" t="str">
        <f ca="1">IF(KP15&lt;&gt;"",IF(ABS($F15-$G15)&gt;=PrSettings!$M$7,(ABS($F15-$G15-KM15+KN15)&lt;=1)*1,IF(AND(KP15,$F15=$G15,$F15&gt;=PrSettings!$M$6),(ABS(KM15-$F15)&lt;=1)*1,IF(AND(KP15,$F15+$G15&gt;=PrSettings!$M$8),(ABS(KM15-$F15)+ABS(KN15-$G15)&lt;=1)*1,""))),"")</f>
        <v/>
      </c>
      <c r="KT15" s="489"/>
      <c r="KV15" s="451">
        <f t="shared" ca="1" si="23"/>
        <v>18</v>
      </c>
      <c r="KW15" s="452" t="str">
        <f ca="1">GrpB!$B$6</f>
        <v>Wales</v>
      </c>
      <c r="KX15" s="453">
        <f t="shared" ca="1" si="173"/>
        <v>21</v>
      </c>
      <c r="KY15" s="452" t="str">
        <f ca="1">GrpB!$D$6</f>
        <v>Iran</v>
      </c>
      <c r="KZ15" s="492"/>
      <c r="LA15" s="492"/>
      <c r="LB15" s="486"/>
      <c r="LC15" s="453" t="str">
        <f t="shared" ca="1" si="174"/>
        <v/>
      </c>
      <c r="LD15" s="453" t="str">
        <f ca="1">IF((LC15&lt;&gt;""),IF(OR($F15&lt;&gt;$G15,PrSettings!$M$4="●"),(($F15-$G15)=(KZ15-LA15))*1,0),"")</f>
        <v/>
      </c>
      <c r="LE15" s="453" t="str">
        <f t="shared" ca="1" si="175"/>
        <v/>
      </c>
      <c r="LF15" s="453" t="str">
        <f ca="1">IF(LC15&lt;&gt;"",IF(ABS($F15-$G15)&gt;=PrSettings!$M$7,(ABS($F15-$G15-KZ15+LA15)&lt;=1)*1,IF(AND(LC15,$F15=$G15,$F15&gt;=PrSettings!$M$6),(ABS(KZ15-$F15)&lt;=1)*1,IF(AND(LC15,$F15+$G15&gt;=PrSettings!$M$8),(ABS(KZ15-$F15)+ABS(LA15-$G15)&lt;=1)*1,""))),"")</f>
        <v/>
      </c>
      <c r="LG15" s="489"/>
      <c r="LI15" s="451">
        <f t="shared" ca="1" si="24"/>
        <v>18</v>
      </c>
      <c r="LJ15" s="452" t="str">
        <f ca="1">GrpB!$B$6</f>
        <v>Wales</v>
      </c>
      <c r="LK15" s="453">
        <f t="shared" ca="1" si="176"/>
        <v>21</v>
      </c>
      <c r="LL15" s="452" t="str">
        <f ca="1">GrpB!$D$6</f>
        <v>Iran</v>
      </c>
      <c r="LM15" s="492"/>
      <c r="LN15" s="492"/>
      <c r="LO15" s="486"/>
      <c r="LP15" s="453" t="str">
        <f t="shared" ca="1" si="177"/>
        <v/>
      </c>
      <c r="LQ15" s="453" t="str">
        <f ca="1">IF((LP15&lt;&gt;""),IF(OR($F15&lt;&gt;$G15,PrSettings!$M$4="●"),(($F15-$G15)=(LM15-LN15))*1,0),"")</f>
        <v/>
      </c>
      <c r="LR15" s="453" t="str">
        <f t="shared" ca="1" si="178"/>
        <v/>
      </c>
      <c r="LS15" s="453" t="str">
        <f ca="1">IF(LP15&lt;&gt;"",IF(ABS($F15-$G15)&gt;=PrSettings!$M$7,(ABS($F15-$G15-LM15+LN15)&lt;=1)*1,IF(AND(LP15,$F15=$G15,$F15&gt;=PrSettings!$M$6),(ABS(LM15-$F15)&lt;=1)*1,IF(AND(LP15,$F15+$G15&gt;=PrSettings!$M$8),(ABS(LM15-$F15)+ABS(LN15-$G15)&lt;=1)*1,""))),"")</f>
        <v/>
      </c>
      <c r="LT15" s="489"/>
      <c r="LV15" s="451">
        <f t="shared" ca="1" si="25"/>
        <v>18</v>
      </c>
      <c r="LW15" s="452" t="str">
        <f ca="1">GrpB!$B$6</f>
        <v>Wales</v>
      </c>
      <c r="LX15" s="453">
        <f t="shared" ca="1" si="179"/>
        <v>21</v>
      </c>
      <c r="LY15" s="452" t="str">
        <f ca="1">GrpB!$D$6</f>
        <v>Iran</v>
      </c>
      <c r="LZ15" s="492"/>
      <c r="MA15" s="492"/>
      <c r="MB15" s="486"/>
      <c r="MC15" s="453" t="str">
        <f t="shared" ca="1" si="180"/>
        <v/>
      </c>
      <c r="MD15" s="453" t="str">
        <f ca="1">IF((MC15&lt;&gt;""),IF(OR($F15&lt;&gt;$G15,PrSettings!$M$4="●"),(($F15-$G15)=(LZ15-MA15))*1,0),"")</f>
        <v/>
      </c>
      <c r="ME15" s="453" t="str">
        <f t="shared" ca="1" si="181"/>
        <v/>
      </c>
      <c r="MF15" s="453" t="str">
        <f ca="1">IF(MC15&lt;&gt;"",IF(ABS($F15-$G15)&gt;=PrSettings!$M$7,(ABS($F15-$G15-LZ15+MA15)&lt;=1)*1,IF(AND(MC15,$F15=$G15,$F15&gt;=PrSettings!$M$6),(ABS(LZ15-$F15)&lt;=1)*1,IF(AND(MC15,$F15+$G15&gt;=PrSettings!$M$8),(ABS(LZ15-$F15)+ABS(MA15-$G15)&lt;=1)*1,""))),"")</f>
        <v/>
      </c>
      <c r="MG15" s="489"/>
    </row>
    <row r="16" spans="1:345" x14ac:dyDescent="0.25">
      <c r="B16" s="451">
        <f ca="1">INDEX(Groups!$C$7:$C$45,MATCH(C16,Groups!$D$7:$D$45,0))</f>
        <v>5</v>
      </c>
      <c r="C16" s="452" t="str">
        <f ca="1">GrpB!$B$7</f>
        <v>England</v>
      </c>
      <c r="D16" s="453">
        <f ca="1">INDEX(Groups!$C$7:$C$45,MATCH(E16,Groups!$D$7:$D$45,0))</f>
        <v>15</v>
      </c>
      <c r="E16" s="452" t="str">
        <f ca="1">GrpB!$D$7</f>
        <v>USA</v>
      </c>
      <c r="F16" s="454">
        <f ca="1">GrpB!$E$7</f>
        <v>0</v>
      </c>
      <c r="G16" s="455">
        <f ca="1">GrpB!$G$7</f>
        <v>0</v>
      </c>
      <c r="I16" s="451">
        <f t="shared" ca="1" si="0"/>
        <v>5</v>
      </c>
      <c r="J16" s="452" t="str">
        <f ca="1">GrpB!$B$7</f>
        <v>England</v>
      </c>
      <c r="K16" s="453">
        <f t="shared" ca="1" si="104"/>
        <v>15</v>
      </c>
      <c r="L16" s="452" t="str">
        <f ca="1">GrpB!$D$7</f>
        <v>USA</v>
      </c>
      <c r="M16" s="492"/>
      <c r="N16" s="492"/>
      <c r="O16" s="486"/>
      <c r="P16" s="453" t="str">
        <f t="shared" ca="1" si="105"/>
        <v/>
      </c>
      <c r="Q16" s="453" t="str">
        <f ca="1">IF((P16&lt;&gt;""),IF(OR($F16&lt;&gt;$G16,PrSettings!$M$4="●"),(($F16-$G16)=(M16-N16))*1,0),"")</f>
        <v/>
      </c>
      <c r="R16" s="453" t="str">
        <f t="shared" ca="1" si="106"/>
        <v/>
      </c>
      <c r="S16" s="453" t="str">
        <f ca="1">IF(P16&lt;&gt;"",IF(ABS($F16-$G16)&gt;=PrSettings!$M$7,(ABS($F16-$G16-M16+N16)&lt;=1)*1,IF(AND(P16,$F16=$G16,$F16&gt;=PrSettings!$M$6),(ABS(M16-$F16)&lt;=1)*1,IF(AND(P16,$F16+$G16&gt;=PrSettings!$M$8),(ABS(M16-$F16)+ABS(N16-$G16)&lt;=1)*1,""))),"")</f>
        <v/>
      </c>
      <c r="T16" s="489"/>
      <c r="V16" s="451">
        <f t="shared" ca="1" si="1"/>
        <v>5</v>
      </c>
      <c r="W16" s="452" t="str">
        <f ca="1">GrpB!$B$7</f>
        <v>England</v>
      </c>
      <c r="X16" s="453">
        <f t="shared" ca="1" si="107"/>
        <v>15</v>
      </c>
      <c r="Y16" s="452" t="str">
        <f ca="1">GrpB!$D$7</f>
        <v>USA</v>
      </c>
      <c r="Z16" s="492"/>
      <c r="AA16" s="492"/>
      <c r="AB16" s="486"/>
      <c r="AC16" s="453" t="str">
        <f t="shared" ca="1" si="108"/>
        <v/>
      </c>
      <c r="AD16" s="453" t="str">
        <f ca="1">IF((AC16&lt;&gt;""),IF(OR($F16&lt;&gt;$G16,PrSettings!$M$4="●"),(($F16-$G16)=(Z16-AA16))*1,0),"")</f>
        <v/>
      </c>
      <c r="AE16" s="453" t="str">
        <f t="shared" ca="1" si="109"/>
        <v/>
      </c>
      <c r="AF16" s="453" t="str">
        <f ca="1">IF(AC16&lt;&gt;"",IF(ABS($F16-$G16)&gt;=PrSettings!$M$7,(ABS($F16-$G16-Z16+AA16)&lt;=1)*1,IF(AND(AC16,$F16=$G16,$F16&gt;=PrSettings!$M$6),(ABS(Z16-$F16)&lt;=1)*1,IF(AND(AC16,$F16+$G16&gt;=PrSettings!$M$8),(ABS(Z16-$F16)+ABS(AA16-$G16)&lt;=1)*1,""))),"")</f>
        <v/>
      </c>
      <c r="AG16" s="489"/>
      <c r="AI16" s="451">
        <f t="shared" ca="1" si="2"/>
        <v>5</v>
      </c>
      <c r="AJ16" s="452" t="str">
        <f ca="1">GrpB!$B$7</f>
        <v>England</v>
      </c>
      <c r="AK16" s="453">
        <f t="shared" ca="1" si="110"/>
        <v>15</v>
      </c>
      <c r="AL16" s="452" t="str">
        <f ca="1">GrpB!$D$7</f>
        <v>USA</v>
      </c>
      <c r="AM16" s="492"/>
      <c r="AN16" s="492"/>
      <c r="AO16" s="486"/>
      <c r="AP16" s="453" t="str">
        <f t="shared" ca="1" si="111"/>
        <v/>
      </c>
      <c r="AQ16" s="453" t="str">
        <f ca="1">IF((AP16&lt;&gt;""),IF(OR($F16&lt;&gt;$G16,PrSettings!$M$4="●"),(($F16-$G16)=(AM16-AN16))*1,0),"")</f>
        <v/>
      </c>
      <c r="AR16" s="453" t="str">
        <f t="shared" ca="1" si="112"/>
        <v/>
      </c>
      <c r="AS16" s="453" t="str">
        <f ca="1">IF(AP16&lt;&gt;"",IF(ABS($F16-$G16)&gt;=PrSettings!$M$7,(ABS($F16-$G16-AM16+AN16)&lt;=1)*1,IF(AND(AP16,$F16=$G16,$F16&gt;=PrSettings!$M$6),(ABS(AM16-$F16)&lt;=1)*1,IF(AND(AP16,$F16+$G16&gt;=PrSettings!$M$8),(ABS(AM16-$F16)+ABS(AN16-$G16)&lt;=1)*1,""))),"")</f>
        <v/>
      </c>
      <c r="AT16" s="489"/>
      <c r="AV16" s="451">
        <f t="shared" ca="1" si="3"/>
        <v>5</v>
      </c>
      <c r="AW16" s="452" t="str">
        <f ca="1">GrpB!$B$7</f>
        <v>England</v>
      </c>
      <c r="AX16" s="453">
        <f t="shared" ca="1" si="113"/>
        <v>15</v>
      </c>
      <c r="AY16" s="452" t="str">
        <f ca="1">GrpB!$D$7</f>
        <v>USA</v>
      </c>
      <c r="AZ16" s="492"/>
      <c r="BA16" s="492"/>
      <c r="BB16" s="486"/>
      <c r="BC16" s="453" t="str">
        <f t="shared" ca="1" si="114"/>
        <v/>
      </c>
      <c r="BD16" s="453" t="str">
        <f ca="1">IF((BC16&lt;&gt;""),IF(OR($F16&lt;&gt;$G16,PrSettings!$M$4="●"),(($F16-$G16)=(AZ16-BA16))*1,0),"")</f>
        <v/>
      </c>
      <c r="BE16" s="453" t="str">
        <f t="shared" ca="1" si="115"/>
        <v/>
      </c>
      <c r="BF16" s="453" t="str">
        <f ca="1">IF(BC16&lt;&gt;"",IF(ABS($F16-$G16)&gt;=PrSettings!$M$7,(ABS($F16-$G16-AZ16+BA16)&lt;=1)*1,IF(AND(BC16,$F16=$G16,$F16&gt;=PrSettings!$M$6),(ABS(AZ16-$F16)&lt;=1)*1,IF(AND(BC16,$F16+$G16&gt;=PrSettings!$M$8),(ABS(AZ16-$F16)+ABS(BA16-$G16)&lt;=1)*1,""))),"")</f>
        <v/>
      </c>
      <c r="BG16" s="489"/>
      <c r="BI16" s="451">
        <f t="shared" ca="1" si="4"/>
        <v>5</v>
      </c>
      <c r="BJ16" s="452" t="str">
        <f ca="1">GrpB!$B$7</f>
        <v>England</v>
      </c>
      <c r="BK16" s="453">
        <f t="shared" ca="1" si="116"/>
        <v>15</v>
      </c>
      <c r="BL16" s="452" t="str">
        <f ca="1">GrpB!$D$7</f>
        <v>USA</v>
      </c>
      <c r="BM16" s="492"/>
      <c r="BN16" s="492"/>
      <c r="BO16" s="486"/>
      <c r="BP16" s="453" t="str">
        <f t="shared" ca="1" si="117"/>
        <v/>
      </c>
      <c r="BQ16" s="453" t="str">
        <f ca="1">IF((BP16&lt;&gt;""),IF(OR($F16&lt;&gt;$G16,PrSettings!$M$4="●"),(($F16-$G16)=(BM16-BN16))*1,0),"")</f>
        <v/>
      </c>
      <c r="BR16" s="453" t="str">
        <f t="shared" ca="1" si="118"/>
        <v/>
      </c>
      <c r="BS16" s="453" t="str">
        <f ca="1">IF(BP16&lt;&gt;"",IF(ABS($F16-$G16)&gt;=PrSettings!$M$7,(ABS($F16-$G16-BM16+BN16)&lt;=1)*1,IF(AND(BP16,$F16=$G16,$F16&gt;=PrSettings!$M$6),(ABS(BM16-$F16)&lt;=1)*1,IF(AND(BP16,$F16+$G16&gt;=PrSettings!$M$8),(ABS(BM16-$F16)+ABS(BN16-$G16)&lt;=1)*1,""))),"")</f>
        <v/>
      </c>
      <c r="BT16" s="489"/>
      <c r="BV16" s="451">
        <f t="shared" ca="1" si="5"/>
        <v>5</v>
      </c>
      <c r="BW16" s="452" t="str">
        <f ca="1">GrpB!$B$7</f>
        <v>England</v>
      </c>
      <c r="BX16" s="453">
        <f t="shared" ca="1" si="119"/>
        <v>15</v>
      </c>
      <c r="BY16" s="452" t="str">
        <f ca="1">GrpB!$D$7</f>
        <v>USA</v>
      </c>
      <c r="BZ16" s="492"/>
      <c r="CA16" s="492"/>
      <c r="CB16" s="486"/>
      <c r="CC16" s="453" t="str">
        <f t="shared" ca="1" si="120"/>
        <v/>
      </c>
      <c r="CD16" s="453" t="str">
        <f ca="1">IF((CC16&lt;&gt;""),IF(OR($F16&lt;&gt;$G16,PrSettings!$M$4="●"),(($F16-$G16)=(BZ16-CA16))*1,0),"")</f>
        <v/>
      </c>
      <c r="CE16" s="453" t="str">
        <f t="shared" ca="1" si="121"/>
        <v/>
      </c>
      <c r="CF16" s="453" t="str">
        <f ca="1">IF(CC16&lt;&gt;"",IF(ABS($F16-$G16)&gt;=PrSettings!$M$7,(ABS($F16-$G16-BZ16+CA16)&lt;=1)*1,IF(AND(CC16,$F16=$G16,$F16&gt;=PrSettings!$M$6),(ABS(BZ16-$F16)&lt;=1)*1,IF(AND(CC16,$F16+$G16&gt;=PrSettings!$M$8),(ABS(BZ16-$F16)+ABS(CA16-$G16)&lt;=1)*1,""))),"")</f>
        <v/>
      </c>
      <c r="CG16" s="489"/>
      <c r="CI16" s="451">
        <f t="shared" ca="1" si="6"/>
        <v>5</v>
      </c>
      <c r="CJ16" s="452" t="str">
        <f ca="1">GrpB!$B$7</f>
        <v>England</v>
      </c>
      <c r="CK16" s="453">
        <f t="shared" ca="1" si="122"/>
        <v>15</v>
      </c>
      <c r="CL16" s="452" t="str">
        <f ca="1">GrpB!$D$7</f>
        <v>USA</v>
      </c>
      <c r="CM16" s="492"/>
      <c r="CN16" s="492"/>
      <c r="CO16" s="486"/>
      <c r="CP16" s="453" t="str">
        <f t="shared" ca="1" si="123"/>
        <v/>
      </c>
      <c r="CQ16" s="453" t="str">
        <f ca="1">IF((CP16&lt;&gt;""),IF(OR($F16&lt;&gt;$G16,PrSettings!$M$4="●"),(($F16-$G16)=(CM16-CN16))*1,0),"")</f>
        <v/>
      </c>
      <c r="CR16" s="453" t="str">
        <f t="shared" ca="1" si="124"/>
        <v/>
      </c>
      <c r="CS16" s="453" t="str">
        <f ca="1">IF(CP16&lt;&gt;"",IF(ABS($F16-$G16)&gt;=PrSettings!$M$7,(ABS($F16-$G16-CM16+CN16)&lt;=1)*1,IF(AND(CP16,$F16=$G16,$F16&gt;=PrSettings!$M$6),(ABS(CM16-$F16)&lt;=1)*1,IF(AND(CP16,$F16+$G16&gt;=PrSettings!$M$8),(ABS(CM16-$F16)+ABS(CN16-$G16)&lt;=1)*1,""))),"")</f>
        <v/>
      </c>
      <c r="CT16" s="489"/>
      <c r="CV16" s="451">
        <f t="shared" ca="1" si="7"/>
        <v>5</v>
      </c>
      <c r="CW16" s="452" t="str">
        <f ca="1">GrpB!$B$7</f>
        <v>England</v>
      </c>
      <c r="CX16" s="453">
        <f t="shared" ca="1" si="125"/>
        <v>15</v>
      </c>
      <c r="CY16" s="452" t="str">
        <f ca="1">GrpB!$D$7</f>
        <v>USA</v>
      </c>
      <c r="CZ16" s="492"/>
      <c r="DA16" s="492"/>
      <c r="DB16" s="486"/>
      <c r="DC16" s="453" t="str">
        <f t="shared" ca="1" si="126"/>
        <v/>
      </c>
      <c r="DD16" s="453" t="str">
        <f ca="1">IF((DC16&lt;&gt;""),IF(OR($F16&lt;&gt;$G16,PrSettings!$M$4="●"),(($F16-$G16)=(CZ16-DA16))*1,0),"")</f>
        <v/>
      </c>
      <c r="DE16" s="453" t="str">
        <f t="shared" ca="1" si="127"/>
        <v/>
      </c>
      <c r="DF16" s="453" t="str">
        <f ca="1">IF(DC16&lt;&gt;"",IF(ABS($F16-$G16)&gt;=PrSettings!$M$7,(ABS($F16-$G16-CZ16+DA16)&lt;=1)*1,IF(AND(DC16,$F16=$G16,$F16&gt;=PrSettings!$M$6),(ABS(CZ16-$F16)&lt;=1)*1,IF(AND(DC16,$F16+$G16&gt;=PrSettings!$M$8),(ABS(CZ16-$F16)+ABS(DA16-$G16)&lt;=1)*1,""))),"")</f>
        <v/>
      </c>
      <c r="DG16" s="489"/>
      <c r="DI16" s="451">
        <f t="shared" ca="1" si="8"/>
        <v>5</v>
      </c>
      <c r="DJ16" s="452" t="str">
        <f ca="1">GrpB!$B$7</f>
        <v>England</v>
      </c>
      <c r="DK16" s="453">
        <f t="shared" ca="1" si="128"/>
        <v>15</v>
      </c>
      <c r="DL16" s="452" t="str">
        <f ca="1">GrpB!$D$7</f>
        <v>USA</v>
      </c>
      <c r="DM16" s="492"/>
      <c r="DN16" s="492"/>
      <c r="DO16" s="486"/>
      <c r="DP16" s="453" t="str">
        <f t="shared" ca="1" si="129"/>
        <v/>
      </c>
      <c r="DQ16" s="453" t="str">
        <f ca="1">IF((DP16&lt;&gt;""),IF(OR($F16&lt;&gt;$G16,PrSettings!$M$4="●"),(($F16-$G16)=(DM16-DN16))*1,0),"")</f>
        <v/>
      </c>
      <c r="DR16" s="453" t="str">
        <f t="shared" ca="1" si="130"/>
        <v/>
      </c>
      <c r="DS16" s="453" t="str">
        <f ca="1">IF(DP16&lt;&gt;"",IF(ABS($F16-$G16)&gt;=PrSettings!$M$7,(ABS($F16-$G16-DM16+DN16)&lt;=1)*1,IF(AND(DP16,$F16=$G16,$F16&gt;=PrSettings!$M$6),(ABS(DM16-$F16)&lt;=1)*1,IF(AND(DP16,$F16+$G16&gt;=PrSettings!$M$8),(ABS(DM16-$F16)+ABS(DN16-$G16)&lt;=1)*1,""))),"")</f>
        <v/>
      </c>
      <c r="DT16" s="489"/>
      <c r="DV16" s="451">
        <f t="shared" ca="1" si="9"/>
        <v>5</v>
      </c>
      <c r="DW16" s="452" t="str">
        <f ca="1">GrpB!$B$7</f>
        <v>England</v>
      </c>
      <c r="DX16" s="453">
        <f t="shared" ca="1" si="131"/>
        <v>15</v>
      </c>
      <c r="DY16" s="452" t="str">
        <f ca="1">GrpB!$D$7</f>
        <v>USA</v>
      </c>
      <c r="DZ16" s="492"/>
      <c r="EA16" s="492"/>
      <c r="EB16" s="486"/>
      <c r="EC16" s="453" t="str">
        <f t="shared" ca="1" si="132"/>
        <v/>
      </c>
      <c r="ED16" s="453" t="str">
        <f ca="1">IF((EC16&lt;&gt;""),IF(OR($F16&lt;&gt;$G16,PrSettings!$M$4="●"),(($F16-$G16)=(DZ16-EA16))*1,0),"")</f>
        <v/>
      </c>
      <c r="EE16" s="453" t="str">
        <f t="shared" ca="1" si="133"/>
        <v/>
      </c>
      <c r="EF16" s="453" t="str">
        <f ca="1">IF(EC16&lt;&gt;"",IF(ABS($F16-$G16)&gt;=PrSettings!$M$7,(ABS($F16-$G16-DZ16+EA16)&lt;=1)*1,IF(AND(EC16,$F16=$G16,$F16&gt;=PrSettings!$M$6),(ABS(DZ16-$F16)&lt;=1)*1,IF(AND(EC16,$F16+$G16&gt;=PrSettings!$M$8),(ABS(DZ16-$F16)+ABS(EA16-$G16)&lt;=1)*1,""))),"")</f>
        <v/>
      </c>
      <c r="EG16" s="489"/>
      <c r="EI16" s="451">
        <f t="shared" ca="1" si="10"/>
        <v>5</v>
      </c>
      <c r="EJ16" s="452" t="str">
        <f ca="1">GrpB!$B$7</f>
        <v>England</v>
      </c>
      <c r="EK16" s="453">
        <f t="shared" ca="1" si="134"/>
        <v>15</v>
      </c>
      <c r="EL16" s="452" t="str">
        <f ca="1">GrpB!$D$7</f>
        <v>USA</v>
      </c>
      <c r="EM16" s="492"/>
      <c r="EN16" s="492"/>
      <c r="EO16" s="486"/>
      <c r="EP16" s="453" t="str">
        <f t="shared" ca="1" si="135"/>
        <v/>
      </c>
      <c r="EQ16" s="453" t="str">
        <f ca="1">IF((EP16&lt;&gt;""),IF(OR($F16&lt;&gt;$G16,PrSettings!$M$4="●"),(($F16-$G16)=(EM16-EN16))*1,0),"")</f>
        <v/>
      </c>
      <c r="ER16" s="453" t="str">
        <f t="shared" ca="1" si="136"/>
        <v/>
      </c>
      <c r="ES16" s="453" t="str">
        <f ca="1">IF(EP16&lt;&gt;"",IF(ABS($F16-$G16)&gt;=PrSettings!$M$7,(ABS($F16-$G16-EM16+EN16)&lt;=1)*1,IF(AND(EP16,$F16=$G16,$F16&gt;=PrSettings!$M$6),(ABS(EM16-$F16)&lt;=1)*1,IF(AND(EP16,$F16+$G16&gt;=PrSettings!$M$8),(ABS(EM16-$F16)+ABS(EN16-$G16)&lt;=1)*1,""))),"")</f>
        <v/>
      </c>
      <c r="ET16" s="489"/>
      <c r="EV16" s="451">
        <f t="shared" ca="1" si="11"/>
        <v>5</v>
      </c>
      <c r="EW16" s="452" t="str">
        <f ca="1">GrpB!$B$7</f>
        <v>England</v>
      </c>
      <c r="EX16" s="453">
        <f t="shared" ca="1" si="137"/>
        <v>15</v>
      </c>
      <c r="EY16" s="452" t="str">
        <f ca="1">GrpB!$D$7</f>
        <v>USA</v>
      </c>
      <c r="EZ16" s="492"/>
      <c r="FA16" s="492"/>
      <c r="FB16" s="486"/>
      <c r="FC16" s="453" t="str">
        <f t="shared" ca="1" si="138"/>
        <v/>
      </c>
      <c r="FD16" s="453" t="str">
        <f ca="1">IF((FC16&lt;&gt;""),IF(OR($F16&lt;&gt;$G16,PrSettings!$M$4="●"),(($F16-$G16)=(EZ16-FA16))*1,0),"")</f>
        <v/>
      </c>
      <c r="FE16" s="453" t="str">
        <f t="shared" ca="1" si="139"/>
        <v/>
      </c>
      <c r="FF16" s="453" t="str">
        <f ca="1">IF(FC16&lt;&gt;"",IF(ABS($F16-$G16)&gt;=PrSettings!$M$7,(ABS($F16-$G16-EZ16+FA16)&lt;=1)*1,IF(AND(FC16,$F16=$G16,$F16&gt;=PrSettings!$M$6),(ABS(EZ16-$F16)&lt;=1)*1,IF(AND(FC16,$F16+$G16&gt;=PrSettings!$M$8),(ABS(EZ16-$F16)+ABS(FA16-$G16)&lt;=1)*1,""))),"")</f>
        <v/>
      </c>
      <c r="FG16" s="489"/>
      <c r="FI16" s="451">
        <f t="shared" ca="1" si="12"/>
        <v>5</v>
      </c>
      <c r="FJ16" s="452" t="str">
        <f ca="1">GrpB!$B$7</f>
        <v>England</v>
      </c>
      <c r="FK16" s="453">
        <f t="shared" ca="1" si="140"/>
        <v>15</v>
      </c>
      <c r="FL16" s="452" t="str">
        <f ca="1">GrpB!$D$7</f>
        <v>USA</v>
      </c>
      <c r="FM16" s="492"/>
      <c r="FN16" s="492"/>
      <c r="FO16" s="486"/>
      <c r="FP16" s="453" t="str">
        <f t="shared" ca="1" si="141"/>
        <v/>
      </c>
      <c r="FQ16" s="453" t="str">
        <f ca="1">IF((FP16&lt;&gt;""),IF(OR($F16&lt;&gt;$G16,PrSettings!$M$4="●"),(($F16-$G16)=(FM16-FN16))*1,0),"")</f>
        <v/>
      </c>
      <c r="FR16" s="453" t="str">
        <f t="shared" ca="1" si="142"/>
        <v/>
      </c>
      <c r="FS16" s="453" t="str">
        <f ca="1">IF(FP16&lt;&gt;"",IF(ABS($F16-$G16)&gt;=PrSettings!$M$7,(ABS($F16-$G16-FM16+FN16)&lt;=1)*1,IF(AND(FP16,$F16=$G16,$F16&gt;=PrSettings!$M$6),(ABS(FM16-$F16)&lt;=1)*1,IF(AND(FP16,$F16+$G16&gt;=PrSettings!$M$8),(ABS(FM16-$F16)+ABS(FN16-$G16)&lt;=1)*1,""))),"")</f>
        <v/>
      </c>
      <c r="FT16" s="489"/>
      <c r="FV16" s="451">
        <f t="shared" ca="1" si="13"/>
        <v>5</v>
      </c>
      <c r="FW16" s="452" t="str">
        <f ca="1">GrpB!$B$7</f>
        <v>England</v>
      </c>
      <c r="FX16" s="453">
        <f t="shared" ca="1" si="143"/>
        <v>15</v>
      </c>
      <c r="FY16" s="452" t="str">
        <f ca="1">GrpB!$D$7</f>
        <v>USA</v>
      </c>
      <c r="FZ16" s="492"/>
      <c r="GA16" s="492"/>
      <c r="GB16" s="486"/>
      <c r="GC16" s="453" t="str">
        <f t="shared" ca="1" si="144"/>
        <v/>
      </c>
      <c r="GD16" s="453" t="str">
        <f ca="1">IF((GC16&lt;&gt;""),IF(OR($F16&lt;&gt;$G16,PrSettings!$M$4="●"),(($F16-$G16)=(FZ16-GA16))*1,0),"")</f>
        <v/>
      </c>
      <c r="GE16" s="453" t="str">
        <f t="shared" ca="1" si="145"/>
        <v/>
      </c>
      <c r="GF16" s="453" t="str">
        <f ca="1">IF(GC16&lt;&gt;"",IF(ABS($F16-$G16)&gt;=PrSettings!$M$7,(ABS($F16-$G16-FZ16+GA16)&lt;=1)*1,IF(AND(GC16,$F16=$G16,$F16&gt;=PrSettings!$M$6),(ABS(FZ16-$F16)&lt;=1)*1,IF(AND(GC16,$F16+$G16&gt;=PrSettings!$M$8),(ABS(FZ16-$F16)+ABS(GA16-$G16)&lt;=1)*1,""))),"")</f>
        <v/>
      </c>
      <c r="GG16" s="489"/>
      <c r="GI16" s="451">
        <f t="shared" ca="1" si="14"/>
        <v>5</v>
      </c>
      <c r="GJ16" s="452" t="str">
        <f ca="1">GrpB!$B$7</f>
        <v>England</v>
      </c>
      <c r="GK16" s="453">
        <f t="shared" ca="1" si="146"/>
        <v>15</v>
      </c>
      <c r="GL16" s="452" t="str">
        <f ca="1">GrpB!$D$7</f>
        <v>USA</v>
      </c>
      <c r="GM16" s="492"/>
      <c r="GN16" s="492"/>
      <c r="GO16" s="486"/>
      <c r="GP16" s="453" t="str">
        <f t="shared" ca="1" si="147"/>
        <v/>
      </c>
      <c r="GQ16" s="453" t="str">
        <f ca="1">IF((GP16&lt;&gt;""),IF(OR($F16&lt;&gt;$G16,PrSettings!$M$4="●"),(($F16-$G16)=(GM16-GN16))*1,0),"")</f>
        <v/>
      </c>
      <c r="GR16" s="453" t="str">
        <f t="shared" ca="1" si="148"/>
        <v/>
      </c>
      <c r="GS16" s="453" t="str">
        <f ca="1">IF(GP16&lt;&gt;"",IF(ABS($F16-$G16)&gt;=PrSettings!$M$7,(ABS($F16-$G16-GM16+GN16)&lt;=1)*1,IF(AND(GP16,$F16=$G16,$F16&gt;=PrSettings!$M$6),(ABS(GM16-$F16)&lt;=1)*1,IF(AND(GP16,$F16+$G16&gt;=PrSettings!$M$8),(ABS(GM16-$F16)+ABS(GN16-$G16)&lt;=1)*1,""))),"")</f>
        <v/>
      </c>
      <c r="GT16" s="489"/>
      <c r="GV16" s="451">
        <f t="shared" ca="1" si="15"/>
        <v>5</v>
      </c>
      <c r="GW16" s="452" t="str">
        <f ca="1">GrpB!$B$7</f>
        <v>England</v>
      </c>
      <c r="GX16" s="453">
        <f t="shared" ca="1" si="149"/>
        <v>15</v>
      </c>
      <c r="GY16" s="452" t="str">
        <f ca="1">GrpB!$D$7</f>
        <v>USA</v>
      </c>
      <c r="GZ16" s="492"/>
      <c r="HA16" s="492"/>
      <c r="HB16" s="486"/>
      <c r="HC16" s="453" t="str">
        <f t="shared" ca="1" si="150"/>
        <v/>
      </c>
      <c r="HD16" s="453" t="str">
        <f ca="1">IF((HC16&lt;&gt;""),IF(OR($F16&lt;&gt;$G16,PrSettings!$M$4="●"),(($F16-$G16)=(GZ16-HA16))*1,0),"")</f>
        <v/>
      </c>
      <c r="HE16" s="453" t="str">
        <f t="shared" ca="1" si="151"/>
        <v/>
      </c>
      <c r="HF16" s="453" t="str">
        <f ca="1">IF(HC16&lt;&gt;"",IF(ABS($F16-$G16)&gt;=PrSettings!$M$7,(ABS($F16-$G16-GZ16+HA16)&lt;=1)*1,IF(AND(HC16,$F16=$G16,$F16&gt;=PrSettings!$M$6),(ABS(GZ16-$F16)&lt;=1)*1,IF(AND(HC16,$F16+$G16&gt;=PrSettings!$M$8),(ABS(GZ16-$F16)+ABS(HA16-$G16)&lt;=1)*1,""))),"")</f>
        <v/>
      </c>
      <c r="HG16" s="489"/>
      <c r="HI16" s="451">
        <f t="shared" ca="1" si="16"/>
        <v>5</v>
      </c>
      <c r="HJ16" s="452" t="str">
        <f ca="1">GrpB!$B$7</f>
        <v>England</v>
      </c>
      <c r="HK16" s="453">
        <f t="shared" ca="1" si="152"/>
        <v>15</v>
      </c>
      <c r="HL16" s="452" t="str">
        <f ca="1">GrpB!$D$7</f>
        <v>USA</v>
      </c>
      <c r="HM16" s="492"/>
      <c r="HN16" s="492"/>
      <c r="HO16" s="486"/>
      <c r="HP16" s="453" t="str">
        <f t="shared" ca="1" si="153"/>
        <v/>
      </c>
      <c r="HQ16" s="453" t="str">
        <f ca="1">IF((HP16&lt;&gt;""),IF(OR($F16&lt;&gt;$G16,PrSettings!$M$4="●"),(($F16-$G16)=(HM16-HN16))*1,0),"")</f>
        <v/>
      </c>
      <c r="HR16" s="453" t="str">
        <f t="shared" ca="1" si="154"/>
        <v/>
      </c>
      <c r="HS16" s="453" t="str">
        <f ca="1">IF(HP16&lt;&gt;"",IF(ABS($F16-$G16)&gt;=PrSettings!$M$7,(ABS($F16-$G16-HM16+HN16)&lt;=1)*1,IF(AND(HP16,$F16=$G16,$F16&gt;=PrSettings!$M$6),(ABS(HM16-$F16)&lt;=1)*1,IF(AND(HP16,$F16+$G16&gt;=PrSettings!$M$8),(ABS(HM16-$F16)+ABS(HN16-$G16)&lt;=1)*1,""))),"")</f>
        <v/>
      </c>
      <c r="HT16" s="489"/>
      <c r="HV16" s="451">
        <f t="shared" ca="1" si="17"/>
        <v>5</v>
      </c>
      <c r="HW16" s="452" t="str">
        <f ca="1">GrpB!$B$7</f>
        <v>England</v>
      </c>
      <c r="HX16" s="453">
        <f t="shared" ca="1" si="155"/>
        <v>15</v>
      </c>
      <c r="HY16" s="452" t="str">
        <f ca="1">GrpB!$D$7</f>
        <v>USA</v>
      </c>
      <c r="HZ16" s="492"/>
      <c r="IA16" s="492"/>
      <c r="IB16" s="486"/>
      <c r="IC16" s="453" t="str">
        <f t="shared" ca="1" si="156"/>
        <v/>
      </c>
      <c r="ID16" s="453" t="str">
        <f ca="1">IF((IC16&lt;&gt;""),IF(OR($F16&lt;&gt;$G16,PrSettings!$M$4="●"),(($F16-$G16)=(HZ16-IA16))*1,0),"")</f>
        <v/>
      </c>
      <c r="IE16" s="453" t="str">
        <f t="shared" ca="1" si="157"/>
        <v/>
      </c>
      <c r="IF16" s="453" t="str">
        <f ca="1">IF(IC16&lt;&gt;"",IF(ABS($F16-$G16)&gt;=PrSettings!$M$7,(ABS($F16-$G16-HZ16+IA16)&lt;=1)*1,IF(AND(IC16,$F16=$G16,$F16&gt;=PrSettings!$M$6),(ABS(HZ16-$F16)&lt;=1)*1,IF(AND(IC16,$F16+$G16&gt;=PrSettings!$M$8),(ABS(HZ16-$F16)+ABS(IA16-$G16)&lt;=1)*1,""))),"")</f>
        <v/>
      </c>
      <c r="IG16" s="489"/>
      <c r="II16" s="451">
        <f t="shared" ca="1" si="18"/>
        <v>5</v>
      </c>
      <c r="IJ16" s="452" t="str">
        <f ca="1">GrpB!$B$7</f>
        <v>England</v>
      </c>
      <c r="IK16" s="453">
        <f t="shared" ca="1" si="158"/>
        <v>15</v>
      </c>
      <c r="IL16" s="452" t="str">
        <f ca="1">GrpB!$D$7</f>
        <v>USA</v>
      </c>
      <c r="IM16" s="492"/>
      <c r="IN16" s="492"/>
      <c r="IO16" s="486"/>
      <c r="IP16" s="453" t="str">
        <f t="shared" ca="1" si="159"/>
        <v/>
      </c>
      <c r="IQ16" s="453" t="str">
        <f ca="1">IF((IP16&lt;&gt;""),IF(OR($F16&lt;&gt;$G16,PrSettings!$M$4="●"),(($F16-$G16)=(IM16-IN16))*1,0),"")</f>
        <v/>
      </c>
      <c r="IR16" s="453" t="str">
        <f t="shared" ca="1" si="160"/>
        <v/>
      </c>
      <c r="IS16" s="453" t="str">
        <f ca="1">IF(IP16&lt;&gt;"",IF(ABS($F16-$G16)&gt;=PrSettings!$M$7,(ABS($F16-$G16-IM16+IN16)&lt;=1)*1,IF(AND(IP16,$F16=$G16,$F16&gt;=PrSettings!$M$6),(ABS(IM16-$F16)&lt;=1)*1,IF(AND(IP16,$F16+$G16&gt;=PrSettings!$M$8),(ABS(IM16-$F16)+ABS(IN16-$G16)&lt;=1)*1,""))),"")</f>
        <v/>
      </c>
      <c r="IT16" s="489"/>
      <c r="IV16" s="451">
        <f t="shared" ca="1" si="19"/>
        <v>5</v>
      </c>
      <c r="IW16" s="452" t="str">
        <f ca="1">GrpB!$B$7</f>
        <v>England</v>
      </c>
      <c r="IX16" s="453">
        <f t="shared" ca="1" si="161"/>
        <v>15</v>
      </c>
      <c r="IY16" s="452" t="str">
        <f ca="1">GrpB!$D$7</f>
        <v>USA</v>
      </c>
      <c r="IZ16" s="492"/>
      <c r="JA16" s="492"/>
      <c r="JB16" s="486"/>
      <c r="JC16" s="453" t="str">
        <f t="shared" ca="1" si="162"/>
        <v/>
      </c>
      <c r="JD16" s="453" t="str">
        <f ca="1">IF((JC16&lt;&gt;""),IF(OR($F16&lt;&gt;$G16,PrSettings!$M$4="●"),(($F16-$G16)=(IZ16-JA16))*1,0),"")</f>
        <v/>
      </c>
      <c r="JE16" s="453" t="str">
        <f t="shared" ca="1" si="163"/>
        <v/>
      </c>
      <c r="JF16" s="453" t="str">
        <f ca="1">IF(JC16&lt;&gt;"",IF(ABS($F16-$G16)&gt;=PrSettings!$M$7,(ABS($F16-$G16-IZ16+JA16)&lt;=1)*1,IF(AND(JC16,$F16=$G16,$F16&gt;=PrSettings!$M$6),(ABS(IZ16-$F16)&lt;=1)*1,IF(AND(JC16,$F16+$G16&gt;=PrSettings!$M$8),(ABS(IZ16-$F16)+ABS(JA16-$G16)&lt;=1)*1,""))),"")</f>
        <v/>
      </c>
      <c r="JG16" s="489"/>
      <c r="JI16" s="451">
        <f t="shared" ca="1" si="20"/>
        <v>5</v>
      </c>
      <c r="JJ16" s="452" t="str">
        <f ca="1">GrpB!$B$7</f>
        <v>England</v>
      </c>
      <c r="JK16" s="453">
        <f t="shared" ca="1" si="164"/>
        <v>15</v>
      </c>
      <c r="JL16" s="452" t="str">
        <f ca="1">GrpB!$D$7</f>
        <v>USA</v>
      </c>
      <c r="JM16" s="492"/>
      <c r="JN16" s="492"/>
      <c r="JO16" s="486"/>
      <c r="JP16" s="453" t="str">
        <f t="shared" ca="1" si="165"/>
        <v/>
      </c>
      <c r="JQ16" s="453" t="str">
        <f ca="1">IF((JP16&lt;&gt;""),IF(OR($F16&lt;&gt;$G16,PrSettings!$M$4="●"),(($F16-$G16)=(JM16-JN16))*1,0),"")</f>
        <v/>
      </c>
      <c r="JR16" s="453" t="str">
        <f t="shared" ca="1" si="166"/>
        <v/>
      </c>
      <c r="JS16" s="453" t="str">
        <f ca="1">IF(JP16&lt;&gt;"",IF(ABS($F16-$G16)&gt;=PrSettings!$M$7,(ABS($F16-$G16-JM16+JN16)&lt;=1)*1,IF(AND(JP16,$F16=$G16,$F16&gt;=PrSettings!$M$6),(ABS(JM16-$F16)&lt;=1)*1,IF(AND(JP16,$F16+$G16&gt;=PrSettings!$M$8),(ABS(JM16-$F16)+ABS(JN16-$G16)&lt;=1)*1,""))),"")</f>
        <v/>
      </c>
      <c r="JT16" s="489"/>
      <c r="JV16" s="451">
        <f t="shared" ca="1" si="21"/>
        <v>5</v>
      </c>
      <c r="JW16" s="452" t="str">
        <f ca="1">GrpB!$B$7</f>
        <v>England</v>
      </c>
      <c r="JX16" s="453">
        <f t="shared" ca="1" si="167"/>
        <v>15</v>
      </c>
      <c r="JY16" s="452" t="str">
        <f ca="1">GrpB!$D$7</f>
        <v>USA</v>
      </c>
      <c r="JZ16" s="492"/>
      <c r="KA16" s="492"/>
      <c r="KB16" s="486"/>
      <c r="KC16" s="453" t="str">
        <f t="shared" ca="1" si="168"/>
        <v/>
      </c>
      <c r="KD16" s="453" t="str">
        <f ca="1">IF((KC16&lt;&gt;""),IF(OR($F16&lt;&gt;$G16,PrSettings!$M$4="●"),(($F16-$G16)=(JZ16-KA16))*1,0),"")</f>
        <v/>
      </c>
      <c r="KE16" s="453" t="str">
        <f t="shared" ca="1" si="169"/>
        <v/>
      </c>
      <c r="KF16" s="453" t="str">
        <f ca="1">IF(KC16&lt;&gt;"",IF(ABS($F16-$G16)&gt;=PrSettings!$M$7,(ABS($F16-$G16-JZ16+KA16)&lt;=1)*1,IF(AND(KC16,$F16=$G16,$F16&gt;=PrSettings!$M$6),(ABS(JZ16-$F16)&lt;=1)*1,IF(AND(KC16,$F16+$G16&gt;=PrSettings!$M$8),(ABS(JZ16-$F16)+ABS(KA16-$G16)&lt;=1)*1,""))),"")</f>
        <v/>
      </c>
      <c r="KG16" s="489"/>
      <c r="KI16" s="451">
        <f t="shared" ca="1" si="22"/>
        <v>5</v>
      </c>
      <c r="KJ16" s="452" t="str">
        <f ca="1">GrpB!$B$7</f>
        <v>England</v>
      </c>
      <c r="KK16" s="453">
        <f t="shared" ca="1" si="170"/>
        <v>15</v>
      </c>
      <c r="KL16" s="452" t="str">
        <f ca="1">GrpB!$D$7</f>
        <v>USA</v>
      </c>
      <c r="KM16" s="492"/>
      <c r="KN16" s="492"/>
      <c r="KO16" s="486"/>
      <c r="KP16" s="453" t="str">
        <f t="shared" ca="1" si="171"/>
        <v/>
      </c>
      <c r="KQ16" s="453" t="str">
        <f ca="1">IF((KP16&lt;&gt;""),IF(OR($F16&lt;&gt;$G16,PrSettings!$M$4="●"),(($F16-$G16)=(KM16-KN16))*1,0),"")</f>
        <v/>
      </c>
      <c r="KR16" s="453" t="str">
        <f t="shared" ca="1" si="172"/>
        <v/>
      </c>
      <c r="KS16" s="453" t="str">
        <f ca="1">IF(KP16&lt;&gt;"",IF(ABS($F16-$G16)&gt;=PrSettings!$M$7,(ABS($F16-$G16-KM16+KN16)&lt;=1)*1,IF(AND(KP16,$F16=$G16,$F16&gt;=PrSettings!$M$6),(ABS(KM16-$F16)&lt;=1)*1,IF(AND(KP16,$F16+$G16&gt;=PrSettings!$M$8),(ABS(KM16-$F16)+ABS(KN16-$G16)&lt;=1)*1,""))),"")</f>
        <v/>
      </c>
      <c r="KT16" s="489"/>
      <c r="KV16" s="451">
        <f t="shared" ca="1" si="23"/>
        <v>5</v>
      </c>
      <c r="KW16" s="452" t="str">
        <f ca="1">GrpB!$B$7</f>
        <v>England</v>
      </c>
      <c r="KX16" s="453">
        <f t="shared" ca="1" si="173"/>
        <v>15</v>
      </c>
      <c r="KY16" s="452" t="str">
        <f ca="1">GrpB!$D$7</f>
        <v>USA</v>
      </c>
      <c r="KZ16" s="492"/>
      <c r="LA16" s="492"/>
      <c r="LB16" s="486"/>
      <c r="LC16" s="453" t="str">
        <f t="shared" ca="1" si="174"/>
        <v/>
      </c>
      <c r="LD16" s="453" t="str">
        <f ca="1">IF((LC16&lt;&gt;""),IF(OR($F16&lt;&gt;$G16,PrSettings!$M$4="●"),(($F16-$G16)=(KZ16-LA16))*1,0),"")</f>
        <v/>
      </c>
      <c r="LE16" s="453" t="str">
        <f t="shared" ca="1" si="175"/>
        <v/>
      </c>
      <c r="LF16" s="453" t="str">
        <f ca="1">IF(LC16&lt;&gt;"",IF(ABS($F16-$G16)&gt;=PrSettings!$M$7,(ABS($F16-$G16-KZ16+LA16)&lt;=1)*1,IF(AND(LC16,$F16=$G16,$F16&gt;=PrSettings!$M$6),(ABS(KZ16-$F16)&lt;=1)*1,IF(AND(LC16,$F16+$G16&gt;=PrSettings!$M$8),(ABS(KZ16-$F16)+ABS(LA16-$G16)&lt;=1)*1,""))),"")</f>
        <v/>
      </c>
      <c r="LG16" s="489"/>
      <c r="LI16" s="451">
        <f t="shared" ca="1" si="24"/>
        <v>5</v>
      </c>
      <c r="LJ16" s="452" t="str">
        <f ca="1">GrpB!$B$7</f>
        <v>England</v>
      </c>
      <c r="LK16" s="453">
        <f t="shared" ca="1" si="176"/>
        <v>15</v>
      </c>
      <c r="LL16" s="452" t="str">
        <f ca="1">GrpB!$D$7</f>
        <v>USA</v>
      </c>
      <c r="LM16" s="492"/>
      <c r="LN16" s="492"/>
      <c r="LO16" s="486"/>
      <c r="LP16" s="453" t="str">
        <f t="shared" ca="1" si="177"/>
        <v/>
      </c>
      <c r="LQ16" s="453" t="str">
        <f ca="1">IF((LP16&lt;&gt;""),IF(OR($F16&lt;&gt;$G16,PrSettings!$M$4="●"),(($F16-$G16)=(LM16-LN16))*1,0),"")</f>
        <v/>
      </c>
      <c r="LR16" s="453" t="str">
        <f t="shared" ca="1" si="178"/>
        <v/>
      </c>
      <c r="LS16" s="453" t="str">
        <f ca="1">IF(LP16&lt;&gt;"",IF(ABS($F16-$G16)&gt;=PrSettings!$M$7,(ABS($F16-$G16-LM16+LN16)&lt;=1)*1,IF(AND(LP16,$F16=$G16,$F16&gt;=PrSettings!$M$6),(ABS(LM16-$F16)&lt;=1)*1,IF(AND(LP16,$F16+$G16&gt;=PrSettings!$M$8),(ABS(LM16-$F16)+ABS(LN16-$G16)&lt;=1)*1,""))),"")</f>
        <v/>
      </c>
      <c r="LT16" s="489"/>
      <c r="LV16" s="451">
        <f t="shared" ca="1" si="25"/>
        <v>5</v>
      </c>
      <c r="LW16" s="452" t="str">
        <f ca="1">GrpB!$B$7</f>
        <v>England</v>
      </c>
      <c r="LX16" s="453">
        <f t="shared" ca="1" si="179"/>
        <v>15</v>
      </c>
      <c r="LY16" s="452" t="str">
        <f ca="1">GrpB!$D$7</f>
        <v>USA</v>
      </c>
      <c r="LZ16" s="492"/>
      <c r="MA16" s="492"/>
      <c r="MB16" s="486"/>
      <c r="MC16" s="453" t="str">
        <f t="shared" ca="1" si="180"/>
        <v/>
      </c>
      <c r="MD16" s="453" t="str">
        <f ca="1">IF((MC16&lt;&gt;""),IF(OR($F16&lt;&gt;$G16,PrSettings!$M$4="●"),(($F16-$G16)=(LZ16-MA16))*1,0),"")</f>
        <v/>
      </c>
      <c r="ME16" s="453" t="str">
        <f t="shared" ca="1" si="181"/>
        <v/>
      </c>
      <c r="MF16" s="453" t="str">
        <f ca="1">IF(MC16&lt;&gt;"",IF(ABS($F16-$G16)&gt;=PrSettings!$M$7,(ABS($F16-$G16-LZ16+MA16)&lt;=1)*1,IF(AND(MC16,$F16=$G16,$F16&gt;=PrSettings!$M$6),(ABS(LZ16-$F16)&lt;=1)*1,IF(AND(MC16,$F16+$G16&gt;=PrSettings!$M$8),(ABS(LZ16-$F16)+ABS(MA16-$G16)&lt;=1)*1,""))),"")</f>
        <v/>
      </c>
      <c r="MG16" s="489"/>
    </row>
    <row r="17" spans="2:345" x14ac:dyDescent="0.25">
      <c r="B17" s="451">
        <f ca="1">INDEX(Groups!$C$7:$C$45,MATCH(C17,Groups!$D$7:$D$45,0))</f>
        <v>18</v>
      </c>
      <c r="C17" s="452" t="str">
        <f ca="1">GrpB!$B$8</f>
        <v>Wales</v>
      </c>
      <c r="D17" s="453">
        <f ca="1">INDEX(Groups!$C$7:$C$45,MATCH(E17,Groups!$D$7:$D$45,0))</f>
        <v>5</v>
      </c>
      <c r="E17" s="452" t="str">
        <f ca="1">GrpB!$D$8</f>
        <v>England</v>
      </c>
      <c r="F17" s="454">
        <f ca="1">GrpB!$E$8</f>
        <v>0</v>
      </c>
      <c r="G17" s="455">
        <f ca="1">GrpB!$G$8</f>
        <v>3</v>
      </c>
      <c r="I17" s="451">
        <f t="shared" ca="1" si="0"/>
        <v>18</v>
      </c>
      <c r="J17" s="452" t="str">
        <f ca="1">GrpB!$B$8</f>
        <v>Wales</v>
      </c>
      <c r="K17" s="453">
        <f t="shared" ca="1" si="104"/>
        <v>5</v>
      </c>
      <c r="L17" s="452" t="str">
        <f ca="1">GrpB!$D$8</f>
        <v>England</v>
      </c>
      <c r="M17" s="492"/>
      <c r="N17" s="492"/>
      <c r="O17" s="486"/>
      <c r="P17" s="453" t="str">
        <f t="shared" ca="1" si="105"/>
        <v/>
      </c>
      <c r="Q17" s="453" t="str">
        <f ca="1">IF((P17&lt;&gt;""),IF(OR($F17&lt;&gt;$G17,PrSettings!$M$4="●"),(($F17-$G17)=(M17-N17))*1,0),"")</f>
        <v/>
      </c>
      <c r="R17" s="453" t="str">
        <f t="shared" ca="1" si="106"/>
        <v/>
      </c>
      <c r="S17" s="453" t="str">
        <f ca="1">IF(P17&lt;&gt;"",IF(ABS($F17-$G17)&gt;=PrSettings!$M$7,(ABS($F17-$G17-M17+N17)&lt;=1)*1,IF(AND(P17,$F17=$G17,$F17&gt;=PrSettings!$M$6),(ABS(M17-$F17)&lt;=1)*1,IF(AND(P17,$F17+$G17&gt;=PrSettings!$M$8),(ABS(M17-$F17)+ABS(N17-$G17)&lt;=1)*1,""))),"")</f>
        <v/>
      </c>
      <c r="T17" s="489"/>
      <c r="V17" s="451">
        <f t="shared" ca="1" si="1"/>
        <v>18</v>
      </c>
      <c r="W17" s="452" t="str">
        <f ca="1">GrpB!$B$8</f>
        <v>Wales</v>
      </c>
      <c r="X17" s="453">
        <f t="shared" ca="1" si="107"/>
        <v>5</v>
      </c>
      <c r="Y17" s="452" t="str">
        <f ca="1">GrpB!$D$8</f>
        <v>England</v>
      </c>
      <c r="Z17" s="492"/>
      <c r="AA17" s="492"/>
      <c r="AB17" s="486"/>
      <c r="AC17" s="453" t="str">
        <f t="shared" ca="1" si="108"/>
        <v/>
      </c>
      <c r="AD17" s="453" t="str">
        <f ca="1">IF((AC17&lt;&gt;""),IF(OR($F17&lt;&gt;$G17,PrSettings!$M$4="●"),(($F17-$G17)=(Z17-AA17))*1,0),"")</f>
        <v/>
      </c>
      <c r="AE17" s="453" t="str">
        <f t="shared" ca="1" si="109"/>
        <v/>
      </c>
      <c r="AF17" s="453" t="str">
        <f ca="1">IF(AC17&lt;&gt;"",IF(ABS($F17-$G17)&gt;=PrSettings!$M$7,(ABS($F17-$G17-Z17+AA17)&lt;=1)*1,IF(AND(AC17,$F17=$G17,$F17&gt;=PrSettings!$M$6),(ABS(Z17-$F17)&lt;=1)*1,IF(AND(AC17,$F17+$G17&gt;=PrSettings!$M$8),(ABS(Z17-$F17)+ABS(AA17-$G17)&lt;=1)*1,""))),"")</f>
        <v/>
      </c>
      <c r="AG17" s="489"/>
      <c r="AI17" s="451">
        <f t="shared" ca="1" si="2"/>
        <v>18</v>
      </c>
      <c r="AJ17" s="452" t="str">
        <f ca="1">GrpB!$B$8</f>
        <v>Wales</v>
      </c>
      <c r="AK17" s="453">
        <f t="shared" ca="1" si="110"/>
        <v>5</v>
      </c>
      <c r="AL17" s="452" t="str">
        <f ca="1">GrpB!$D$8</f>
        <v>England</v>
      </c>
      <c r="AM17" s="492"/>
      <c r="AN17" s="492"/>
      <c r="AO17" s="486"/>
      <c r="AP17" s="453" t="str">
        <f t="shared" ca="1" si="111"/>
        <v/>
      </c>
      <c r="AQ17" s="453" t="str">
        <f ca="1">IF((AP17&lt;&gt;""),IF(OR($F17&lt;&gt;$G17,PrSettings!$M$4="●"),(($F17-$G17)=(AM17-AN17))*1,0),"")</f>
        <v/>
      </c>
      <c r="AR17" s="453" t="str">
        <f t="shared" ca="1" si="112"/>
        <v/>
      </c>
      <c r="AS17" s="453" t="str">
        <f ca="1">IF(AP17&lt;&gt;"",IF(ABS($F17-$G17)&gt;=PrSettings!$M$7,(ABS($F17-$G17-AM17+AN17)&lt;=1)*1,IF(AND(AP17,$F17=$G17,$F17&gt;=PrSettings!$M$6),(ABS(AM17-$F17)&lt;=1)*1,IF(AND(AP17,$F17+$G17&gt;=PrSettings!$M$8),(ABS(AM17-$F17)+ABS(AN17-$G17)&lt;=1)*1,""))),"")</f>
        <v/>
      </c>
      <c r="AT17" s="489"/>
      <c r="AV17" s="451">
        <f t="shared" ca="1" si="3"/>
        <v>18</v>
      </c>
      <c r="AW17" s="452" t="str">
        <f ca="1">GrpB!$B$8</f>
        <v>Wales</v>
      </c>
      <c r="AX17" s="453">
        <f t="shared" ca="1" si="113"/>
        <v>5</v>
      </c>
      <c r="AY17" s="452" t="str">
        <f ca="1">GrpB!$D$8</f>
        <v>England</v>
      </c>
      <c r="AZ17" s="492"/>
      <c r="BA17" s="492"/>
      <c r="BB17" s="486"/>
      <c r="BC17" s="453" t="str">
        <f t="shared" ca="1" si="114"/>
        <v/>
      </c>
      <c r="BD17" s="453" t="str">
        <f ca="1">IF((BC17&lt;&gt;""),IF(OR($F17&lt;&gt;$G17,PrSettings!$M$4="●"),(($F17-$G17)=(AZ17-BA17))*1,0),"")</f>
        <v/>
      </c>
      <c r="BE17" s="453" t="str">
        <f t="shared" ca="1" si="115"/>
        <v/>
      </c>
      <c r="BF17" s="453" t="str">
        <f ca="1">IF(BC17&lt;&gt;"",IF(ABS($F17-$G17)&gt;=PrSettings!$M$7,(ABS($F17-$G17-AZ17+BA17)&lt;=1)*1,IF(AND(BC17,$F17=$G17,$F17&gt;=PrSettings!$M$6),(ABS(AZ17-$F17)&lt;=1)*1,IF(AND(BC17,$F17+$G17&gt;=PrSettings!$M$8),(ABS(AZ17-$F17)+ABS(BA17-$G17)&lt;=1)*1,""))),"")</f>
        <v/>
      </c>
      <c r="BG17" s="489"/>
      <c r="BI17" s="451">
        <f t="shared" ca="1" si="4"/>
        <v>18</v>
      </c>
      <c r="BJ17" s="452" t="str">
        <f ca="1">GrpB!$B$8</f>
        <v>Wales</v>
      </c>
      <c r="BK17" s="453">
        <f t="shared" ca="1" si="116"/>
        <v>5</v>
      </c>
      <c r="BL17" s="452" t="str">
        <f ca="1">GrpB!$D$8</f>
        <v>England</v>
      </c>
      <c r="BM17" s="492"/>
      <c r="BN17" s="492"/>
      <c r="BO17" s="486"/>
      <c r="BP17" s="453" t="str">
        <f t="shared" ca="1" si="117"/>
        <v/>
      </c>
      <c r="BQ17" s="453" t="str">
        <f ca="1">IF((BP17&lt;&gt;""),IF(OR($F17&lt;&gt;$G17,PrSettings!$M$4="●"),(($F17-$G17)=(BM17-BN17))*1,0),"")</f>
        <v/>
      </c>
      <c r="BR17" s="453" t="str">
        <f t="shared" ca="1" si="118"/>
        <v/>
      </c>
      <c r="BS17" s="453" t="str">
        <f ca="1">IF(BP17&lt;&gt;"",IF(ABS($F17-$G17)&gt;=PrSettings!$M$7,(ABS($F17-$G17-BM17+BN17)&lt;=1)*1,IF(AND(BP17,$F17=$G17,$F17&gt;=PrSettings!$M$6),(ABS(BM17-$F17)&lt;=1)*1,IF(AND(BP17,$F17+$G17&gt;=PrSettings!$M$8),(ABS(BM17-$F17)+ABS(BN17-$G17)&lt;=1)*1,""))),"")</f>
        <v/>
      </c>
      <c r="BT17" s="489"/>
      <c r="BV17" s="451">
        <f t="shared" ca="1" si="5"/>
        <v>18</v>
      </c>
      <c r="BW17" s="452" t="str">
        <f ca="1">GrpB!$B$8</f>
        <v>Wales</v>
      </c>
      <c r="BX17" s="453">
        <f t="shared" ca="1" si="119"/>
        <v>5</v>
      </c>
      <c r="BY17" s="452" t="str">
        <f ca="1">GrpB!$D$8</f>
        <v>England</v>
      </c>
      <c r="BZ17" s="492"/>
      <c r="CA17" s="492"/>
      <c r="CB17" s="486"/>
      <c r="CC17" s="453" t="str">
        <f t="shared" ca="1" si="120"/>
        <v/>
      </c>
      <c r="CD17" s="453" t="str">
        <f ca="1">IF((CC17&lt;&gt;""),IF(OR($F17&lt;&gt;$G17,PrSettings!$M$4="●"),(($F17-$G17)=(BZ17-CA17))*1,0),"")</f>
        <v/>
      </c>
      <c r="CE17" s="453" t="str">
        <f t="shared" ca="1" si="121"/>
        <v/>
      </c>
      <c r="CF17" s="453" t="str">
        <f ca="1">IF(CC17&lt;&gt;"",IF(ABS($F17-$G17)&gt;=PrSettings!$M$7,(ABS($F17-$G17-BZ17+CA17)&lt;=1)*1,IF(AND(CC17,$F17=$G17,$F17&gt;=PrSettings!$M$6),(ABS(BZ17-$F17)&lt;=1)*1,IF(AND(CC17,$F17+$G17&gt;=PrSettings!$M$8),(ABS(BZ17-$F17)+ABS(CA17-$G17)&lt;=1)*1,""))),"")</f>
        <v/>
      </c>
      <c r="CG17" s="489"/>
      <c r="CI17" s="451">
        <f t="shared" ca="1" si="6"/>
        <v>18</v>
      </c>
      <c r="CJ17" s="452" t="str">
        <f ca="1">GrpB!$B$8</f>
        <v>Wales</v>
      </c>
      <c r="CK17" s="453">
        <f t="shared" ca="1" si="122"/>
        <v>5</v>
      </c>
      <c r="CL17" s="452" t="str">
        <f ca="1">GrpB!$D$8</f>
        <v>England</v>
      </c>
      <c r="CM17" s="492"/>
      <c r="CN17" s="492"/>
      <c r="CO17" s="486"/>
      <c r="CP17" s="453" t="str">
        <f t="shared" ca="1" si="123"/>
        <v/>
      </c>
      <c r="CQ17" s="453" t="str">
        <f ca="1">IF((CP17&lt;&gt;""),IF(OR($F17&lt;&gt;$G17,PrSettings!$M$4="●"),(($F17-$G17)=(CM17-CN17))*1,0),"")</f>
        <v/>
      </c>
      <c r="CR17" s="453" t="str">
        <f t="shared" ca="1" si="124"/>
        <v/>
      </c>
      <c r="CS17" s="453" t="str">
        <f ca="1">IF(CP17&lt;&gt;"",IF(ABS($F17-$G17)&gt;=PrSettings!$M$7,(ABS($F17-$G17-CM17+CN17)&lt;=1)*1,IF(AND(CP17,$F17=$G17,$F17&gt;=PrSettings!$M$6),(ABS(CM17-$F17)&lt;=1)*1,IF(AND(CP17,$F17+$G17&gt;=PrSettings!$M$8),(ABS(CM17-$F17)+ABS(CN17-$G17)&lt;=1)*1,""))),"")</f>
        <v/>
      </c>
      <c r="CT17" s="489"/>
      <c r="CV17" s="451">
        <f t="shared" ca="1" si="7"/>
        <v>18</v>
      </c>
      <c r="CW17" s="452" t="str">
        <f ca="1">GrpB!$B$8</f>
        <v>Wales</v>
      </c>
      <c r="CX17" s="453">
        <f t="shared" ca="1" si="125"/>
        <v>5</v>
      </c>
      <c r="CY17" s="452" t="str">
        <f ca="1">GrpB!$D$8</f>
        <v>England</v>
      </c>
      <c r="CZ17" s="492"/>
      <c r="DA17" s="492"/>
      <c r="DB17" s="486"/>
      <c r="DC17" s="453" t="str">
        <f t="shared" ca="1" si="126"/>
        <v/>
      </c>
      <c r="DD17" s="453" t="str">
        <f ca="1">IF((DC17&lt;&gt;""),IF(OR($F17&lt;&gt;$G17,PrSettings!$M$4="●"),(($F17-$G17)=(CZ17-DA17))*1,0),"")</f>
        <v/>
      </c>
      <c r="DE17" s="453" t="str">
        <f t="shared" ca="1" si="127"/>
        <v/>
      </c>
      <c r="DF17" s="453" t="str">
        <f ca="1">IF(DC17&lt;&gt;"",IF(ABS($F17-$G17)&gt;=PrSettings!$M$7,(ABS($F17-$G17-CZ17+DA17)&lt;=1)*1,IF(AND(DC17,$F17=$G17,$F17&gt;=PrSettings!$M$6),(ABS(CZ17-$F17)&lt;=1)*1,IF(AND(DC17,$F17+$G17&gt;=PrSettings!$M$8),(ABS(CZ17-$F17)+ABS(DA17-$G17)&lt;=1)*1,""))),"")</f>
        <v/>
      </c>
      <c r="DG17" s="489"/>
      <c r="DI17" s="451">
        <f t="shared" ca="1" si="8"/>
        <v>18</v>
      </c>
      <c r="DJ17" s="452" t="str">
        <f ca="1">GrpB!$B$8</f>
        <v>Wales</v>
      </c>
      <c r="DK17" s="453">
        <f t="shared" ca="1" si="128"/>
        <v>5</v>
      </c>
      <c r="DL17" s="452" t="str">
        <f ca="1">GrpB!$D$8</f>
        <v>England</v>
      </c>
      <c r="DM17" s="492"/>
      <c r="DN17" s="492"/>
      <c r="DO17" s="486"/>
      <c r="DP17" s="453" t="str">
        <f t="shared" ca="1" si="129"/>
        <v/>
      </c>
      <c r="DQ17" s="453" t="str">
        <f ca="1">IF((DP17&lt;&gt;""),IF(OR($F17&lt;&gt;$G17,PrSettings!$M$4="●"),(($F17-$G17)=(DM17-DN17))*1,0),"")</f>
        <v/>
      </c>
      <c r="DR17" s="453" t="str">
        <f t="shared" ca="1" si="130"/>
        <v/>
      </c>
      <c r="DS17" s="453" t="str">
        <f ca="1">IF(DP17&lt;&gt;"",IF(ABS($F17-$G17)&gt;=PrSettings!$M$7,(ABS($F17-$G17-DM17+DN17)&lt;=1)*1,IF(AND(DP17,$F17=$G17,$F17&gt;=PrSettings!$M$6),(ABS(DM17-$F17)&lt;=1)*1,IF(AND(DP17,$F17+$G17&gt;=PrSettings!$M$8),(ABS(DM17-$F17)+ABS(DN17-$G17)&lt;=1)*1,""))),"")</f>
        <v/>
      </c>
      <c r="DT17" s="489"/>
      <c r="DV17" s="451">
        <f t="shared" ca="1" si="9"/>
        <v>18</v>
      </c>
      <c r="DW17" s="452" t="str">
        <f ca="1">GrpB!$B$8</f>
        <v>Wales</v>
      </c>
      <c r="DX17" s="453">
        <f t="shared" ca="1" si="131"/>
        <v>5</v>
      </c>
      <c r="DY17" s="452" t="str">
        <f ca="1">GrpB!$D$8</f>
        <v>England</v>
      </c>
      <c r="DZ17" s="492"/>
      <c r="EA17" s="492"/>
      <c r="EB17" s="486"/>
      <c r="EC17" s="453" t="str">
        <f t="shared" ca="1" si="132"/>
        <v/>
      </c>
      <c r="ED17" s="453" t="str">
        <f ca="1">IF((EC17&lt;&gt;""),IF(OR($F17&lt;&gt;$G17,PrSettings!$M$4="●"),(($F17-$G17)=(DZ17-EA17))*1,0),"")</f>
        <v/>
      </c>
      <c r="EE17" s="453" t="str">
        <f t="shared" ca="1" si="133"/>
        <v/>
      </c>
      <c r="EF17" s="453" t="str">
        <f ca="1">IF(EC17&lt;&gt;"",IF(ABS($F17-$G17)&gt;=PrSettings!$M$7,(ABS($F17-$G17-DZ17+EA17)&lt;=1)*1,IF(AND(EC17,$F17=$G17,$F17&gt;=PrSettings!$M$6),(ABS(DZ17-$F17)&lt;=1)*1,IF(AND(EC17,$F17+$G17&gt;=PrSettings!$M$8),(ABS(DZ17-$F17)+ABS(EA17-$G17)&lt;=1)*1,""))),"")</f>
        <v/>
      </c>
      <c r="EG17" s="489"/>
      <c r="EI17" s="451">
        <f t="shared" ca="1" si="10"/>
        <v>18</v>
      </c>
      <c r="EJ17" s="452" t="str">
        <f ca="1">GrpB!$B$8</f>
        <v>Wales</v>
      </c>
      <c r="EK17" s="453">
        <f t="shared" ca="1" si="134"/>
        <v>5</v>
      </c>
      <c r="EL17" s="452" t="str">
        <f ca="1">GrpB!$D$8</f>
        <v>England</v>
      </c>
      <c r="EM17" s="492"/>
      <c r="EN17" s="492"/>
      <c r="EO17" s="486"/>
      <c r="EP17" s="453" t="str">
        <f t="shared" ca="1" si="135"/>
        <v/>
      </c>
      <c r="EQ17" s="453" t="str">
        <f ca="1">IF((EP17&lt;&gt;""),IF(OR($F17&lt;&gt;$G17,PrSettings!$M$4="●"),(($F17-$G17)=(EM17-EN17))*1,0),"")</f>
        <v/>
      </c>
      <c r="ER17" s="453" t="str">
        <f t="shared" ca="1" si="136"/>
        <v/>
      </c>
      <c r="ES17" s="453" t="str">
        <f ca="1">IF(EP17&lt;&gt;"",IF(ABS($F17-$G17)&gt;=PrSettings!$M$7,(ABS($F17-$G17-EM17+EN17)&lt;=1)*1,IF(AND(EP17,$F17=$G17,$F17&gt;=PrSettings!$M$6),(ABS(EM17-$F17)&lt;=1)*1,IF(AND(EP17,$F17+$G17&gt;=PrSettings!$M$8),(ABS(EM17-$F17)+ABS(EN17-$G17)&lt;=1)*1,""))),"")</f>
        <v/>
      </c>
      <c r="ET17" s="489"/>
      <c r="EV17" s="451">
        <f t="shared" ca="1" si="11"/>
        <v>18</v>
      </c>
      <c r="EW17" s="452" t="str">
        <f ca="1">GrpB!$B$8</f>
        <v>Wales</v>
      </c>
      <c r="EX17" s="453">
        <f t="shared" ca="1" si="137"/>
        <v>5</v>
      </c>
      <c r="EY17" s="452" t="str">
        <f ca="1">GrpB!$D$8</f>
        <v>England</v>
      </c>
      <c r="EZ17" s="492"/>
      <c r="FA17" s="492"/>
      <c r="FB17" s="486"/>
      <c r="FC17" s="453" t="str">
        <f t="shared" ca="1" si="138"/>
        <v/>
      </c>
      <c r="FD17" s="453" t="str">
        <f ca="1">IF((FC17&lt;&gt;""),IF(OR($F17&lt;&gt;$G17,PrSettings!$M$4="●"),(($F17-$G17)=(EZ17-FA17))*1,0),"")</f>
        <v/>
      </c>
      <c r="FE17" s="453" t="str">
        <f t="shared" ca="1" si="139"/>
        <v/>
      </c>
      <c r="FF17" s="453" t="str">
        <f ca="1">IF(FC17&lt;&gt;"",IF(ABS($F17-$G17)&gt;=PrSettings!$M$7,(ABS($F17-$G17-EZ17+FA17)&lt;=1)*1,IF(AND(FC17,$F17=$G17,$F17&gt;=PrSettings!$M$6),(ABS(EZ17-$F17)&lt;=1)*1,IF(AND(FC17,$F17+$G17&gt;=PrSettings!$M$8),(ABS(EZ17-$F17)+ABS(FA17-$G17)&lt;=1)*1,""))),"")</f>
        <v/>
      </c>
      <c r="FG17" s="489"/>
      <c r="FI17" s="451">
        <f t="shared" ca="1" si="12"/>
        <v>18</v>
      </c>
      <c r="FJ17" s="452" t="str">
        <f ca="1">GrpB!$B$8</f>
        <v>Wales</v>
      </c>
      <c r="FK17" s="453">
        <f t="shared" ca="1" si="140"/>
        <v>5</v>
      </c>
      <c r="FL17" s="452" t="str">
        <f ca="1">GrpB!$D$8</f>
        <v>England</v>
      </c>
      <c r="FM17" s="492"/>
      <c r="FN17" s="492"/>
      <c r="FO17" s="486"/>
      <c r="FP17" s="453" t="str">
        <f t="shared" ca="1" si="141"/>
        <v/>
      </c>
      <c r="FQ17" s="453" t="str">
        <f ca="1">IF((FP17&lt;&gt;""),IF(OR($F17&lt;&gt;$G17,PrSettings!$M$4="●"),(($F17-$G17)=(FM17-FN17))*1,0),"")</f>
        <v/>
      </c>
      <c r="FR17" s="453" t="str">
        <f t="shared" ca="1" si="142"/>
        <v/>
      </c>
      <c r="FS17" s="453" t="str">
        <f ca="1">IF(FP17&lt;&gt;"",IF(ABS($F17-$G17)&gt;=PrSettings!$M$7,(ABS($F17-$G17-FM17+FN17)&lt;=1)*1,IF(AND(FP17,$F17=$G17,$F17&gt;=PrSettings!$M$6),(ABS(FM17-$F17)&lt;=1)*1,IF(AND(FP17,$F17+$G17&gt;=PrSettings!$M$8),(ABS(FM17-$F17)+ABS(FN17-$G17)&lt;=1)*1,""))),"")</f>
        <v/>
      </c>
      <c r="FT17" s="489"/>
      <c r="FV17" s="451">
        <f t="shared" ca="1" si="13"/>
        <v>18</v>
      </c>
      <c r="FW17" s="452" t="str">
        <f ca="1">GrpB!$B$8</f>
        <v>Wales</v>
      </c>
      <c r="FX17" s="453">
        <f t="shared" ca="1" si="143"/>
        <v>5</v>
      </c>
      <c r="FY17" s="452" t="str">
        <f ca="1">GrpB!$D$8</f>
        <v>England</v>
      </c>
      <c r="FZ17" s="492"/>
      <c r="GA17" s="492"/>
      <c r="GB17" s="486"/>
      <c r="GC17" s="453" t="str">
        <f t="shared" ca="1" si="144"/>
        <v/>
      </c>
      <c r="GD17" s="453" t="str">
        <f ca="1">IF((GC17&lt;&gt;""),IF(OR($F17&lt;&gt;$G17,PrSettings!$M$4="●"),(($F17-$G17)=(FZ17-GA17))*1,0),"")</f>
        <v/>
      </c>
      <c r="GE17" s="453" t="str">
        <f t="shared" ca="1" si="145"/>
        <v/>
      </c>
      <c r="GF17" s="453" t="str">
        <f ca="1">IF(GC17&lt;&gt;"",IF(ABS($F17-$G17)&gt;=PrSettings!$M$7,(ABS($F17-$G17-FZ17+GA17)&lt;=1)*1,IF(AND(GC17,$F17=$G17,$F17&gt;=PrSettings!$M$6),(ABS(FZ17-$F17)&lt;=1)*1,IF(AND(GC17,$F17+$G17&gt;=PrSettings!$M$8),(ABS(FZ17-$F17)+ABS(GA17-$G17)&lt;=1)*1,""))),"")</f>
        <v/>
      </c>
      <c r="GG17" s="489"/>
      <c r="GI17" s="451">
        <f t="shared" ca="1" si="14"/>
        <v>18</v>
      </c>
      <c r="GJ17" s="452" t="str">
        <f ca="1">GrpB!$B$8</f>
        <v>Wales</v>
      </c>
      <c r="GK17" s="453">
        <f t="shared" ca="1" si="146"/>
        <v>5</v>
      </c>
      <c r="GL17" s="452" t="str">
        <f ca="1">GrpB!$D$8</f>
        <v>England</v>
      </c>
      <c r="GM17" s="492"/>
      <c r="GN17" s="492"/>
      <c r="GO17" s="486"/>
      <c r="GP17" s="453" t="str">
        <f t="shared" ca="1" si="147"/>
        <v/>
      </c>
      <c r="GQ17" s="453" t="str">
        <f ca="1">IF((GP17&lt;&gt;""),IF(OR($F17&lt;&gt;$G17,PrSettings!$M$4="●"),(($F17-$G17)=(GM17-GN17))*1,0),"")</f>
        <v/>
      </c>
      <c r="GR17" s="453" t="str">
        <f t="shared" ca="1" si="148"/>
        <v/>
      </c>
      <c r="GS17" s="453" t="str">
        <f ca="1">IF(GP17&lt;&gt;"",IF(ABS($F17-$G17)&gt;=PrSettings!$M$7,(ABS($F17-$G17-GM17+GN17)&lt;=1)*1,IF(AND(GP17,$F17=$G17,$F17&gt;=PrSettings!$M$6),(ABS(GM17-$F17)&lt;=1)*1,IF(AND(GP17,$F17+$G17&gt;=PrSettings!$M$8),(ABS(GM17-$F17)+ABS(GN17-$G17)&lt;=1)*1,""))),"")</f>
        <v/>
      </c>
      <c r="GT17" s="489"/>
      <c r="GV17" s="451">
        <f t="shared" ca="1" si="15"/>
        <v>18</v>
      </c>
      <c r="GW17" s="452" t="str">
        <f ca="1">GrpB!$B$8</f>
        <v>Wales</v>
      </c>
      <c r="GX17" s="453">
        <f t="shared" ca="1" si="149"/>
        <v>5</v>
      </c>
      <c r="GY17" s="452" t="str">
        <f ca="1">GrpB!$D$8</f>
        <v>England</v>
      </c>
      <c r="GZ17" s="492"/>
      <c r="HA17" s="492"/>
      <c r="HB17" s="486"/>
      <c r="HC17" s="453" t="str">
        <f t="shared" ca="1" si="150"/>
        <v/>
      </c>
      <c r="HD17" s="453" t="str">
        <f ca="1">IF((HC17&lt;&gt;""),IF(OR($F17&lt;&gt;$G17,PrSettings!$M$4="●"),(($F17-$G17)=(GZ17-HA17))*1,0),"")</f>
        <v/>
      </c>
      <c r="HE17" s="453" t="str">
        <f t="shared" ca="1" si="151"/>
        <v/>
      </c>
      <c r="HF17" s="453" t="str">
        <f ca="1">IF(HC17&lt;&gt;"",IF(ABS($F17-$G17)&gt;=PrSettings!$M$7,(ABS($F17-$G17-GZ17+HA17)&lt;=1)*1,IF(AND(HC17,$F17=$G17,$F17&gt;=PrSettings!$M$6),(ABS(GZ17-$F17)&lt;=1)*1,IF(AND(HC17,$F17+$G17&gt;=PrSettings!$M$8),(ABS(GZ17-$F17)+ABS(HA17-$G17)&lt;=1)*1,""))),"")</f>
        <v/>
      </c>
      <c r="HG17" s="489"/>
      <c r="HI17" s="451">
        <f t="shared" ca="1" si="16"/>
        <v>18</v>
      </c>
      <c r="HJ17" s="452" t="str">
        <f ca="1">GrpB!$B$8</f>
        <v>Wales</v>
      </c>
      <c r="HK17" s="453">
        <f t="shared" ca="1" si="152"/>
        <v>5</v>
      </c>
      <c r="HL17" s="452" t="str">
        <f ca="1">GrpB!$D$8</f>
        <v>England</v>
      </c>
      <c r="HM17" s="492"/>
      <c r="HN17" s="492"/>
      <c r="HO17" s="486"/>
      <c r="HP17" s="453" t="str">
        <f t="shared" ca="1" si="153"/>
        <v/>
      </c>
      <c r="HQ17" s="453" t="str">
        <f ca="1">IF((HP17&lt;&gt;""),IF(OR($F17&lt;&gt;$G17,PrSettings!$M$4="●"),(($F17-$G17)=(HM17-HN17))*1,0),"")</f>
        <v/>
      </c>
      <c r="HR17" s="453" t="str">
        <f t="shared" ca="1" si="154"/>
        <v/>
      </c>
      <c r="HS17" s="453" t="str">
        <f ca="1">IF(HP17&lt;&gt;"",IF(ABS($F17-$G17)&gt;=PrSettings!$M$7,(ABS($F17-$G17-HM17+HN17)&lt;=1)*1,IF(AND(HP17,$F17=$G17,$F17&gt;=PrSettings!$M$6),(ABS(HM17-$F17)&lt;=1)*1,IF(AND(HP17,$F17+$G17&gt;=PrSettings!$M$8),(ABS(HM17-$F17)+ABS(HN17-$G17)&lt;=1)*1,""))),"")</f>
        <v/>
      </c>
      <c r="HT17" s="489"/>
      <c r="HV17" s="451">
        <f t="shared" ca="1" si="17"/>
        <v>18</v>
      </c>
      <c r="HW17" s="452" t="str">
        <f ca="1">GrpB!$B$8</f>
        <v>Wales</v>
      </c>
      <c r="HX17" s="453">
        <f t="shared" ca="1" si="155"/>
        <v>5</v>
      </c>
      <c r="HY17" s="452" t="str">
        <f ca="1">GrpB!$D$8</f>
        <v>England</v>
      </c>
      <c r="HZ17" s="492"/>
      <c r="IA17" s="492"/>
      <c r="IB17" s="486"/>
      <c r="IC17" s="453" t="str">
        <f t="shared" ca="1" si="156"/>
        <v/>
      </c>
      <c r="ID17" s="453" t="str">
        <f ca="1">IF((IC17&lt;&gt;""),IF(OR($F17&lt;&gt;$G17,PrSettings!$M$4="●"),(($F17-$G17)=(HZ17-IA17))*1,0),"")</f>
        <v/>
      </c>
      <c r="IE17" s="453" t="str">
        <f t="shared" ca="1" si="157"/>
        <v/>
      </c>
      <c r="IF17" s="453" t="str">
        <f ca="1">IF(IC17&lt;&gt;"",IF(ABS($F17-$G17)&gt;=PrSettings!$M$7,(ABS($F17-$G17-HZ17+IA17)&lt;=1)*1,IF(AND(IC17,$F17=$G17,$F17&gt;=PrSettings!$M$6),(ABS(HZ17-$F17)&lt;=1)*1,IF(AND(IC17,$F17+$G17&gt;=PrSettings!$M$8),(ABS(HZ17-$F17)+ABS(IA17-$G17)&lt;=1)*1,""))),"")</f>
        <v/>
      </c>
      <c r="IG17" s="489"/>
      <c r="II17" s="451">
        <f t="shared" ca="1" si="18"/>
        <v>18</v>
      </c>
      <c r="IJ17" s="452" t="str">
        <f ca="1">GrpB!$B$8</f>
        <v>Wales</v>
      </c>
      <c r="IK17" s="453">
        <f t="shared" ca="1" si="158"/>
        <v>5</v>
      </c>
      <c r="IL17" s="452" t="str">
        <f ca="1">GrpB!$D$8</f>
        <v>England</v>
      </c>
      <c r="IM17" s="492"/>
      <c r="IN17" s="492"/>
      <c r="IO17" s="486"/>
      <c r="IP17" s="453" t="str">
        <f t="shared" ca="1" si="159"/>
        <v/>
      </c>
      <c r="IQ17" s="453" t="str">
        <f ca="1">IF((IP17&lt;&gt;""),IF(OR($F17&lt;&gt;$G17,PrSettings!$M$4="●"),(($F17-$G17)=(IM17-IN17))*1,0),"")</f>
        <v/>
      </c>
      <c r="IR17" s="453" t="str">
        <f t="shared" ca="1" si="160"/>
        <v/>
      </c>
      <c r="IS17" s="453" t="str">
        <f ca="1">IF(IP17&lt;&gt;"",IF(ABS($F17-$G17)&gt;=PrSettings!$M$7,(ABS($F17-$G17-IM17+IN17)&lt;=1)*1,IF(AND(IP17,$F17=$G17,$F17&gt;=PrSettings!$M$6),(ABS(IM17-$F17)&lt;=1)*1,IF(AND(IP17,$F17+$G17&gt;=PrSettings!$M$8),(ABS(IM17-$F17)+ABS(IN17-$G17)&lt;=1)*1,""))),"")</f>
        <v/>
      </c>
      <c r="IT17" s="489"/>
      <c r="IV17" s="451">
        <f t="shared" ca="1" si="19"/>
        <v>18</v>
      </c>
      <c r="IW17" s="452" t="str">
        <f ca="1">GrpB!$B$8</f>
        <v>Wales</v>
      </c>
      <c r="IX17" s="453">
        <f t="shared" ca="1" si="161"/>
        <v>5</v>
      </c>
      <c r="IY17" s="452" t="str">
        <f ca="1">GrpB!$D$8</f>
        <v>England</v>
      </c>
      <c r="IZ17" s="492"/>
      <c r="JA17" s="492"/>
      <c r="JB17" s="486"/>
      <c r="JC17" s="453" t="str">
        <f t="shared" ca="1" si="162"/>
        <v/>
      </c>
      <c r="JD17" s="453" t="str">
        <f ca="1">IF((JC17&lt;&gt;""),IF(OR($F17&lt;&gt;$G17,PrSettings!$M$4="●"),(($F17-$G17)=(IZ17-JA17))*1,0),"")</f>
        <v/>
      </c>
      <c r="JE17" s="453" t="str">
        <f t="shared" ca="1" si="163"/>
        <v/>
      </c>
      <c r="JF17" s="453" t="str">
        <f ca="1">IF(JC17&lt;&gt;"",IF(ABS($F17-$G17)&gt;=PrSettings!$M$7,(ABS($F17-$G17-IZ17+JA17)&lt;=1)*1,IF(AND(JC17,$F17=$G17,$F17&gt;=PrSettings!$M$6),(ABS(IZ17-$F17)&lt;=1)*1,IF(AND(JC17,$F17+$G17&gt;=PrSettings!$M$8),(ABS(IZ17-$F17)+ABS(JA17-$G17)&lt;=1)*1,""))),"")</f>
        <v/>
      </c>
      <c r="JG17" s="489"/>
      <c r="JI17" s="451">
        <f t="shared" ca="1" si="20"/>
        <v>18</v>
      </c>
      <c r="JJ17" s="452" t="str">
        <f ca="1">GrpB!$B$8</f>
        <v>Wales</v>
      </c>
      <c r="JK17" s="453">
        <f t="shared" ca="1" si="164"/>
        <v>5</v>
      </c>
      <c r="JL17" s="452" t="str">
        <f ca="1">GrpB!$D$8</f>
        <v>England</v>
      </c>
      <c r="JM17" s="492"/>
      <c r="JN17" s="492"/>
      <c r="JO17" s="486"/>
      <c r="JP17" s="453" t="str">
        <f t="shared" ca="1" si="165"/>
        <v/>
      </c>
      <c r="JQ17" s="453" t="str">
        <f ca="1">IF((JP17&lt;&gt;""),IF(OR($F17&lt;&gt;$G17,PrSettings!$M$4="●"),(($F17-$G17)=(JM17-JN17))*1,0),"")</f>
        <v/>
      </c>
      <c r="JR17" s="453" t="str">
        <f t="shared" ca="1" si="166"/>
        <v/>
      </c>
      <c r="JS17" s="453" t="str">
        <f ca="1">IF(JP17&lt;&gt;"",IF(ABS($F17-$G17)&gt;=PrSettings!$M$7,(ABS($F17-$G17-JM17+JN17)&lt;=1)*1,IF(AND(JP17,$F17=$G17,$F17&gt;=PrSettings!$M$6),(ABS(JM17-$F17)&lt;=1)*1,IF(AND(JP17,$F17+$G17&gt;=PrSettings!$M$8),(ABS(JM17-$F17)+ABS(JN17-$G17)&lt;=1)*1,""))),"")</f>
        <v/>
      </c>
      <c r="JT17" s="489"/>
      <c r="JV17" s="451">
        <f t="shared" ca="1" si="21"/>
        <v>18</v>
      </c>
      <c r="JW17" s="452" t="str">
        <f ca="1">GrpB!$B$8</f>
        <v>Wales</v>
      </c>
      <c r="JX17" s="453">
        <f t="shared" ca="1" si="167"/>
        <v>5</v>
      </c>
      <c r="JY17" s="452" t="str">
        <f ca="1">GrpB!$D$8</f>
        <v>England</v>
      </c>
      <c r="JZ17" s="492"/>
      <c r="KA17" s="492"/>
      <c r="KB17" s="486"/>
      <c r="KC17" s="453" t="str">
        <f t="shared" ca="1" si="168"/>
        <v/>
      </c>
      <c r="KD17" s="453" t="str">
        <f ca="1">IF((KC17&lt;&gt;""),IF(OR($F17&lt;&gt;$G17,PrSettings!$M$4="●"),(($F17-$G17)=(JZ17-KA17))*1,0),"")</f>
        <v/>
      </c>
      <c r="KE17" s="453" t="str">
        <f t="shared" ca="1" si="169"/>
        <v/>
      </c>
      <c r="KF17" s="453" t="str">
        <f ca="1">IF(KC17&lt;&gt;"",IF(ABS($F17-$G17)&gt;=PrSettings!$M$7,(ABS($F17-$G17-JZ17+KA17)&lt;=1)*1,IF(AND(KC17,$F17=$G17,$F17&gt;=PrSettings!$M$6),(ABS(JZ17-$F17)&lt;=1)*1,IF(AND(KC17,$F17+$G17&gt;=PrSettings!$M$8),(ABS(JZ17-$F17)+ABS(KA17-$G17)&lt;=1)*1,""))),"")</f>
        <v/>
      </c>
      <c r="KG17" s="489"/>
      <c r="KI17" s="451">
        <f t="shared" ca="1" si="22"/>
        <v>18</v>
      </c>
      <c r="KJ17" s="452" t="str">
        <f ca="1">GrpB!$B$8</f>
        <v>Wales</v>
      </c>
      <c r="KK17" s="453">
        <f t="shared" ca="1" si="170"/>
        <v>5</v>
      </c>
      <c r="KL17" s="452" t="str">
        <f ca="1">GrpB!$D$8</f>
        <v>England</v>
      </c>
      <c r="KM17" s="492"/>
      <c r="KN17" s="492"/>
      <c r="KO17" s="486"/>
      <c r="KP17" s="453" t="str">
        <f t="shared" ca="1" si="171"/>
        <v/>
      </c>
      <c r="KQ17" s="453" t="str">
        <f ca="1">IF((KP17&lt;&gt;""),IF(OR($F17&lt;&gt;$G17,PrSettings!$M$4="●"),(($F17-$G17)=(KM17-KN17))*1,0),"")</f>
        <v/>
      </c>
      <c r="KR17" s="453" t="str">
        <f t="shared" ca="1" si="172"/>
        <v/>
      </c>
      <c r="KS17" s="453" t="str">
        <f ca="1">IF(KP17&lt;&gt;"",IF(ABS($F17-$G17)&gt;=PrSettings!$M$7,(ABS($F17-$G17-KM17+KN17)&lt;=1)*1,IF(AND(KP17,$F17=$G17,$F17&gt;=PrSettings!$M$6),(ABS(KM17-$F17)&lt;=1)*1,IF(AND(KP17,$F17+$G17&gt;=PrSettings!$M$8),(ABS(KM17-$F17)+ABS(KN17-$G17)&lt;=1)*1,""))),"")</f>
        <v/>
      </c>
      <c r="KT17" s="489"/>
      <c r="KV17" s="451">
        <f t="shared" ca="1" si="23"/>
        <v>18</v>
      </c>
      <c r="KW17" s="452" t="str">
        <f ca="1">GrpB!$B$8</f>
        <v>Wales</v>
      </c>
      <c r="KX17" s="453">
        <f t="shared" ca="1" si="173"/>
        <v>5</v>
      </c>
      <c r="KY17" s="452" t="str">
        <f ca="1">GrpB!$D$8</f>
        <v>England</v>
      </c>
      <c r="KZ17" s="492"/>
      <c r="LA17" s="492"/>
      <c r="LB17" s="486"/>
      <c r="LC17" s="453" t="str">
        <f t="shared" ca="1" si="174"/>
        <v/>
      </c>
      <c r="LD17" s="453" t="str">
        <f ca="1">IF((LC17&lt;&gt;""),IF(OR($F17&lt;&gt;$G17,PrSettings!$M$4="●"),(($F17-$G17)=(KZ17-LA17))*1,0),"")</f>
        <v/>
      </c>
      <c r="LE17" s="453" t="str">
        <f t="shared" ca="1" si="175"/>
        <v/>
      </c>
      <c r="LF17" s="453" t="str">
        <f ca="1">IF(LC17&lt;&gt;"",IF(ABS($F17-$G17)&gt;=PrSettings!$M$7,(ABS($F17-$G17-KZ17+LA17)&lt;=1)*1,IF(AND(LC17,$F17=$G17,$F17&gt;=PrSettings!$M$6),(ABS(KZ17-$F17)&lt;=1)*1,IF(AND(LC17,$F17+$G17&gt;=PrSettings!$M$8),(ABS(KZ17-$F17)+ABS(LA17-$G17)&lt;=1)*1,""))),"")</f>
        <v/>
      </c>
      <c r="LG17" s="489"/>
      <c r="LI17" s="451">
        <f t="shared" ca="1" si="24"/>
        <v>18</v>
      </c>
      <c r="LJ17" s="452" t="str">
        <f ca="1">GrpB!$B$8</f>
        <v>Wales</v>
      </c>
      <c r="LK17" s="453">
        <f t="shared" ca="1" si="176"/>
        <v>5</v>
      </c>
      <c r="LL17" s="452" t="str">
        <f ca="1">GrpB!$D$8</f>
        <v>England</v>
      </c>
      <c r="LM17" s="492"/>
      <c r="LN17" s="492"/>
      <c r="LO17" s="486"/>
      <c r="LP17" s="453" t="str">
        <f t="shared" ca="1" si="177"/>
        <v/>
      </c>
      <c r="LQ17" s="453" t="str">
        <f ca="1">IF((LP17&lt;&gt;""),IF(OR($F17&lt;&gt;$G17,PrSettings!$M$4="●"),(($F17-$G17)=(LM17-LN17))*1,0),"")</f>
        <v/>
      </c>
      <c r="LR17" s="453" t="str">
        <f t="shared" ca="1" si="178"/>
        <v/>
      </c>
      <c r="LS17" s="453" t="str">
        <f ca="1">IF(LP17&lt;&gt;"",IF(ABS($F17-$G17)&gt;=PrSettings!$M$7,(ABS($F17-$G17-LM17+LN17)&lt;=1)*1,IF(AND(LP17,$F17=$G17,$F17&gt;=PrSettings!$M$6),(ABS(LM17-$F17)&lt;=1)*1,IF(AND(LP17,$F17+$G17&gt;=PrSettings!$M$8),(ABS(LM17-$F17)+ABS(LN17-$G17)&lt;=1)*1,""))),"")</f>
        <v/>
      </c>
      <c r="LT17" s="489"/>
      <c r="LV17" s="451">
        <f t="shared" ca="1" si="25"/>
        <v>18</v>
      </c>
      <c r="LW17" s="452" t="str">
        <f ca="1">GrpB!$B$8</f>
        <v>Wales</v>
      </c>
      <c r="LX17" s="453">
        <f t="shared" ca="1" si="179"/>
        <v>5</v>
      </c>
      <c r="LY17" s="452" t="str">
        <f ca="1">GrpB!$D$8</f>
        <v>England</v>
      </c>
      <c r="LZ17" s="492"/>
      <c r="MA17" s="492"/>
      <c r="MB17" s="486"/>
      <c r="MC17" s="453" t="str">
        <f t="shared" ca="1" si="180"/>
        <v/>
      </c>
      <c r="MD17" s="453" t="str">
        <f ca="1">IF((MC17&lt;&gt;""),IF(OR($F17&lt;&gt;$G17,PrSettings!$M$4="●"),(($F17-$G17)=(LZ17-MA17))*1,0),"")</f>
        <v/>
      </c>
      <c r="ME17" s="453" t="str">
        <f t="shared" ca="1" si="181"/>
        <v/>
      </c>
      <c r="MF17" s="453" t="str">
        <f ca="1">IF(MC17&lt;&gt;"",IF(ABS($F17-$G17)&gt;=PrSettings!$M$7,(ABS($F17-$G17-LZ17+MA17)&lt;=1)*1,IF(AND(MC17,$F17=$G17,$F17&gt;=PrSettings!$M$6),(ABS(LZ17-$F17)&lt;=1)*1,IF(AND(MC17,$F17+$G17&gt;=PrSettings!$M$8),(ABS(LZ17-$F17)+ABS(MA17-$G17)&lt;=1)*1,""))),"")</f>
        <v/>
      </c>
      <c r="MG17" s="489"/>
    </row>
    <row r="18" spans="2:345" x14ac:dyDescent="0.25">
      <c r="B18" s="451">
        <f ca="1">INDEX(Groups!$C$7:$C$45,MATCH(C18,Groups!$D$7:$D$45,0))</f>
        <v>21</v>
      </c>
      <c r="C18" s="452" t="str">
        <f ca="1">GrpB!$B$9</f>
        <v>Iran</v>
      </c>
      <c r="D18" s="453">
        <f ca="1">INDEX(Groups!$C$7:$C$45,MATCH(E18,Groups!$D$7:$D$45,0))</f>
        <v>15</v>
      </c>
      <c r="E18" s="452" t="str">
        <f ca="1">GrpB!$D$9</f>
        <v>USA</v>
      </c>
      <c r="F18" s="454">
        <f ca="1">GrpB!$E$9</f>
        <v>0</v>
      </c>
      <c r="G18" s="455">
        <f ca="1">GrpB!$G$9</f>
        <v>1</v>
      </c>
      <c r="I18" s="451">
        <f t="shared" ca="1" si="0"/>
        <v>21</v>
      </c>
      <c r="J18" s="452" t="str">
        <f ca="1">GrpB!$B$9</f>
        <v>Iran</v>
      </c>
      <c r="K18" s="453">
        <f t="shared" ca="1" si="104"/>
        <v>15</v>
      </c>
      <c r="L18" s="452" t="str">
        <f ca="1">GrpB!$D$9</f>
        <v>USA</v>
      </c>
      <c r="M18" s="492"/>
      <c r="N18" s="492"/>
      <c r="O18" s="487"/>
      <c r="P18" s="453" t="str">
        <f t="shared" ca="1" si="105"/>
        <v/>
      </c>
      <c r="Q18" s="453" t="str">
        <f ca="1">IF((P18&lt;&gt;""),IF(OR($F18&lt;&gt;$G18,PrSettings!$M$4="●"),(($F18-$G18)=(M18-N18))*1,0),"")</f>
        <v/>
      </c>
      <c r="R18" s="453" t="str">
        <f t="shared" ca="1" si="106"/>
        <v/>
      </c>
      <c r="S18" s="453" t="str">
        <f ca="1">IF(P18&lt;&gt;"",IF(ABS($F18-$G18)&gt;=PrSettings!$M$7,(ABS($F18-$G18-M18+N18)&lt;=1)*1,IF(AND(P18,$F18=$G18,$F18&gt;=PrSettings!$M$6),(ABS(M18-$F18)&lt;=1)*1,IF(AND(P18,$F18+$G18&gt;=PrSettings!$M$8),(ABS(M18-$F18)+ABS(N18-$G18)&lt;=1)*1,""))),"")</f>
        <v/>
      </c>
      <c r="T18" s="490"/>
      <c r="V18" s="451">
        <f t="shared" ca="1" si="1"/>
        <v>21</v>
      </c>
      <c r="W18" s="452" t="str">
        <f ca="1">GrpB!$B$9</f>
        <v>Iran</v>
      </c>
      <c r="X18" s="453">
        <f t="shared" ca="1" si="107"/>
        <v>15</v>
      </c>
      <c r="Y18" s="452" t="str">
        <f ca="1">GrpB!$D$9</f>
        <v>USA</v>
      </c>
      <c r="Z18" s="492"/>
      <c r="AA18" s="492"/>
      <c r="AB18" s="487"/>
      <c r="AC18" s="453" t="str">
        <f t="shared" ca="1" si="108"/>
        <v/>
      </c>
      <c r="AD18" s="453" t="str">
        <f ca="1">IF((AC18&lt;&gt;""),IF(OR($F18&lt;&gt;$G18,PrSettings!$M$4="●"),(($F18-$G18)=(Z18-AA18))*1,0),"")</f>
        <v/>
      </c>
      <c r="AE18" s="453" t="str">
        <f t="shared" ca="1" si="109"/>
        <v/>
      </c>
      <c r="AF18" s="453" t="str">
        <f ca="1">IF(AC18&lt;&gt;"",IF(ABS($F18-$G18)&gt;=PrSettings!$M$7,(ABS($F18-$G18-Z18+AA18)&lt;=1)*1,IF(AND(AC18,$F18=$G18,$F18&gt;=PrSettings!$M$6),(ABS(Z18-$F18)&lt;=1)*1,IF(AND(AC18,$F18+$G18&gt;=PrSettings!$M$8),(ABS(Z18-$F18)+ABS(AA18-$G18)&lt;=1)*1,""))),"")</f>
        <v/>
      </c>
      <c r="AG18" s="490"/>
      <c r="AI18" s="451">
        <f t="shared" ca="1" si="2"/>
        <v>21</v>
      </c>
      <c r="AJ18" s="452" t="str">
        <f ca="1">GrpB!$B$9</f>
        <v>Iran</v>
      </c>
      <c r="AK18" s="453">
        <f t="shared" ca="1" si="110"/>
        <v>15</v>
      </c>
      <c r="AL18" s="452" t="str">
        <f ca="1">GrpB!$D$9</f>
        <v>USA</v>
      </c>
      <c r="AM18" s="492"/>
      <c r="AN18" s="492"/>
      <c r="AO18" s="487"/>
      <c r="AP18" s="453" t="str">
        <f t="shared" ca="1" si="111"/>
        <v/>
      </c>
      <c r="AQ18" s="453" t="str">
        <f ca="1">IF((AP18&lt;&gt;""),IF(OR($F18&lt;&gt;$G18,PrSettings!$M$4="●"),(($F18-$G18)=(AM18-AN18))*1,0),"")</f>
        <v/>
      </c>
      <c r="AR18" s="453" t="str">
        <f t="shared" ca="1" si="112"/>
        <v/>
      </c>
      <c r="AS18" s="453" t="str">
        <f ca="1">IF(AP18&lt;&gt;"",IF(ABS($F18-$G18)&gt;=PrSettings!$M$7,(ABS($F18-$G18-AM18+AN18)&lt;=1)*1,IF(AND(AP18,$F18=$G18,$F18&gt;=PrSettings!$M$6),(ABS(AM18-$F18)&lt;=1)*1,IF(AND(AP18,$F18+$G18&gt;=PrSettings!$M$8),(ABS(AM18-$F18)+ABS(AN18-$G18)&lt;=1)*1,""))),"")</f>
        <v/>
      </c>
      <c r="AT18" s="490"/>
      <c r="AV18" s="451">
        <f t="shared" ca="1" si="3"/>
        <v>21</v>
      </c>
      <c r="AW18" s="452" t="str">
        <f ca="1">GrpB!$B$9</f>
        <v>Iran</v>
      </c>
      <c r="AX18" s="453">
        <f t="shared" ca="1" si="113"/>
        <v>15</v>
      </c>
      <c r="AY18" s="452" t="str">
        <f ca="1">GrpB!$D$9</f>
        <v>USA</v>
      </c>
      <c r="AZ18" s="492"/>
      <c r="BA18" s="492"/>
      <c r="BB18" s="487"/>
      <c r="BC18" s="453" t="str">
        <f t="shared" ca="1" si="114"/>
        <v/>
      </c>
      <c r="BD18" s="453" t="str">
        <f ca="1">IF((BC18&lt;&gt;""),IF(OR($F18&lt;&gt;$G18,PrSettings!$M$4="●"),(($F18-$G18)=(AZ18-BA18))*1,0),"")</f>
        <v/>
      </c>
      <c r="BE18" s="453" t="str">
        <f t="shared" ca="1" si="115"/>
        <v/>
      </c>
      <c r="BF18" s="453" t="str">
        <f ca="1">IF(BC18&lt;&gt;"",IF(ABS($F18-$G18)&gt;=PrSettings!$M$7,(ABS($F18-$G18-AZ18+BA18)&lt;=1)*1,IF(AND(BC18,$F18=$G18,$F18&gt;=PrSettings!$M$6),(ABS(AZ18-$F18)&lt;=1)*1,IF(AND(BC18,$F18+$G18&gt;=PrSettings!$M$8),(ABS(AZ18-$F18)+ABS(BA18-$G18)&lt;=1)*1,""))),"")</f>
        <v/>
      </c>
      <c r="BG18" s="490"/>
      <c r="BI18" s="451">
        <f t="shared" ca="1" si="4"/>
        <v>21</v>
      </c>
      <c r="BJ18" s="452" t="str">
        <f ca="1">GrpB!$B$9</f>
        <v>Iran</v>
      </c>
      <c r="BK18" s="453">
        <f t="shared" ca="1" si="116"/>
        <v>15</v>
      </c>
      <c r="BL18" s="452" t="str">
        <f ca="1">GrpB!$D$9</f>
        <v>USA</v>
      </c>
      <c r="BM18" s="492"/>
      <c r="BN18" s="492"/>
      <c r="BO18" s="487"/>
      <c r="BP18" s="453" t="str">
        <f t="shared" ca="1" si="117"/>
        <v/>
      </c>
      <c r="BQ18" s="453" t="str">
        <f ca="1">IF((BP18&lt;&gt;""),IF(OR($F18&lt;&gt;$G18,PrSettings!$M$4="●"),(($F18-$G18)=(BM18-BN18))*1,0),"")</f>
        <v/>
      </c>
      <c r="BR18" s="453" t="str">
        <f t="shared" ca="1" si="118"/>
        <v/>
      </c>
      <c r="BS18" s="453" t="str">
        <f ca="1">IF(BP18&lt;&gt;"",IF(ABS($F18-$G18)&gt;=PrSettings!$M$7,(ABS($F18-$G18-BM18+BN18)&lt;=1)*1,IF(AND(BP18,$F18=$G18,$F18&gt;=PrSettings!$M$6),(ABS(BM18-$F18)&lt;=1)*1,IF(AND(BP18,$F18+$G18&gt;=PrSettings!$M$8),(ABS(BM18-$F18)+ABS(BN18-$G18)&lt;=1)*1,""))),"")</f>
        <v/>
      </c>
      <c r="BT18" s="490"/>
      <c r="BV18" s="451">
        <f t="shared" ca="1" si="5"/>
        <v>21</v>
      </c>
      <c r="BW18" s="452" t="str">
        <f ca="1">GrpB!$B$9</f>
        <v>Iran</v>
      </c>
      <c r="BX18" s="453">
        <f t="shared" ca="1" si="119"/>
        <v>15</v>
      </c>
      <c r="BY18" s="452" t="str">
        <f ca="1">GrpB!$D$9</f>
        <v>USA</v>
      </c>
      <c r="BZ18" s="492"/>
      <c r="CA18" s="492"/>
      <c r="CB18" s="487"/>
      <c r="CC18" s="453" t="str">
        <f t="shared" ca="1" si="120"/>
        <v/>
      </c>
      <c r="CD18" s="453" t="str">
        <f ca="1">IF((CC18&lt;&gt;""),IF(OR($F18&lt;&gt;$G18,PrSettings!$M$4="●"),(($F18-$G18)=(BZ18-CA18))*1,0),"")</f>
        <v/>
      </c>
      <c r="CE18" s="453" t="str">
        <f t="shared" ca="1" si="121"/>
        <v/>
      </c>
      <c r="CF18" s="453" t="str">
        <f ca="1">IF(CC18&lt;&gt;"",IF(ABS($F18-$G18)&gt;=PrSettings!$M$7,(ABS($F18-$G18-BZ18+CA18)&lt;=1)*1,IF(AND(CC18,$F18=$G18,$F18&gt;=PrSettings!$M$6),(ABS(BZ18-$F18)&lt;=1)*1,IF(AND(CC18,$F18+$G18&gt;=PrSettings!$M$8),(ABS(BZ18-$F18)+ABS(CA18-$G18)&lt;=1)*1,""))),"")</f>
        <v/>
      </c>
      <c r="CG18" s="490"/>
      <c r="CI18" s="451">
        <f t="shared" ca="1" si="6"/>
        <v>21</v>
      </c>
      <c r="CJ18" s="452" t="str">
        <f ca="1">GrpB!$B$9</f>
        <v>Iran</v>
      </c>
      <c r="CK18" s="453">
        <f t="shared" ca="1" si="122"/>
        <v>15</v>
      </c>
      <c r="CL18" s="452" t="str">
        <f ca="1">GrpB!$D$9</f>
        <v>USA</v>
      </c>
      <c r="CM18" s="492"/>
      <c r="CN18" s="492"/>
      <c r="CO18" s="487"/>
      <c r="CP18" s="453" t="str">
        <f t="shared" ca="1" si="123"/>
        <v/>
      </c>
      <c r="CQ18" s="453" t="str">
        <f ca="1">IF((CP18&lt;&gt;""),IF(OR($F18&lt;&gt;$G18,PrSettings!$M$4="●"),(($F18-$G18)=(CM18-CN18))*1,0),"")</f>
        <v/>
      </c>
      <c r="CR18" s="453" t="str">
        <f t="shared" ca="1" si="124"/>
        <v/>
      </c>
      <c r="CS18" s="453" t="str">
        <f ca="1">IF(CP18&lt;&gt;"",IF(ABS($F18-$G18)&gt;=PrSettings!$M$7,(ABS($F18-$G18-CM18+CN18)&lt;=1)*1,IF(AND(CP18,$F18=$G18,$F18&gt;=PrSettings!$M$6),(ABS(CM18-$F18)&lt;=1)*1,IF(AND(CP18,$F18+$G18&gt;=PrSettings!$M$8),(ABS(CM18-$F18)+ABS(CN18-$G18)&lt;=1)*1,""))),"")</f>
        <v/>
      </c>
      <c r="CT18" s="490"/>
      <c r="CV18" s="451">
        <f t="shared" ca="1" si="7"/>
        <v>21</v>
      </c>
      <c r="CW18" s="452" t="str">
        <f ca="1">GrpB!$B$9</f>
        <v>Iran</v>
      </c>
      <c r="CX18" s="453">
        <f t="shared" ca="1" si="125"/>
        <v>15</v>
      </c>
      <c r="CY18" s="452" t="str">
        <f ca="1">GrpB!$D$9</f>
        <v>USA</v>
      </c>
      <c r="CZ18" s="492"/>
      <c r="DA18" s="492"/>
      <c r="DB18" s="487"/>
      <c r="DC18" s="453" t="str">
        <f t="shared" ca="1" si="126"/>
        <v/>
      </c>
      <c r="DD18" s="453" t="str">
        <f ca="1">IF((DC18&lt;&gt;""),IF(OR($F18&lt;&gt;$G18,PrSettings!$M$4="●"),(($F18-$G18)=(CZ18-DA18))*1,0),"")</f>
        <v/>
      </c>
      <c r="DE18" s="453" t="str">
        <f t="shared" ca="1" si="127"/>
        <v/>
      </c>
      <c r="DF18" s="453" t="str">
        <f ca="1">IF(DC18&lt;&gt;"",IF(ABS($F18-$G18)&gt;=PrSettings!$M$7,(ABS($F18-$G18-CZ18+DA18)&lt;=1)*1,IF(AND(DC18,$F18=$G18,$F18&gt;=PrSettings!$M$6),(ABS(CZ18-$F18)&lt;=1)*1,IF(AND(DC18,$F18+$G18&gt;=PrSettings!$M$8),(ABS(CZ18-$F18)+ABS(DA18-$G18)&lt;=1)*1,""))),"")</f>
        <v/>
      </c>
      <c r="DG18" s="490"/>
      <c r="DI18" s="451">
        <f t="shared" ca="1" si="8"/>
        <v>21</v>
      </c>
      <c r="DJ18" s="452" t="str">
        <f ca="1">GrpB!$B$9</f>
        <v>Iran</v>
      </c>
      <c r="DK18" s="453">
        <f t="shared" ca="1" si="128"/>
        <v>15</v>
      </c>
      <c r="DL18" s="452" t="str">
        <f ca="1">GrpB!$D$9</f>
        <v>USA</v>
      </c>
      <c r="DM18" s="492"/>
      <c r="DN18" s="492"/>
      <c r="DO18" s="487"/>
      <c r="DP18" s="453" t="str">
        <f t="shared" ca="1" si="129"/>
        <v/>
      </c>
      <c r="DQ18" s="453" t="str">
        <f ca="1">IF((DP18&lt;&gt;""),IF(OR($F18&lt;&gt;$G18,PrSettings!$M$4="●"),(($F18-$G18)=(DM18-DN18))*1,0),"")</f>
        <v/>
      </c>
      <c r="DR18" s="453" t="str">
        <f t="shared" ca="1" si="130"/>
        <v/>
      </c>
      <c r="DS18" s="453" t="str">
        <f ca="1">IF(DP18&lt;&gt;"",IF(ABS($F18-$G18)&gt;=PrSettings!$M$7,(ABS($F18-$G18-DM18+DN18)&lt;=1)*1,IF(AND(DP18,$F18=$G18,$F18&gt;=PrSettings!$M$6),(ABS(DM18-$F18)&lt;=1)*1,IF(AND(DP18,$F18+$G18&gt;=PrSettings!$M$8),(ABS(DM18-$F18)+ABS(DN18-$G18)&lt;=1)*1,""))),"")</f>
        <v/>
      </c>
      <c r="DT18" s="490"/>
      <c r="DV18" s="451">
        <f t="shared" ca="1" si="9"/>
        <v>21</v>
      </c>
      <c r="DW18" s="452" t="str">
        <f ca="1">GrpB!$B$9</f>
        <v>Iran</v>
      </c>
      <c r="DX18" s="453">
        <f t="shared" ca="1" si="131"/>
        <v>15</v>
      </c>
      <c r="DY18" s="452" t="str">
        <f ca="1">GrpB!$D$9</f>
        <v>USA</v>
      </c>
      <c r="DZ18" s="492"/>
      <c r="EA18" s="492"/>
      <c r="EB18" s="487"/>
      <c r="EC18" s="453" t="str">
        <f t="shared" ca="1" si="132"/>
        <v/>
      </c>
      <c r="ED18" s="453" t="str">
        <f ca="1">IF((EC18&lt;&gt;""),IF(OR($F18&lt;&gt;$G18,PrSettings!$M$4="●"),(($F18-$G18)=(DZ18-EA18))*1,0),"")</f>
        <v/>
      </c>
      <c r="EE18" s="453" t="str">
        <f t="shared" ca="1" si="133"/>
        <v/>
      </c>
      <c r="EF18" s="453" t="str">
        <f ca="1">IF(EC18&lt;&gt;"",IF(ABS($F18-$G18)&gt;=PrSettings!$M$7,(ABS($F18-$G18-DZ18+EA18)&lt;=1)*1,IF(AND(EC18,$F18=$G18,$F18&gt;=PrSettings!$M$6),(ABS(DZ18-$F18)&lt;=1)*1,IF(AND(EC18,$F18+$G18&gt;=PrSettings!$M$8),(ABS(DZ18-$F18)+ABS(EA18-$G18)&lt;=1)*1,""))),"")</f>
        <v/>
      </c>
      <c r="EG18" s="490"/>
      <c r="EI18" s="451">
        <f t="shared" ca="1" si="10"/>
        <v>21</v>
      </c>
      <c r="EJ18" s="452" t="str">
        <f ca="1">GrpB!$B$9</f>
        <v>Iran</v>
      </c>
      <c r="EK18" s="453">
        <f t="shared" ca="1" si="134"/>
        <v>15</v>
      </c>
      <c r="EL18" s="452" t="str">
        <f ca="1">GrpB!$D$9</f>
        <v>USA</v>
      </c>
      <c r="EM18" s="492"/>
      <c r="EN18" s="492"/>
      <c r="EO18" s="487"/>
      <c r="EP18" s="453" t="str">
        <f t="shared" ca="1" si="135"/>
        <v/>
      </c>
      <c r="EQ18" s="453" t="str">
        <f ca="1">IF((EP18&lt;&gt;""),IF(OR($F18&lt;&gt;$G18,PrSettings!$M$4="●"),(($F18-$G18)=(EM18-EN18))*1,0),"")</f>
        <v/>
      </c>
      <c r="ER18" s="453" t="str">
        <f t="shared" ca="1" si="136"/>
        <v/>
      </c>
      <c r="ES18" s="453" t="str">
        <f ca="1">IF(EP18&lt;&gt;"",IF(ABS($F18-$G18)&gt;=PrSettings!$M$7,(ABS($F18-$G18-EM18+EN18)&lt;=1)*1,IF(AND(EP18,$F18=$G18,$F18&gt;=PrSettings!$M$6),(ABS(EM18-$F18)&lt;=1)*1,IF(AND(EP18,$F18+$G18&gt;=PrSettings!$M$8),(ABS(EM18-$F18)+ABS(EN18-$G18)&lt;=1)*1,""))),"")</f>
        <v/>
      </c>
      <c r="ET18" s="490"/>
      <c r="EV18" s="451">
        <f t="shared" ca="1" si="11"/>
        <v>21</v>
      </c>
      <c r="EW18" s="452" t="str">
        <f ca="1">GrpB!$B$9</f>
        <v>Iran</v>
      </c>
      <c r="EX18" s="453">
        <f t="shared" ca="1" si="137"/>
        <v>15</v>
      </c>
      <c r="EY18" s="452" t="str">
        <f ca="1">GrpB!$D$9</f>
        <v>USA</v>
      </c>
      <c r="EZ18" s="492"/>
      <c r="FA18" s="492"/>
      <c r="FB18" s="487"/>
      <c r="FC18" s="453" t="str">
        <f t="shared" ca="1" si="138"/>
        <v/>
      </c>
      <c r="FD18" s="453" t="str">
        <f ca="1">IF((FC18&lt;&gt;""),IF(OR($F18&lt;&gt;$G18,PrSettings!$M$4="●"),(($F18-$G18)=(EZ18-FA18))*1,0),"")</f>
        <v/>
      </c>
      <c r="FE18" s="453" t="str">
        <f t="shared" ca="1" si="139"/>
        <v/>
      </c>
      <c r="FF18" s="453" t="str">
        <f ca="1">IF(FC18&lt;&gt;"",IF(ABS($F18-$G18)&gt;=PrSettings!$M$7,(ABS($F18-$G18-EZ18+FA18)&lt;=1)*1,IF(AND(FC18,$F18=$G18,$F18&gt;=PrSettings!$M$6),(ABS(EZ18-$F18)&lt;=1)*1,IF(AND(FC18,$F18+$G18&gt;=PrSettings!$M$8),(ABS(EZ18-$F18)+ABS(FA18-$G18)&lt;=1)*1,""))),"")</f>
        <v/>
      </c>
      <c r="FG18" s="490"/>
      <c r="FI18" s="451">
        <f t="shared" ca="1" si="12"/>
        <v>21</v>
      </c>
      <c r="FJ18" s="452" t="str">
        <f ca="1">GrpB!$B$9</f>
        <v>Iran</v>
      </c>
      <c r="FK18" s="453">
        <f t="shared" ca="1" si="140"/>
        <v>15</v>
      </c>
      <c r="FL18" s="452" t="str">
        <f ca="1">GrpB!$D$9</f>
        <v>USA</v>
      </c>
      <c r="FM18" s="492"/>
      <c r="FN18" s="492"/>
      <c r="FO18" s="487"/>
      <c r="FP18" s="453" t="str">
        <f t="shared" ca="1" si="141"/>
        <v/>
      </c>
      <c r="FQ18" s="453" t="str">
        <f ca="1">IF((FP18&lt;&gt;""),IF(OR($F18&lt;&gt;$G18,PrSettings!$M$4="●"),(($F18-$G18)=(FM18-FN18))*1,0),"")</f>
        <v/>
      </c>
      <c r="FR18" s="453" t="str">
        <f t="shared" ca="1" si="142"/>
        <v/>
      </c>
      <c r="FS18" s="453" t="str">
        <f ca="1">IF(FP18&lt;&gt;"",IF(ABS($F18-$G18)&gt;=PrSettings!$M$7,(ABS($F18-$G18-FM18+FN18)&lt;=1)*1,IF(AND(FP18,$F18=$G18,$F18&gt;=PrSettings!$M$6),(ABS(FM18-$F18)&lt;=1)*1,IF(AND(FP18,$F18+$G18&gt;=PrSettings!$M$8),(ABS(FM18-$F18)+ABS(FN18-$G18)&lt;=1)*1,""))),"")</f>
        <v/>
      </c>
      <c r="FT18" s="490"/>
      <c r="FV18" s="451">
        <f t="shared" ca="1" si="13"/>
        <v>21</v>
      </c>
      <c r="FW18" s="452" t="str">
        <f ca="1">GrpB!$B$9</f>
        <v>Iran</v>
      </c>
      <c r="FX18" s="453">
        <f t="shared" ca="1" si="143"/>
        <v>15</v>
      </c>
      <c r="FY18" s="452" t="str">
        <f ca="1">GrpB!$D$9</f>
        <v>USA</v>
      </c>
      <c r="FZ18" s="492"/>
      <c r="GA18" s="492"/>
      <c r="GB18" s="487"/>
      <c r="GC18" s="453" t="str">
        <f t="shared" ca="1" si="144"/>
        <v/>
      </c>
      <c r="GD18" s="453" t="str">
        <f ca="1">IF((GC18&lt;&gt;""),IF(OR($F18&lt;&gt;$G18,PrSettings!$M$4="●"),(($F18-$G18)=(FZ18-GA18))*1,0),"")</f>
        <v/>
      </c>
      <c r="GE18" s="453" t="str">
        <f t="shared" ca="1" si="145"/>
        <v/>
      </c>
      <c r="GF18" s="453" t="str">
        <f ca="1">IF(GC18&lt;&gt;"",IF(ABS($F18-$G18)&gt;=PrSettings!$M$7,(ABS($F18-$G18-FZ18+GA18)&lt;=1)*1,IF(AND(GC18,$F18=$G18,$F18&gt;=PrSettings!$M$6),(ABS(FZ18-$F18)&lt;=1)*1,IF(AND(GC18,$F18+$G18&gt;=PrSettings!$M$8),(ABS(FZ18-$F18)+ABS(GA18-$G18)&lt;=1)*1,""))),"")</f>
        <v/>
      </c>
      <c r="GG18" s="490"/>
      <c r="GI18" s="451">
        <f t="shared" ca="1" si="14"/>
        <v>21</v>
      </c>
      <c r="GJ18" s="452" t="str">
        <f ca="1">GrpB!$B$9</f>
        <v>Iran</v>
      </c>
      <c r="GK18" s="453">
        <f t="shared" ca="1" si="146"/>
        <v>15</v>
      </c>
      <c r="GL18" s="452" t="str">
        <f ca="1">GrpB!$D$9</f>
        <v>USA</v>
      </c>
      <c r="GM18" s="492"/>
      <c r="GN18" s="492"/>
      <c r="GO18" s="487"/>
      <c r="GP18" s="453" t="str">
        <f t="shared" ca="1" si="147"/>
        <v/>
      </c>
      <c r="GQ18" s="453" t="str">
        <f ca="1">IF((GP18&lt;&gt;""),IF(OR($F18&lt;&gt;$G18,PrSettings!$M$4="●"),(($F18-$G18)=(GM18-GN18))*1,0),"")</f>
        <v/>
      </c>
      <c r="GR18" s="453" t="str">
        <f t="shared" ca="1" si="148"/>
        <v/>
      </c>
      <c r="GS18" s="453" t="str">
        <f ca="1">IF(GP18&lt;&gt;"",IF(ABS($F18-$G18)&gt;=PrSettings!$M$7,(ABS($F18-$G18-GM18+GN18)&lt;=1)*1,IF(AND(GP18,$F18=$G18,$F18&gt;=PrSettings!$M$6),(ABS(GM18-$F18)&lt;=1)*1,IF(AND(GP18,$F18+$G18&gt;=PrSettings!$M$8),(ABS(GM18-$F18)+ABS(GN18-$G18)&lt;=1)*1,""))),"")</f>
        <v/>
      </c>
      <c r="GT18" s="490"/>
      <c r="GV18" s="451">
        <f t="shared" ca="1" si="15"/>
        <v>21</v>
      </c>
      <c r="GW18" s="452" t="str">
        <f ca="1">GrpB!$B$9</f>
        <v>Iran</v>
      </c>
      <c r="GX18" s="453">
        <f t="shared" ca="1" si="149"/>
        <v>15</v>
      </c>
      <c r="GY18" s="452" t="str">
        <f ca="1">GrpB!$D$9</f>
        <v>USA</v>
      </c>
      <c r="GZ18" s="492"/>
      <c r="HA18" s="492"/>
      <c r="HB18" s="487"/>
      <c r="HC18" s="453" t="str">
        <f t="shared" ca="1" si="150"/>
        <v/>
      </c>
      <c r="HD18" s="453" t="str">
        <f ca="1">IF((HC18&lt;&gt;""),IF(OR($F18&lt;&gt;$G18,PrSettings!$M$4="●"),(($F18-$G18)=(GZ18-HA18))*1,0),"")</f>
        <v/>
      </c>
      <c r="HE18" s="453" t="str">
        <f t="shared" ca="1" si="151"/>
        <v/>
      </c>
      <c r="HF18" s="453" t="str">
        <f ca="1">IF(HC18&lt;&gt;"",IF(ABS($F18-$G18)&gt;=PrSettings!$M$7,(ABS($F18-$G18-GZ18+HA18)&lt;=1)*1,IF(AND(HC18,$F18=$G18,$F18&gt;=PrSettings!$M$6),(ABS(GZ18-$F18)&lt;=1)*1,IF(AND(HC18,$F18+$G18&gt;=PrSettings!$M$8),(ABS(GZ18-$F18)+ABS(HA18-$G18)&lt;=1)*1,""))),"")</f>
        <v/>
      </c>
      <c r="HG18" s="490"/>
      <c r="HI18" s="451">
        <f t="shared" ca="1" si="16"/>
        <v>21</v>
      </c>
      <c r="HJ18" s="452" t="str">
        <f ca="1">GrpB!$B$9</f>
        <v>Iran</v>
      </c>
      <c r="HK18" s="453">
        <f t="shared" ca="1" si="152"/>
        <v>15</v>
      </c>
      <c r="HL18" s="452" t="str">
        <f ca="1">GrpB!$D$9</f>
        <v>USA</v>
      </c>
      <c r="HM18" s="492"/>
      <c r="HN18" s="492"/>
      <c r="HO18" s="487"/>
      <c r="HP18" s="453" t="str">
        <f t="shared" ca="1" si="153"/>
        <v/>
      </c>
      <c r="HQ18" s="453" t="str">
        <f ca="1">IF((HP18&lt;&gt;""),IF(OR($F18&lt;&gt;$G18,PrSettings!$M$4="●"),(($F18-$G18)=(HM18-HN18))*1,0),"")</f>
        <v/>
      </c>
      <c r="HR18" s="453" t="str">
        <f t="shared" ca="1" si="154"/>
        <v/>
      </c>
      <c r="HS18" s="453" t="str">
        <f ca="1">IF(HP18&lt;&gt;"",IF(ABS($F18-$G18)&gt;=PrSettings!$M$7,(ABS($F18-$G18-HM18+HN18)&lt;=1)*1,IF(AND(HP18,$F18=$G18,$F18&gt;=PrSettings!$M$6),(ABS(HM18-$F18)&lt;=1)*1,IF(AND(HP18,$F18+$G18&gt;=PrSettings!$M$8),(ABS(HM18-$F18)+ABS(HN18-$G18)&lt;=1)*1,""))),"")</f>
        <v/>
      </c>
      <c r="HT18" s="490"/>
      <c r="HV18" s="451">
        <f t="shared" ca="1" si="17"/>
        <v>21</v>
      </c>
      <c r="HW18" s="452" t="str">
        <f ca="1">GrpB!$B$9</f>
        <v>Iran</v>
      </c>
      <c r="HX18" s="453">
        <f t="shared" ca="1" si="155"/>
        <v>15</v>
      </c>
      <c r="HY18" s="452" t="str">
        <f ca="1">GrpB!$D$9</f>
        <v>USA</v>
      </c>
      <c r="HZ18" s="492"/>
      <c r="IA18" s="492"/>
      <c r="IB18" s="487"/>
      <c r="IC18" s="453" t="str">
        <f t="shared" ca="1" si="156"/>
        <v/>
      </c>
      <c r="ID18" s="453" t="str">
        <f ca="1">IF((IC18&lt;&gt;""),IF(OR($F18&lt;&gt;$G18,PrSettings!$M$4="●"),(($F18-$G18)=(HZ18-IA18))*1,0),"")</f>
        <v/>
      </c>
      <c r="IE18" s="453" t="str">
        <f t="shared" ca="1" si="157"/>
        <v/>
      </c>
      <c r="IF18" s="453" t="str">
        <f ca="1">IF(IC18&lt;&gt;"",IF(ABS($F18-$G18)&gt;=PrSettings!$M$7,(ABS($F18-$G18-HZ18+IA18)&lt;=1)*1,IF(AND(IC18,$F18=$G18,$F18&gt;=PrSettings!$M$6),(ABS(HZ18-$F18)&lt;=1)*1,IF(AND(IC18,$F18+$G18&gt;=PrSettings!$M$8),(ABS(HZ18-$F18)+ABS(IA18-$G18)&lt;=1)*1,""))),"")</f>
        <v/>
      </c>
      <c r="IG18" s="490"/>
      <c r="II18" s="451">
        <f t="shared" ca="1" si="18"/>
        <v>21</v>
      </c>
      <c r="IJ18" s="452" t="str">
        <f ca="1">GrpB!$B$9</f>
        <v>Iran</v>
      </c>
      <c r="IK18" s="453">
        <f t="shared" ca="1" si="158"/>
        <v>15</v>
      </c>
      <c r="IL18" s="452" t="str">
        <f ca="1">GrpB!$D$9</f>
        <v>USA</v>
      </c>
      <c r="IM18" s="492"/>
      <c r="IN18" s="492"/>
      <c r="IO18" s="487"/>
      <c r="IP18" s="453" t="str">
        <f t="shared" ca="1" si="159"/>
        <v/>
      </c>
      <c r="IQ18" s="453" t="str">
        <f ca="1">IF((IP18&lt;&gt;""),IF(OR($F18&lt;&gt;$G18,PrSettings!$M$4="●"),(($F18-$G18)=(IM18-IN18))*1,0),"")</f>
        <v/>
      </c>
      <c r="IR18" s="453" t="str">
        <f t="shared" ca="1" si="160"/>
        <v/>
      </c>
      <c r="IS18" s="453" t="str">
        <f ca="1">IF(IP18&lt;&gt;"",IF(ABS($F18-$G18)&gt;=PrSettings!$M$7,(ABS($F18-$G18-IM18+IN18)&lt;=1)*1,IF(AND(IP18,$F18=$G18,$F18&gt;=PrSettings!$M$6),(ABS(IM18-$F18)&lt;=1)*1,IF(AND(IP18,$F18+$G18&gt;=PrSettings!$M$8),(ABS(IM18-$F18)+ABS(IN18-$G18)&lt;=1)*1,""))),"")</f>
        <v/>
      </c>
      <c r="IT18" s="490"/>
      <c r="IV18" s="451">
        <f t="shared" ca="1" si="19"/>
        <v>21</v>
      </c>
      <c r="IW18" s="452" t="str">
        <f ca="1">GrpB!$B$9</f>
        <v>Iran</v>
      </c>
      <c r="IX18" s="453">
        <f t="shared" ca="1" si="161"/>
        <v>15</v>
      </c>
      <c r="IY18" s="452" t="str">
        <f ca="1">GrpB!$D$9</f>
        <v>USA</v>
      </c>
      <c r="IZ18" s="492"/>
      <c r="JA18" s="492"/>
      <c r="JB18" s="487"/>
      <c r="JC18" s="453" t="str">
        <f t="shared" ca="1" si="162"/>
        <v/>
      </c>
      <c r="JD18" s="453" t="str">
        <f ca="1">IF((JC18&lt;&gt;""),IF(OR($F18&lt;&gt;$G18,PrSettings!$M$4="●"),(($F18-$G18)=(IZ18-JA18))*1,0),"")</f>
        <v/>
      </c>
      <c r="JE18" s="453" t="str">
        <f t="shared" ca="1" si="163"/>
        <v/>
      </c>
      <c r="JF18" s="453" t="str">
        <f ca="1">IF(JC18&lt;&gt;"",IF(ABS($F18-$G18)&gt;=PrSettings!$M$7,(ABS($F18-$G18-IZ18+JA18)&lt;=1)*1,IF(AND(JC18,$F18=$G18,$F18&gt;=PrSettings!$M$6),(ABS(IZ18-$F18)&lt;=1)*1,IF(AND(JC18,$F18+$G18&gt;=PrSettings!$M$8),(ABS(IZ18-$F18)+ABS(JA18-$G18)&lt;=1)*1,""))),"")</f>
        <v/>
      </c>
      <c r="JG18" s="490"/>
      <c r="JI18" s="451">
        <f t="shared" ca="1" si="20"/>
        <v>21</v>
      </c>
      <c r="JJ18" s="452" t="str">
        <f ca="1">GrpB!$B$9</f>
        <v>Iran</v>
      </c>
      <c r="JK18" s="453">
        <f t="shared" ca="1" si="164"/>
        <v>15</v>
      </c>
      <c r="JL18" s="452" t="str">
        <f ca="1">GrpB!$D$9</f>
        <v>USA</v>
      </c>
      <c r="JM18" s="492"/>
      <c r="JN18" s="492"/>
      <c r="JO18" s="487"/>
      <c r="JP18" s="453" t="str">
        <f t="shared" ca="1" si="165"/>
        <v/>
      </c>
      <c r="JQ18" s="453" t="str">
        <f ca="1">IF((JP18&lt;&gt;""),IF(OR($F18&lt;&gt;$G18,PrSettings!$M$4="●"),(($F18-$G18)=(JM18-JN18))*1,0),"")</f>
        <v/>
      </c>
      <c r="JR18" s="453" t="str">
        <f t="shared" ca="1" si="166"/>
        <v/>
      </c>
      <c r="JS18" s="453" t="str">
        <f ca="1">IF(JP18&lt;&gt;"",IF(ABS($F18-$G18)&gt;=PrSettings!$M$7,(ABS($F18-$G18-JM18+JN18)&lt;=1)*1,IF(AND(JP18,$F18=$G18,$F18&gt;=PrSettings!$M$6),(ABS(JM18-$F18)&lt;=1)*1,IF(AND(JP18,$F18+$G18&gt;=PrSettings!$M$8),(ABS(JM18-$F18)+ABS(JN18-$G18)&lt;=1)*1,""))),"")</f>
        <v/>
      </c>
      <c r="JT18" s="490"/>
      <c r="JV18" s="451">
        <f t="shared" ca="1" si="21"/>
        <v>21</v>
      </c>
      <c r="JW18" s="452" t="str">
        <f ca="1">GrpB!$B$9</f>
        <v>Iran</v>
      </c>
      <c r="JX18" s="453">
        <f t="shared" ca="1" si="167"/>
        <v>15</v>
      </c>
      <c r="JY18" s="452" t="str">
        <f ca="1">GrpB!$D$9</f>
        <v>USA</v>
      </c>
      <c r="JZ18" s="492"/>
      <c r="KA18" s="492"/>
      <c r="KB18" s="487"/>
      <c r="KC18" s="453" t="str">
        <f t="shared" ca="1" si="168"/>
        <v/>
      </c>
      <c r="KD18" s="453" t="str">
        <f ca="1">IF((KC18&lt;&gt;""),IF(OR($F18&lt;&gt;$G18,PrSettings!$M$4="●"),(($F18-$G18)=(JZ18-KA18))*1,0),"")</f>
        <v/>
      </c>
      <c r="KE18" s="453" t="str">
        <f t="shared" ca="1" si="169"/>
        <v/>
      </c>
      <c r="KF18" s="453" t="str">
        <f ca="1">IF(KC18&lt;&gt;"",IF(ABS($F18-$G18)&gt;=PrSettings!$M$7,(ABS($F18-$G18-JZ18+KA18)&lt;=1)*1,IF(AND(KC18,$F18=$G18,$F18&gt;=PrSettings!$M$6),(ABS(JZ18-$F18)&lt;=1)*1,IF(AND(KC18,$F18+$G18&gt;=PrSettings!$M$8),(ABS(JZ18-$F18)+ABS(KA18-$G18)&lt;=1)*1,""))),"")</f>
        <v/>
      </c>
      <c r="KG18" s="490"/>
      <c r="KI18" s="451">
        <f t="shared" ca="1" si="22"/>
        <v>21</v>
      </c>
      <c r="KJ18" s="452" t="str">
        <f ca="1">GrpB!$B$9</f>
        <v>Iran</v>
      </c>
      <c r="KK18" s="453">
        <f t="shared" ca="1" si="170"/>
        <v>15</v>
      </c>
      <c r="KL18" s="452" t="str">
        <f ca="1">GrpB!$D$9</f>
        <v>USA</v>
      </c>
      <c r="KM18" s="492"/>
      <c r="KN18" s="492"/>
      <c r="KO18" s="487"/>
      <c r="KP18" s="453" t="str">
        <f t="shared" ca="1" si="171"/>
        <v/>
      </c>
      <c r="KQ18" s="453" t="str">
        <f ca="1">IF((KP18&lt;&gt;""),IF(OR($F18&lt;&gt;$G18,PrSettings!$M$4="●"),(($F18-$G18)=(KM18-KN18))*1,0),"")</f>
        <v/>
      </c>
      <c r="KR18" s="453" t="str">
        <f t="shared" ca="1" si="172"/>
        <v/>
      </c>
      <c r="KS18" s="453" t="str">
        <f ca="1">IF(KP18&lt;&gt;"",IF(ABS($F18-$G18)&gt;=PrSettings!$M$7,(ABS($F18-$G18-KM18+KN18)&lt;=1)*1,IF(AND(KP18,$F18=$G18,$F18&gt;=PrSettings!$M$6),(ABS(KM18-$F18)&lt;=1)*1,IF(AND(KP18,$F18+$G18&gt;=PrSettings!$M$8),(ABS(KM18-$F18)+ABS(KN18-$G18)&lt;=1)*1,""))),"")</f>
        <v/>
      </c>
      <c r="KT18" s="490"/>
      <c r="KV18" s="451">
        <f t="shared" ca="1" si="23"/>
        <v>21</v>
      </c>
      <c r="KW18" s="452" t="str">
        <f ca="1">GrpB!$B$9</f>
        <v>Iran</v>
      </c>
      <c r="KX18" s="453">
        <f t="shared" ca="1" si="173"/>
        <v>15</v>
      </c>
      <c r="KY18" s="452" t="str">
        <f ca="1">GrpB!$D$9</f>
        <v>USA</v>
      </c>
      <c r="KZ18" s="492"/>
      <c r="LA18" s="492"/>
      <c r="LB18" s="487"/>
      <c r="LC18" s="453" t="str">
        <f t="shared" ca="1" si="174"/>
        <v/>
      </c>
      <c r="LD18" s="453" t="str">
        <f ca="1">IF((LC18&lt;&gt;""),IF(OR($F18&lt;&gt;$G18,PrSettings!$M$4="●"),(($F18-$G18)=(KZ18-LA18))*1,0),"")</f>
        <v/>
      </c>
      <c r="LE18" s="453" t="str">
        <f t="shared" ca="1" si="175"/>
        <v/>
      </c>
      <c r="LF18" s="453" t="str">
        <f ca="1">IF(LC18&lt;&gt;"",IF(ABS($F18-$G18)&gt;=PrSettings!$M$7,(ABS($F18-$G18-KZ18+LA18)&lt;=1)*1,IF(AND(LC18,$F18=$G18,$F18&gt;=PrSettings!$M$6),(ABS(KZ18-$F18)&lt;=1)*1,IF(AND(LC18,$F18+$G18&gt;=PrSettings!$M$8),(ABS(KZ18-$F18)+ABS(LA18-$G18)&lt;=1)*1,""))),"")</f>
        <v/>
      </c>
      <c r="LG18" s="490"/>
      <c r="LI18" s="451">
        <f t="shared" ca="1" si="24"/>
        <v>21</v>
      </c>
      <c r="LJ18" s="452" t="str">
        <f ca="1">GrpB!$B$9</f>
        <v>Iran</v>
      </c>
      <c r="LK18" s="453">
        <f t="shared" ca="1" si="176"/>
        <v>15</v>
      </c>
      <c r="LL18" s="452" t="str">
        <f ca="1">GrpB!$D$9</f>
        <v>USA</v>
      </c>
      <c r="LM18" s="492"/>
      <c r="LN18" s="492"/>
      <c r="LO18" s="487"/>
      <c r="LP18" s="453" t="str">
        <f t="shared" ca="1" si="177"/>
        <v/>
      </c>
      <c r="LQ18" s="453" t="str">
        <f ca="1">IF((LP18&lt;&gt;""),IF(OR($F18&lt;&gt;$G18,PrSettings!$M$4="●"),(($F18-$G18)=(LM18-LN18))*1,0),"")</f>
        <v/>
      </c>
      <c r="LR18" s="453" t="str">
        <f t="shared" ca="1" si="178"/>
        <v/>
      </c>
      <c r="LS18" s="453" t="str">
        <f ca="1">IF(LP18&lt;&gt;"",IF(ABS($F18-$G18)&gt;=PrSettings!$M$7,(ABS($F18-$G18-LM18+LN18)&lt;=1)*1,IF(AND(LP18,$F18=$G18,$F18&gt;=PrSettings!$M$6),(ABS(LM18-$F18)&lt;=1)*1,IF(AND(LP18,$F18+$G18&gt;=PrSettings!$M$8),(ABS(LM18-$F18)+ABS(LN18-$G18)&lt;=1)*1,""))),"")</f>
        <v/>
      </c>
      <c r="LT18" s="490"/>
      <c r="LV18" s="451">
        <f t="shared" ca="1" si="25"/>
        <v>21</v>
      </c>
      <c r="LW18" s="452" t="str">
        <f ca="1">GrpB!$B$9</f>
        <v>Iran</v>
      </c>
      <c r="LX18" s="453">
        <f t="shared" ca="1" si="179"/>
        <v>15</v>
      </c>
      <c r="LY18" s="452" t="str">
        <f ca="1">GrpB!$D$9</f>
        <v>USA</v>
      </c>
      <c r="LZ18" s="492"/>
      <c r="MA18" s="492"/>
      <c r="MB18" s="487"/>
      <c r="MC18" s="453" t="str">
        <f t="shared" ca="1" si="180"/>
        <v/>
      </c>
      <c r="MD18" s="453" t="str">
        <f ca="1">IF((MC18&lt;&gt;""),IF(OR($F18&lt;&gt;$G18,PrSettings!$M$4="●"),(($F18-$G18)=(LZ18-MA18))*1,0),"")</f>
        <v/>
      </c>
      <c r="ME18" s="453" t="str">
        <f t="shared" ca="1" si="181"/>
        <v/>
      </c>
      <c r="MF18" s="453" t="str">
        <f ca="1">IF(MC18&lt;&gt;"",IF(ABS($F18-$G18)&gt;=PrSettings!$M$7,(ABS($F18-$G18-LZ18+MA18)&lt;=1)*1,IF(AND(MC18,$F18=$G18,$F18&gt;=PrSettings!$M$6),(ABS(LZ18-$F18)&lt;=1)*1,IF(AND(MC18,$F18+$G18&gt;=PrSettings!$M$8),(ABS(LZ18-$F18)+ABS(MA18-$G18)&lt;=1)*1,""))),"")</f>
        <v/>
      </c>
      <c r="MG18" s="490"/>
    </row>
    <row r="19" spans="2:345" ht="24" customHeight="1" x14ac:dyDescent="0.25">
      <c r="B19" s="462" t="str">
        <f>Language!$E$124&amp;" C"</f>
        <v>Gruppe C</v>
      </c>
      <c r="C19" s="463"/>
      <c r="D19" s="468"/>
      <c r="E19" s="465"/>
      <c r="F19" s="469"/>
      <c r="G19" s="470"/>
      <c r="I19" s="462" t="str">
        <f t="shared" si="0"/>
        <v>Gruppe C</v>
      </c>
      <c r="J19" s="464"/>
      <c r="K19" s="468"/>
      <c r="L19" s="465"/>
      <c r="M19" s="496"/>
      <c r="N19" s="497"/>
      <c r="O19" s="466"/>
      <c r="P19" s="478"/>
      <c r="Q19" s="465"/>
      <c r="R19" s="465"/>
      <c r="S19" s="465"/>
      <c r="T19" s="479"/>
      <c r="V19" s="462" t="str">
        <f t="shared" si="1"/>
        <v>Gruppe C</v>
      </c>
      <c r="W19" s="464"/>
      <c r="X19" s="468"/>
      <c r="Y19" s="465"/>
      <c r="Z19" s="496"/>
      <c r="AA19" s="497"/>
      <c r="AB19" s="466"/>
      <c r="AC19" s="478"/>
      <c r="AD19" s="465"/>
      <c r="AE19" s="465"/>
      <c r="AF19" s="465"/>
      <c r="AG19" s="479"/>
      <c r="AI19" s="462" t="str">
        <f t="shared" si="2"/>
        <v>Gruppe C</v>
      </c>
      <c r="AJ19" s="464"/>
      <c r="AK19" s="468"/>
      <c r="AL19" s="465"/>
      <c r="AM19" s="496"/>
      <c r="AN19" s="497"/>
      <c r="AO19" s="466"/>
      <c r="AP19" s="478"/>
      <c r="AQ19" s="465"/>
      <c r="AR19" s="465"/>
      <c r="AS19" s="465"/>
      <c r="AT19" s="479"/>
      <c r="AV19" s="462" t="str">
        <f t="shared" si="3"/>
        <v>Gruppe C</v>
      </c>
      <c r="AW19" s="464"/>
      <c r="AX19" s="468"/>
      <c r="AY19" s="465"/>
      <c r="AZ19" s="496"/>
      <c r="BA19" s="497"/>
      <c r="BB19" s="466"/>
      <c r="BC19" s="478"/>
      <c r="BD19" s="465"/>
      <c r="BE19" s="465"/>
      <c r="BF19" s="465"/>
      <c r="BG19" s="479"/>
      <c r="BI19" s="462" t="str">
        <f t="shared" si="4"/>
        <v>Gruppe C</v>
      </c>
      <c r="BJ19" s="464"/>
      <c r="BK19" s="468"/>
      <c r="BL19" s="465"/>
      <c r="BM19" s="496"/>
      <c r="BN19" s="497"/>
      <c r="BO19" s="466"/>
      <c r="BP19" s="478"/>
      <c r="BQ19" s="465"/>
      <c r="BR19" s="465"/>
      <c r="BS19" s="465"/>
      <c r="BT19" s="479"/>
      <c r="BV19" s="462" t="str">
        <f t="shared" si="5"/>
        <v>Gruppe C</v>
      </c>
      <c r="BW19" s="464"/>
      <c r="BX19" s="468"/>
      <c r="BY19" s="465"/>
      <c r="BZ19" s="496"/>
      <c r="CA19" s="497"/>
      <c r="CB19" s="466"/>
      <c r="CC19" s="478"/>
      <c r="CD19" s="465"/>
      <c r="CE19" s="465"/>
      <c r="CF19" s="465"/>
      <c r="CG19" s="479"/>
      <c r="CI19" s="462" t="str">
        <f t="shared" si="6"/>
        <v>Gruppe C</v>
      </c>
      <c r="CJ19" s="464"/>
      <c r="CK19" s="468"/>
      <c r="CL19" s="465"/>
      <c r="CM19" s="496"/>
      <c r="CN19" s="497"/>
      <c r="CO19" s="466"/>
      <c r="CP19" s="478"/>
      <c r="CQ19" s="465"/>
      <c r="CR19" s="465"/>
      <c r="CS19" s="465"/>
      <c r="CT19" s="479"/>
      <c r="CV19" s="462" t="str">
        <f t="shared" si="7"/>
        <v>Gruppe C</v>
      </c>
      <c r="CW19" s="464"/>
      <c r="CX19" s="468"/>
      <c r="CY19" s="465"/>
      <c r="CZ19" s="496"/>
      <c r="DA19" s="497"/>
      <c r="DB19" s="466"/>
      <c r="DC19" s="478"/>
      <c r="DD19" s="465"/>
      <c r="DE19" s="465"/>
      <c r="DF19" s="465"/>
      <c r="DG19" s="479"/>
      <c r="DI19" s="462" t="str">
        <f t="shared" si="8"/>
        <v>Gruppe C</v>
      </c>
      <c r="DJ19" s="464"/>
      <c r="DK19" s="468"/>
      <c r="DL19" s="465"/>
      <c r="DM19" s="496"/>
      <c r="DN19" s="497"/>
      <c r="DO19" s="466"/>
      <c r="DP19" s="478"/>
      <c r="DQ19" s="465"/>
      <c r="DR19" s="465"/>
      <c r="DS19" s="465"/>
      <c r="DT19" s="479"/>
      <c r="DV19" s="462" t="str">
        <f t="shared" si="9"/>
        <v>Gruppe C</v>
      </c>
      <c r="DW19" s="464"/>
      <c r="DX19" s="468"/>
      <c r="DY19" s="465"/>
      <c r="DZ19" s="496"/>
      <c r="EA19" s="497"/>
      <c r="EB19" s="466"/>
      <c r="EC19" s="478"/>
      <c r="ED19" s="465"/>
      <c r="EE19" s="465"/>
      <c r="EF19" s="465"/>
      <c r="EG19" s="479"/>
      <c r="EI19" s="462" t="str">
        <f t="shared" si="10"/>
        <v>Gruppe C</v>
      </c>
      <c r="EJ19" s="464"/>
      <c r="EK19" s="468"/>
      <c r="EL19" s="465"/>
      <c r="EM19" s="496"/>
      <c r="EN19" s="497"/>
      <c r="EO19" s="466"/>
      <c r="EP19" s="478"/>
      <c r="EQ19" s="465"/>
      <c r="ER19" s="465"/>
      <c r="ES19" s="465"/>
      <c r="ET19" s="479"/>
      <c r="EV19" s="462" t="str">
        <f t="shared" si="11"/>
        <v>Gruppe C</v>
      </c>
      <c r="EW19" s="464"/>
      <c r="EX19" s="468"/>
      <c r="EY19" s="465"/>
      <c r="EZ19" s="496"/>
      <c r="FA19" s="497"/>
      <c r="FB19" s="466"/>
      <c r="FC19" s="478"/>
      <c r="FD19" s="465"/>
      <c r="FE19" s="465"/>
      <c r="FF19" s="465"/>
      <c r="FG19" s="479"/>
      <c r="FI19" s="462" t="str">
        <f t="shared" si="12"/>
        <v>Gruppe C</v>
      </c>
      <c r="FJ19" s="464"/>
      <c r="FK19" s="468"/>
      <c r="FL19" s="465"/>
      <c r="FM19" s="496"/>
      <c r="FN19" s="497"/>
      <c r="FO19" s="466"/>
      <c r="FP19" s="478"/>
      <c r="FQ19" s="465"/>
      <c r="FR19" s="465"/>
      <c r="FS19" s="465"/>
      <c r="FT19" s="479"/>
      <c r="FV19" s="462" t="str">
        <f t="shared" si="13"/>
        <v>Gruppe C</v>
      </c>
      <c r="FW19" s="464"/>
      <c r="FX19" s="468"/>
      <c r="FY19" s="465"/>
      <c r="FZ19" s="496"/>
      <c r="GA19" s="497"/>
      <c r="GB19" s="466"/>
      <c r="GC19" s="478"/>
      <c r="GD19" s="465"/>
      <c r="GE19" s="465"/>
      <c r="GF19" s="465"/>
      <c r="GG19" s="479"/>
      <c r="GI19" s="462" t="str">
        <f t="shared" si="14"/>
        <v>Gruppe C</v>
      </c>
      <c r="GJ19" s="464"/>
      <c r="GK19" s="468"/>
      <c r="GL19" s="465"/>
      <c r="GM19" s="496"/>
      <c r="GN19" s="497"/>
      <c r="GO19" s="466"/>
      <c r="GP19" s="478"/>
      <c r="GQ19" s="465"/>
      <c r="GR19" s="465"/>
      <c r="GS19" s="465"/>
      <c r="GT19" s="479"/>
      <c r="GV19" s="462" t="str">
        <f t="shared" si="15"/>
        <v>Gruppe C</v>
      </c>
      <c r="GW19" s="464"/>
      <c r="GX19" s="468"/>
      <c r="GY19" s="465"/>
      <c r="GZ19" s="496"/>
      <c r="HA19" s="497"/>
      <c r="HB19" s="466"/>
      <c r="HC19" s="478"/>
      <c r="HD19" s="465"/>
      <c r="HE19" s="465"/>
      <c r="HF19" s="465"/>
      <c r="HG19" s="479"/>
      <c r="HI19" s="462" t="str">
        <f t="shared" si="16"/>
        <v>Gruppe C</v>
      </c>
      <c r="HJ19" s="464"/>
      <c r="HK19" s="468"/>
      <c r="HL19" s="465"/>
      <c r="HM19" s="496"/>
      <c r="HN19" s="497"/>
      <c r="HO19" s="466"/>
      <c r="HP19" s="478"/>
      <c r="HQ19" s="465"/>
      <c r="HR19" s="465"/>
      <c r="HS19" s="465"/>
      <c r="HT19" s="479"/>
      <c r="HV19" s="462" t="str">
        <f t="shared" si="17"/>
        <v>Gruppe C</v>
      </c>
      <c r="HW19" s="464"/>
      <c r="HX19" s="468"/>
      <c r="HY19" s="465"/>
      <c r="HZ19" s="496"/>
      <c r="IA19" s="497"/>
      <c r="IB19" s="466"/>
      <c r="IC19" s="478"/>
      <c r="ID19" s="465"/>
      <c r="IE19" s="465"/>
      <c r="IF19" s="465"/>
      <c r="IG19" s="479"/>
      <c r="II19" s="462" t="str">
        <f t="shared" si="18"/>
        <v>Gruppe C</v>
      </c>
      <c r="IJ19" s="464"/>
      <c r="IK19" s="468"/>
      <c r="IL19" s="465"/>
      <c r="IM19" s="496"/>
      <c r="IN19" s="497"/>
      <c r="IO19" s="466"/>
      <c r="IP19" s="478"/>
      <c r="IQ19" s="465"/>
      <c r="IR19" s="465"/>
      <c r="IS19" s="465"/>
      <c r="IT19" s="479"/>
      <c r="IV19" s="462" t="str">
        <f t="shared" si="19"/>
        <v>Gruppe C</v>
      </c>
      <c r="IW19" s="464"/>
      <c r="IX19" s="468"/>
      <c r="IY19" s="465"/>
      <c r="IZ19" s="496"/>
      <c r="JA19" s="497"/>
      <c r="JB19" s="466"/>
      <c r="JC19" s="478"/>
      <c r="JD19" s="465"/>
      <c r="JE19" s="465"/>
      <c r="JF19" s="465"/>
      <c r="JG19" s="479"/>
      <c r="JI19" s="462" t="str">
        <f t="shared" si="20"/>
        <v>Gruppe C</v>
      </c>
      <c r="JJ19" s="464"/>
      <c r="JK19" s="468"/>
      <c r="JL19" s="465"/>
      <c r="JM19" s="496"/>
      <c r="JN19" s="497"/>
      <c r="JO19" s="466"/>
      <c r="JP19" s="478"/>
      <c r="JQ19" s="465"/>
      <c r="JR19" s="465"/>
      <c r="JS19" s="465"/>
      <c r="JT19" s="479"/>
      <c r="JV19" s="462" t="str">
        <f t="shared" si="21"/>
        <v>Gruppe C</v>
      </c>
      <c r="JW19" s="464"/>
      <c r="JX19" s="468"/>
      <c r="JY19" s="465"/>
      <c r="JZ19" s="496"/>
      <c r="KA19" s="497"/>
      <c r="KB19" s="466"/>
      <c r="KC19" s="478"/>
      <c r="KD19" s="465"/>
      <c r="KE19" s="465"/>
      <c r="KF19" s="465"/>
      <c r="KG19" s="479"/>
      <c r="KI19" s="462" t="str">
        <f t="shared" si="22"/>
        <v>Gruppe C</v>
      </c>
      <c r="KJ19" s="464"/>
      <c r="KK19" s="468"/>
      <c r="KL19" s="465"/>
      <c r="KM19" s="496"/>
      <c r="KN19" s="497"/>
      <c r="KO19" s="466"/>
      <c r="KP19" s="478"/>
      <c r="KQ19" s="465"/>
      <c r="KR19" s="465"/>
      <c r="KS19" s="465"/>
      <c r="KT19" s="479"/>
      <c r="KV19" s="462" t="str">
        <f t="shared" si="23"/>
        <v>Gruppe C</v>
      </c>
      <c r="KW19" s="464"/>
      <c r="KX19" s="468"/>
      <c r="KY19" s="465"/>
      <c r="KZ19" s="496"/>
      <c r="LA19" s="497"/>
      <c r="LB19" s="466"/>
      <c r="LC19" s="478"/>
      <c r="LD19" s="465"/>
      <c r="LE19" s="465"/>
      <c r="LF19" s="465"/>
      <c r="LG19" s="479"/>
      <c r="LI19" s="462" t="str">
        <f t="shared" si="24"/>
        <v>Gruppe C</v>
      </c>
      <c r="LJ19" s="464"/>
      <c r="LK19" s="468"/>
      <c r="LL19" s="465"/>
      <c r="LM19" s="496"/>
      <c r="LN19" s="497"/>
      <c r="LO19" s="466"/>
      <c r="LP19" s="478"/>
      <c r="LQ19" s="465"/>
      <c r="LR19" s="465"/>
      <c r="LS19" s="465"/>
      <c r="LT19" s="479"/>
      <c r="LV19" s="462" t="str">
        <f t="shared" si="25"/>
        <v>Gruppe C</v>
      </c>
      <c r="LW19" s="464"/>
      <c r="LX19" s="468"/>
      <c r="LY19" s="465"/>
      <c r="LZ19" s="496"/>
      <c r="MA19" s="497"/>
      <c r="MB19" s="466"/>
      <c r="MC19" s="478"/>
      <c r="MD19" s="465"/>
      <c r="ME19" s="465"/>
      <c r="MF19" s="465"/>
      <c r="MG19" s="479"/>
    </row>
    <row r="20" spans="2:345" x14ac:dyDescent="0.25">
      <c r="B20" s="451">
        <f ca="1">INDEX(Groups!$C$7:$C$45,MATCH(C20,Groups!$D$7:$D$45,0))</f>
        <v>4</v>
      </c>
      <c r="C20" s="452" t="str">
        <f ca="1">GrpC!$B$4</f>
        <v>Argentinien</v>
      </c>
      <c r="D20" s="453">
        <f ca="1">INDEX(Groups!$C$7:$C$45,MATCH(E20,Groups!$D$7:$D$45,0))</f>
        <v>49</v>
      </c>
      <c r="E20" s="452" t="str">
        <f ca="1">GrpC!$D$4</f>
        <v>Saudi-Arabien</v>
      </c>
      <c r="F20" s="454">
        <f ca="1">GrpC!$E$4</f>
        <v>1</v>
      </c>
      <c r="G20" s="455">
        <f ca="1">GrpC!$G$4</f>
        <v>2</v>
      </c>
      <c r="I20" s="451">
        <f t="shared" ca="1" si="0"/>
        <v>4</v>
      </c>
      <c r="J20" s="452" t="str">
        <f ca="1">GrpC!$B$4</f>
        <v>Argentinien</v>
      </c>
      <c r="K20" s="453">
        <f t="shared" ref="K20:K25" ca="1" si="182">$D20</f>
        <v>49</v>
      </c>
      <c r="L20" s="452" t="str">
        <f ca="1">GrpC!$D$4</f>
        <v>Saudi-Arabien</v>
      </c>
      <c r="M20" s="492"/>
      <c r="N20" s="492"/>
      <c r="O20" s="485"/>
      <c r="P20" s="453" t="str">
        <f t="shared" ref="P20:P25" ca="1" si="183">IF(($F20&lt;&gt;"")*($G20&lt;&gt;"")*(M20&lt;&gt;"")*(N20&lt;&gt;""),($F20&gt;$G20)*(M20&gt;N20)+($F20=$G20)*(M20=N20)+($F20&lt;$G20)*(M20&lt;N20),"")</f>
        <v/>
      </c>
      <c r="Q20" s="453" t="str">
        <f ca="1">IF((P20&lt;&gt;""),IF(OR($F20&lt;&gt;$G20,PrSettings!$M$4="●"),(($F20-$G20)=(M20-N20))*1,0),"")</f>
        <v/>
      </c>
      <c r="R20" s="453" t="str">
        <f t="shared" ref="R20:R25" ca="1" si="184">IF((P20&lt;&gt;""),($F20=M20)*($G20=N20),"")</f>
        <v/>
      </c>
      <c r="S20" s="453" t="str">
        <f ca="1">IF(P20&lt;&gt;"",IF(ABS($F20-$G20)&gt;=PrSettings!$M$7,(ABS($F20-$G20-M20+N20)&lt;=1)*1,IF(AND(P20,$F20=$G20,$F20&gt;=PrSettings!$M$6),(ABS(M20-$F20)&lt;=1)*1,IF(AND(P20,$F20+$G20&gt;=PrSettings!$M$8),(ABS(M20-$F20)+ABS(N20-$G20)&lt;=1)*1,""))),"")</f>
        <v/>
      </c>
      <c r="T20" s="488"/>
      <c r="V20" s="451">
        <f t="shared" ca="1" si="1"/>
        <v>4</v>
      </c>
      <c r="W20" s="452" t="str">
        <f ca="1">GrpC!$B$4</f>
        <v>Argentinien</v>
      </c>
      <c r="X20" s="453">
        <f t="shared" ref="X20:X25" ca="1" si="185">$D20</f>
        <v>49</v>
      </c>
      <c r="Y20" s="452" t="str">
        <f ca="1">GrpC!$D$4</f>
        <v>Saudi-Arabien</v>
      </c>
      <c r="Z20" s="492"/>
      <c r="AA20" s="492"/>
      <c r="AB20" s="485"/>
      <c r="AC20" s="453" t="str">
        <f t="shared" ref="AC20:AC25" ca="1" si="186">IF(($F20&lt;&gt;"")*($G20&lt;&gt;"")*(Z20&lt;&gt;"")*(AA20&lt;&gt;""),($F20&gt;$G20)*(Z20&gt;AA20)+($F20=$G20)*(Z20=AA20)+($F20&lt;$G20)*(Z20&lt;AA20),"")</f>
        <v/>
      </c>
      <c r="AD20" s="453" t="str">
        <f ca="1">IF((AC20&lt;&gt;""),IF(OR($F20&lt;&gt;$G20,PrSettings!$M$4="●"),(($F20-$G20)=(Z20-AA20))*1,0),"")</f>
        <v/>
      </c>
      <c r="AE20" s="453" t="str">
        <f t="shared" ref="AE20:AE25" ca="1" si="187">IF((AC20&lt;&gt;""),($F20=Z20)*($G20=AA20),"")</f>
        <v/>
      </c>
      <c r="AF20" s="453" t="str">
        <f ca="1">IF(AC20&lt;&gt;"",IF(ABS($F20-$G20)&gt;=PrSettings!$M$7,(ABS($F20-$G20-Z20+AA20)&lt;=1)*1,IF(AND(AC20,$F20=$G20,$F20&gt;=PrSettings!$M$6),(ABS(Z20-$F20)&lt;=1)*1,IF(AND(AC20,$F20+$G20&gt;=PrSettings!$M$8),(ABS(Z20-$F20)+ABS(AA20-$G20)&lt;=1)*1,""))),"")</f>
        <v/>
      </c>
      <c r="AG20" s="488"/>
      <c r="AI20" s="451">
        <f t="shared" ca="1" si="2"/>
        <v>4</v>
      </c>
      <c r="AJ20" s="452" t="str">
        <f ca="1">GrpC!$B$4</f>
        <v>Argentinien</v>
      </c>
      <c r="AK20" s="453">
        <f t="shared" ref="AK20:AK25" ca="1" si="188">$D20</f>
        <v>49</v>
      </c>
      <c r="AL20" s="452" t="str">
        <f ca="1">GrpC!$D$4</f>
        <v>Saudi-Arabien</v>
      </c>
      <c r="AM20" s="492"/>
      <c r="AN20" s="492"/>
      <c r="AO20" s="485"/>
      <c r="AP20" s="453" t="str">
        <f t="shared" ref="AP20:AP25" ca="1" si="189">IF(($F20&lt;&gt;"")*($G20&lt;&gt;"")*(AM20&lt;&gt;"")*(AN20&lt;&gt;""),($F20&gt;$G20)*(AM20&gt;AN20)+($F20=$G20)*(AM20=AN20)+($F20&lt;$G20)*(AM20&lt;AN20),"")</f>
        <v/>
      </c>
      <c r="AQ20" s="453" t="str">
        <f ca="1">IF((AP20&lt;&gt;""),IF(OR($F20&lt;&gt;$G20,PrSettings!$M$4="●"),(($F20-$G20)=(AM20-AN20))*1,0),"")</f>
        <v/>
      </c>
      <c r="AR20" s="453" t="str">
        <f t="shared" ref="AR20:AR25" ca="1" si="190">IF((AP20&lt;&gt;""),($F20=AM20)*($G20=AN20),"")</f>
        <v/>
      </c>
      <c r="AS20" s="453" t="str">
        <f ca="1">IF(AP20&lt;&gt;"",IF(ABS($F20-$G20)&gt;=PrSettings!$M$7,(ABS($F20-$G20-AM20+AN20)&lt;=1)*1,IF(AND(AP20,$F20=$G20,$F20&gt;=PrSettings!$M$6),(ABS(AM20-$F20)&lt;=1)*1,IF(AND(AP20,$F20+$G20&gt;=PrSettings!$M$8),(ABS(AM20-$F20)+ABS(AN20-$G20)&lt;=1)*1,""))),"")</f>
        <v/>
      </c>
      <c r="AT20" s="488"/>
      <c r="AV20" s="451">
        <f t="shared" ca="1" si="3"/>
        <v>4</v>
      </c>
      <c r="AW20" s="452" t="str">
        <f ca="1">GrpC!$B$4</f>
        <v>Argentinien</v>
      </c>
      <c r="AX20" s="453">
        <f t="shared" ref="AX20:AX25" ca="1" si="191">$D20</f>
        <v>49</v>
      </c>
      <c r="AY20" s="452" t="str">
        <f ca="1">GrpC!$D$4</f>
        <v>Saudi-Arabien</v>
      </c>
      <c r="AZ20" s="492"/>
      <c r="BA20" s="492"/>
      <c r="BB20" s="485"/>
      <c r="BC20" s="453" t="str">
        <f t="shared" ref="BC20:BC25" ca="1" si="192">IF(($F20&lt;&gt;"")*($G20&lt;&gt;"")*(AZ20&lt;&gt;"")*(BA20&lt;&gt;""),($F20&gt;$G20)*(AZ20&gt;BA20)+($F20=$G20)*(AZ20=BA20)+($F20&lt;$G20)*(AZ20&lt;BA20),"")</f>
        <v/>
      </c>
      <c r="BD20" s="453" t="str">
        <f ca="1">IF((BC20&lt;&gt;""),IF(OR($F20&lt;&gt;$G20,PrSettings!$M$4="●"),(($F20-$G20)=(AZ20-BA20))*1,0),"")</f>
        <v/>
      </c>
      <c r="BE20" s="453" t="str">
        <f t="shared" ref="BE20:BE25" ca="1" si="193">IF((BC20&lt;&gt;""),($F20=AZ20)*($G20=BA20),"")</f>
        <v/>
      </c>
      <c r="BF20" s="453" t="str">
        <f ca="1">IF(BC20&lt;&gt;"",IF(ABS($F20-$G20)&gt;=PrSettings!$M$7,(ABS($F20-$G20-AZ20+BA20)&lt;=1)*1,IF(AND(BC20,$F20=$G20,$F20&gt;=PrSettings!$M$6),(ABS(AZ20-$F20)&lt;=1)*1,IF(AND(BC20,$F20+$G20&gt;=PrSettings!$M$8),(ABS(AZ20-$F20)+ABS(BA20-$G20)&lt;=1)*1,""))),"")</f>
        <v/>
      </c>
      <c r="BG20" s="488"/>
      <c r="BI20" s="451">
        <f t="shared" ca="1" si="4"/>
        <v>4</v>
      </c>
      <c r="BJ20" s="452" t="str">
        <f ca="1">GrpC!$B$4</f>
        <v>Argentinien</v>
      </c>
      <c r="BK20" s="453">
        <f t="shared" ref="BK20:BK25" ca="1" si="194">$D20</f>
        <v>49</v>
      </c>
      <c r="BL20" s="452" t="str">
        <f ca="1">GrpC!$D$4</f>
        <v>Saudi-Arabien</v>
      </c>
      <c r="BM20" s="492"/>
      <c r="BN20" s="492"/>
      <c r="BO20" s="485"/>
      <c r="BP20" s="453" t="str">
        <f t="shared" ref="BP20:BP25" ca="1" si="195">IF(($F20&lt;&gt;"")*($G20&lt;&gt;"")*(BM20&lt;&gt;"")*(BN20&lt;&gt;""),($F20&gt;$G20)*(BM20&gt;BN20)+($F20=$G20)*(BM20=BN20)+($F20&lt;$G20)*(BM20&lt;BN20),"")</f>
        <v/>
      </c>
      <c r="BQ20" s="453" t="str">
        <f ca="1">IF((BP20&lt;&gt;""),IF(OR($F20&lt;&gt;$G20,PrSettings!$M$4="●"),(($F20-$G20)=(BM20-BN20))*1,0),"")</f>
        <v/>
      </c>
      <c r="BR20" s="453" t="str">
        <f t="shared" ref="BR20:BR25" ca="1" si="196">IF((BP20&lt;&gt;""),($F20=BM20)*($G20=BN20),"")</f>
        <v/>
      </c>
      <c r="BS20" s="453" t="str">
        <f ca="1">IF(BP20&lt;&gt;"",IF(ABS($F20-$G20)&gt;=PrSettings!$M$7,(ABS($F20-$G20-BM20+BN20)&lt;=1)*1,IF(AND(BP20,$F20=$G20,$F20&gt;=PrSettings!$M$6),(ABS(BM20-$F20)&lt;=1)*1,IF(AND(BP20,$F20+$G20&gt;=PrSettings!$M$8),(ABS(BM20-$F20)+ABS(BN20-$G20)&lt;=1)*1,""))),"")</f>
        <v/>
      </c>
      <c r="BT20" s="488"/>
      <c r="BV20" s="451">
        <f t="shared" ca="1" si="5"/>
        <v>4</v>
      </c>
      <c r="BW20" s="452" t="str">
        <f ca="1">GrpC!$B$4</f>
        <v>Argentinien</v>
      </c>
      <c r="BX20" s="453">
        <f t="shared" ref="BX20:BX25" ca="1" si="197">$D20</f>
        <v>49</v>
      </c>
      <c r="BY20" s="452" t="str">
        <f ca="1">GrpC!$D$4</f>
        <v>Saudi-Arabien</v>
      </c>
      <c r="BZ20" s="492"/>
      <c r="CA20" s="492"/>
      <c r="CB20" s="485"/>
      <c r="CC20" s="453" t="str">
        <f t="shared" ref="CC20:CC25" ca="1" si="198">IF(($F20&lt;&gt;"")*($G20&lt;&gt;"")*(BZ20&lt;&gt;"")*(CA20&lt;&gt;""),($F20&gt;$G20)*(BZ20&gt;CA20)+($F20=$G20)*(BZ20=CA20)+($F20&lt;$G20)*(BZ20&lt;CA20),"")</f>
        <v/>
      </c>
      <c r="CD20" s="453" t="str">
        <f ca="1">IF((CC20&lt;&gt;""),IF(OR($F20&lt;&gt;$G20,PrSettings!$M$4="●"),(($F20-$G20)=(BZ20-CA20))*1,0),"")</f>
        <v/>
      </c>
      <c r="CE20" s="453" t="str">
        <f t="shared" ref="CE20:CE25" ca="1" si="199">IF((CC20&lt;&gt;""),($F20=BZ20)*($G20=CA20),"")</f>
        <v/>
      </c>
      <c r="CF20" s="453" t="str">
        <f ca="1">IF(CC20&lt;&gt;"",IF(ABS($F20-$G20)&gt;=PrSettings!$M$7,(ABS($F20-$G20-BZ20+CA20)&lt;=1)*1,IF(AND(CC20,$F20=$G20,$F20&gt;=PrSettings!$M$6),(ABS(BZ20-$F20)&lt;=1)*1,IF(AND(CC20,$F20+$G20&gt;=PrSettings!$M$8),(ABS(BZ20-$F20)+ABS(CA20-$G20)&lt;=1)*1,""))),"")</f>
        <v/>
      </c>
      <c r="CG20" s="488"/>
      <c r="CI20" s="451">
        <f t="shared" ca="1" si="6"/>
        <v>4</v>
      </c>
      <c r="CJ20" s="452" t="str">
        <f ca="1">GrpC!$B$4</f>
        <v>Argentinien</v>
      </c>
      <c r="CK20" s="453">
        <f t="shared" ref="CK20:CK25" ca="1" si="200">$D20</f>
        <v>49</v>
      </c>
      <c r="CL20" s="452" t="str">
        <f ca="1">GrpC!$D$4</f>
        <v>Saudi-Arabien</v>
      </c>
      <c r="CM20" s="492"/>
      <c r="CN20" s="492"/>
      <c r="CO20" s="485"/>
      <c r="CP20" s="453" t="str">
        <f t="shared" ref="CP20:CP25" ca="1" si="201">IF(($F20&lt;&gt;"")*($G20&lt;&gt;"")*(CM20&lt;&gt;"")*(CN20&lt;&gt;""),($F20&gt;$G20)*(CM20&gt;CN20)+($F20=$G20)*(CM20=CN20)+($F20&lt;$G20)*(CM20&lt;CN20),"")</f>
        <v/>
      </c>
      <c r="CQ20" s="453" t="str">
        <f ca="1">IF((CP20&lt;&gt;""),IF(OR($F20&lt;&gt;$G20,PrSettings!$M$4="●"),(($F20-$G20)=(CM20-CN20))*1,0),"")</f>
        <v/>
      </c>
      <c r="CR20" s="453" t="str">
        <f t="shared" ref="CR20:CR25" ca="1" si="202">IF((CP20&lt;&gt;""),($F20=CM20)*($G20=CN20),"")</f>
        <v/>
      </c>
      <c r="CS20" s="453" t="str">
        <f ca="1">IF(CP20&lt;&gt;"",IF(ABS($F20-$G20)&gt;=PrSettings!$M$7,(ABS($F20-$G20-CM20+CN20)&lt;=1)*1,IF(AND(CP20,$F20=$G20,$F20&gt;=PrSettings!$M$6),(ABS(CM20-$F20)&lt;=1)*1,IF(AND(CP20,$F20+$G20&gt;=PrSettings!$M$8),(ABS(CM20-$F20)+ABS(CN20-$G20)&lt;=1)*1,""))),"")</f>
        <v/>
      </c>
      <c r="CT20" s="488"/>
      <c r="CV20" s="451">
        <f t="shared" ca="1" si="7"/>
        <v>4</v>
      </c>
      <c r="CW20" s="452" t="str">
        <f ca="1">GrpC!$B$4</f>
        <v>Argentinien</v>
      </c>
      <c r="CX20" s="453">
        <f t="shared" ref="CX20:CX25" ca="1" si="203">$D20</f>
        <v>49</v>
      </c>
      <c r="CY20" s="452" t="str">
        <f ca="1">GrpC!$D$4</f>
        <v>Saudi-Arabien</v>
      </c>
      <c r="CZ20" s="492"/>
      <c r="DA20" s="492"/>
      <c r="DB20" s="485"/>
      <c r="DC20" s="453" t="str">
        <f t="shared" ref="DC20:DC25" ca="1" si="204">IF(($F20&lt;&gt;"")*($G20&lt;&gt;"")*(CZ20&lt;&gt;"")*(DA20&lt;&gt;""),($F20&gt;$G20)*(CZ20&gt;DA20)+($F20=$G20)*(CZ20=DA20)+($F20&lt;$G20)*(CZ20&lt;DA20),"")</f>
        <v/>
      </c>
      <c r="DD20" s="453" t="str">
        <f ca="1">IF((DC20&lt;&gt;""),IF(OR($F20&lt;&gt;$G20,PrSettings!$M$4="●"),(($F20-$G20)=(CZ20-DA20))*1,0),"")</f>
        <v/>
      </c>
      <c r="DE20" s="453" t="str">
        <f t="shared" ref="DE20:DE25" ca="1" si="205">IF((DC20&lt;&gt;""),($F20=CZ20)*($G20=DA20),"")</f>
        <v/>
      </c>
      <c r="DF20" s="453" t="str">
        <f ca="1">IF(DC20&lt;&gt;"",IF(ABS($F20-$G20)&gt;=PrSettings!$M$7,(ABS($F20-$G20-CZ20+DA20)&lt;=1)*1,IF(AND(DC20,$F20=$G20,$F20&gt;=PrSettings!$M$6),(ABS(CZ20-$F20)&lt;=1)*1,IF(AND(DC20,$F20+$G20&gt;=PrSettings!$M$8),(ABS(CZ20-$F20)+ABS(DA20-$G20)&lt;=1)*1,""))),"")</f>
        <v/>
      </c>
      <c r="DG20" s="488"/>
      <c r="DI20" s="451">
        <f t="shared" ca="1" si="8"/>
        <v>4</v>
      </c>
      <c r="DJ20" s="452" t="str">
        <f ca="1">GrpC!$B$4</f>
        <v>Argentinien</v>
      </c>
      <c r="DK20" s="453">
        <f t="shared" ref="DK20:DK25" ca="1" si="206">$D20</f>
        <v>49</v>
      </c>
      <c r="DL20" s="452" t="str">
        <f ca="1">GrpC!$D$4</f>
        <v>Saudi-Arabien</v>
      </c>
      <c r="DM20" s="492"/>
      <c r="DN20" s="492"/>
      <c r="DO20" s="485"/>
      <c r="DP20" s="453" t="str">
        <f t="shared" ref="DP20:DP25" ca="1" si="207">IF(($F20&lt;&gt;"")*($G20&lt;&gt;"")*(DM20&lt;&gt;"")*(DN20&lt;&gt;""),($F20&gt;$G20)*(DM20&gt;DN20)+($F20=$G20)*(DM20=DN20)+($F20&lt;$G20)*(DM20&lt;DN20),"")</f>
        <v/>
      </c>
      <c r="DQ20" s="453" t="str">
        <f ca="1">IF((DP20&lt;&gt;""),IF(OR($F20&lt;&gt;$G20,PrSettings!$M$4="●"),(($F20-$G20)=(DM20-DN20))*1,0),"")</f>
        <v/>
      </c>
      <c r="DR20" s="453" t="str">
        <f t="shared" ref="DR20:DR25" ca="1" si="208">IF((DP20&lt;&gt;""),($F20=DM20)*($G20=DN20),"")</f>
        <v/>
      </c>
      <c r="DS20" s="453" t="str">
        <f ca="1">IF(DP20&lt;&gt;"",IF(ABS($F20-$G20)&gt;=PrSettings!$M$7,(ABS($F20-$G20-DM20+DN20)&lt;=1)*1,IF(AND(DP20,$F20=$G20,$F20&gt;=PrSettings!$M$6),(ABS(DM20-$F20)&lt;=1)*1,IF(AND(DP20,$F20+$G20&gt;=PrSettings!$M$8),(ABS(DM20-$F20)+ABS(DN20-$G20)&lt;=1)*1,""))),"")</f>
        <v/>
      </c>
      <c r="DT20" s="488"/>
      <c r="DV20" s="451">
        <f t="shared" ca="1" si="9"/>
        <v>4</v>
      </c>
      <c r="DW20" s="452" t="str">
        <f ca="1">GrpC!$B$4</f>
        <v>Argentinien</v>
      </c>
      <c r="DX20" s="453">
        <f t="shared" ref="DX20:DX25" ca="1" si="209">$D20</f>
        <v>49</v>
      </c>
      <c r="DY20" s="452" t="str">
        <f ca="1">GrpC!$D$4</f>
        <v>Saudi-Arabien</v>
      </c>
      <c r="DZ20" s="492"/>
      <c r="EA20" s="492"/>
      <c r="EB20" s="485"/>
      <c r="EC20" s="453" t="str">
        <f t="shared" ref="EC20:EC25" ca="1" si="210">IF(($F20&lt;&gt;"")*($G20&lt;&gt;"")*(DZ20&lt;&gt;"")*(EA20&lt;&gt;""),($F20&gt;$G20)*(DZ20&gt;EA20)+($F20=$G20)*(DZ20=EA20)+($F20&lt;$G20)*(DZ20&lt;EA20),"")</f>
        <v/>
      </c>
      <c r="ED20" s="453" t="str">
        <f ca="1">IF((EC20&lt;&gt;""),IF(OR($F20&lt;&gt;$G20,PrSettings!$M$4="●"),(($F20-$G20)=(DZ20-EA20))*1,0),"")</f>
        <v/>
      </c>
      <c r="EE20" s="453" t="str">
        <f t="shared" ref="EE20:EE25" ca="1" si="211">IF((EC20&lt;&gt;""),($F20=DZ20)*($G20=EA20),"")</f>
        <v/>
      </c>
      <c r="EF20" s="453" t="str">
        <f ca="1">IF(EC20&lt;&gt;"",IF(ABS($F20-$G20)&gt;=PrSettings!$M$7,(ABS($F20-$G20-DZ20+EA20)&lt;=1)*1,IF(AND(EC20,$F20=$G20,$F20&gt;=PrSettings!$M$6),(ABS(DZ20-$F20)&lt;=1)*1,IF(AND(EC20,$F20+$G20&gt;=PrSettings!$M$8),(ABS(DZ20-$F20)+ABS(EA20-$G20)&lt;=1)*1,""))),"")</f>
        <v/>
      </c>
      <c r="EG20" s="488"/>
      <c r="EI20" s="451">
        <f t="shared" ca="1" si="10"/>
        <v>4</v>
      </c>
      <c r="EJ20" s="452" t="str">
        <f ca="1">GrpC!$B$4</f>
        <v>Argentinien</v>
      </c>
      <c r="EK20" s="453">
        <f t="shared" ref="EK20:EK25" ca="1" si="212">$D20</f>
        <v>49</v>
      </c>
      <c r="EL20" s="452" t="str">
        <f ca="1">GrpC!$D$4</f>
        <v>Saudi-Arabien</v>
      </c>
      <c r="EM20" s="492"/>
      <c r="EN20" s="492"/>
      <c r="EO20" s="485"/>
      <c r="EP20" s="453" t="str">
        <f t="shared" ref="EP20:EP25" ca="1" si="213">IF(($F20&lt;&gt;"")*($G20&lt;&gt;"")*(EM20&lt;&gt;"")*(EN20&lt;&gt;""),($F20&gt;$G20)*(EM20&gt;EN20)+($F20=$G20)*(EM20=EN20)+($F20&lt;$G20)*(EM20&lt;EN20),"")</f>
        <v/>
      </c>
      <c r="EQ20" s="453" t="str">
        <f ca="1">IF((EP20&lt;&gt;""),IF(OR($F20&lt;&gt;$G20,PrSettings!$M$4="●"),(($F20-$G20)=(EM20-EN20))*1,0),"")</f>
        <v/>
      </c>
      <c r="ER20" s="453" t="str">
        <f t="shared" ref="ER20:ER25" ca="1" si="214">IF((EP20&lt;&gt;""),($F20=EM20)*($G20=EN20),"")</f>
        <v/>
      </c>
      <c r="ES20" s="453" t="str">
        <f ca="1">IF(EP20&lt;&gt;"",IF(ABS($F20-$G20)&gt;=PrSettings!$M$7,(ABS($F20-$G20-EM20+EN20)&lt;=1)*1,IF(AND(EP20,$F20=$G20,$F20&gt;=PrSettings!$M$6),(ABS(EM20-$F20)&lt;=1)*1,IF(AND(EP20,$F20+$G20&gt;=PrSettings!$M$8),(ABS(EM20-$F20)+ABS(EN20-$G20)&lt;=1)*1,""))),"")</f>
        <v/>
      </c>
      <c r="ET20" s="488"/>
      <c r="EV20" s="451">
        <f t="shared" ca="1" si="11"/>
        <v>4</v>
      </c>
      <c r="EW20" s="452" t="str">
        <f ca="1">GrpC!$B$4</f>
        <v>Argentinien</v>
      </c>
      <c r="EX20" s="453">
        <f t="shared" ref="EX20:EX25" ca="1" si="215">$D20</f>
        <v>49</v>
      </c>
      <c r="EY20" s="452" t="str">
        <f ca="1">GrpC!$D$4</f>
        <v>Saudi-Arabien</v>
      </c>
      <c r="EZ20" s="492"/>
      <c r="FA20" s="492"/>
      <c r="FB20" s="485"/>
      <c r="FC20" s="453" t="str">
        <f t="shared" ref="FC20:FC25" ca="1" si="216">IF(($F20&lt;&gt;"")*($G20&lt;&gt;"")*(EZ20&lt;&gt;"")*(FA20&lt;&gt;""),($F20&gt;$G20)*(EZ20&gt;FA20)+($F20=$G20)*(EZ20=FA20)+($F20&lt;$G20)*(EZ20&lt;FA20),"")</f>
        <v/>
      </c>
      <c r="FD20" s="453" t="str">
        <f ca="1">IF((FC20&lt;&gt;""),IF(OR($F20&lt;&gt;$G20,PrSettings!$M$4="●"),(($F20-$G20)=(EZ20-FA20))*1,0),"")</f>
        <v/>
      </c>
      <c r="FE20" s="453" t="str">
        <f t="shared" ref="FE20:FE25" ca="1" si="217">IF((FC20&lt;&gt;""),($F20=EZ20)*($G20=FA20),"")</f>
        <v/>
      </c>
      <c r="FF20" s="453" t="str">
        <f ca="1">IF(FC20&lt;&gt;"",IF(ABS($F20-$G20)&gt;=PrSettings!$M$7,(ABS($F20-$G20-EZ20+FA20)&lt;=1)*1,IF(AND(FC20,$F20=$G20,$F20&gt;=PrSettings!$M$6),(ABS(EZ20-$F20)&lt;=1)*1,IF(AND(FC20,$F20+$G20&gt;=PrSettings!$M$8),(ABS(EZ20-$F20)+ABS(FA20-$G20)&lt;=1)*1,""))),"")</f>
        <v/>
      </c>
      <c r="FG20" s="488"/>
      <c r="FI20" s="451">
        <f t="shared" ca="1" si="12"/>
        <v>4</v>
      </c>
      <c r="FJ20" s="452" t="str">
        <f ca="1">GrpC!$B$4</f>
        <v>Argentinien</v>
      </c>
      <c r="FK20" s="453">
        <f t="shared" ref="FK20:FK25" ca="1" si="218">$D20</f>
        <v>49</v>
      </c>
      <c r="FL20" s="452" t="str">
        <f ca="1">GrpC!$D$4</f>
        <v>Saudi-Arabien</v>
      </c>
      <c r="FM20" s="492"/>
      <c r="FN20" s="492"/>
      <c r="FO20" s="485"/>
      <c r="FP20" s="453" t="str">
        <f t="shared" ref="FP20:FP25" ca="1" si="219">IF(($F20&lt;&gt;"")*($G20&lt;&gt;"")*(FM20&lt;&gt;"")*(FN20&lt;&gt;""),($F20&gt;$G20)*(FM20&gt;FN20)+($F20=$G20)*(FM20=FN20)+($F20&lt;$G20)*(FM20&lt;FN20),"")</f>
        <v/>
      </c>
      <c r="FQ20" s="453" t="str">
        <f ca="1">IF((FP20&lt;&gt;""),IF(OR($F20&lt;&gt;$G20,PrSettings!$M$4="●"),(($F20-$G20)=(FM20-FN20))*1,0),"")</f>
        <v/>
      </c>
      <c r="FR20" s="453" t="str">
        <f t="shared" ref="FR20:FR25" ca="1" si="220">IF((FP20&lt;&gt;""),($F20=FM20)*($G20=FN20),"")</f>
        <v/>
      </c>
      <c r="FS20" s="453" t="str">
        <f ca="1">IF(FP20&lt;&gt;"",IF(ABS($F20-$G20)&gt;=PrSettings!$M$7,(ABS($F20-$G20-FM20+FN20)&lt;=1)*1,IF(AND(FP20,$F20=$G20,$F20&gt;=PrSettings!$M$6),(ABS(FM20-$F20)&lt;=1)*1,IF(AND(FP20,$F20+$G20&gt;=PrSettings!$M$8),(ABS(FM20-$F20)+ABS(FN20-$G20)&lt;=1)*1,""))),"")</f>
        <v/>
      </c>
      <c r="FT20" s="488"/>
      <c r="FV20" s="451">
        <f t="shared" ca="1" si="13"/>
        <v>4</v>
      </c>
      <c r="FW20" s="452" t="str">
        <f ca="1">GrpC!$B$4</f>
        <v>Argentinien</v>
      </c>
      <c r="FX20" s="453">
        <f t="shared" ref="FX20:FX25" ca="1" si="221">$D20</f>
        <v>49</v>
      </c>
      <c r="FY20" s="452" t="str">
        <f ca="1">GrpC!$D$4</f>
        <v>Saudi-Arabien</v>
      </c>
      <c r="FZ20" s="492"/>
      <c r="GA20" s="492"/>
      <c r="GB20" s="485"/>
      <c r="GC20" s="453" t="str">
        <f t="shared" ref="GC20:GC25" ca="1" si="222">IF(($F20&lt;&gt;"")*($G20&lt;&gt;"")*(FZ20&lt;&gt;"")*(GA20&lt;&gt;""),($F20&gt;$G20)*(FZ20&gt;GA20)+($F20=$G20)*(FZ20=GA20)+($F20&lt;$G20)*(FZ20&lt;GA20),"")</f>
        <v/>
      </c>
      <c r="GD20" s="453" t="str">
        <f ca="1">IF((GC20&lt;&gt;""),IF(OR($F20&lt;&gt;$G20,PrSettings!$M$4="●"),(($F20-$G20)=(FZ20-GA20))*1,0),"")</f>
        <v/>
      </c>
      <c r="GE20" s="453" t="str">
        <f t="shared" ref="GE20:GE25" ca="1" si="223">IF((GC20&lt;&gt;""),($F20=FZ20)*($G20=GA20),"")</f>
        <v/>
      </c>
      <c r="GF20" s="453" t="str">
        <f ca="1">IF(GC20&lt;&gt;"",IF(ABS($F20-$G20)&gt;=PrSettings!$M$7,(ABS($F20-$G20-FZ20+GA20)&lt;=1)*1,IF(AND(GC20,$F20=$G20,$F20&gt;=PrSettings!$M$6),(ABS(FZ20-$F20)&lt;=1)*1,IF(AND(GC20,$F20+$G20&gt;=PrSettings!$M$8),(ABS(FZ20-$F20)+ABS(GA20-$G20)&lt;=1)*1,""))),"")</f>
        <v/>
      </c>
      <c r="GG20" s="488"/>
      <c r="GI20" s="451">
        <f t="shared" ca="1" si="14"/>
        <v>4</v>
      </c>
      <c r="GJ20" s="452" t="str">
        <f ca="1">GrpC!$B$4</f>
        <v>Argentinien</v>
      </c>
      <c r="GK20" s="453">
        <f t="shared" ref="GK20:GK25" ca="1" si="224">$D20</f>
        <v>49</v>
      </c>
      <c r="GL20" s="452" t="str">
        <f ca="1">GrpC!$D$4</f>
        <v>Saudi-Arabien</v>
      </c>
      <c r="GM20" s="492"/>
      <c r="GN20" s="492"/>
      <c r="GO20" s="485"/>
      <c r="GP20" s="453" t="str">
        <f t="shared" ref="GP20:GP25" ca="1" si="225">IF(($F20&lt;&gt;"")*($G20&lt;&gt;"")*(GM20&lt;&gt;"")*(GN20&lt;&gt;""),($F20&gt;$G20)*(GM20&gt;GN20)+($F20=$G20)*(GM20=GN20)+($F20&lt;$G20)*(GM20&lt;GN20),"")</f>
        <v/>
      </c>
      <c r="GQ20" s="453" t="str">
        <f ca="1">IF((GP20&lt;&gt;""),IF(OR($F20&lt;&gt;$G20,PrSettings!$M$4="●"),(($F20-$G20)=(GM20-GN20))*1,0),"")</f>
        <v/>
      </c>
      <c r="GR20" s="453" t="str">
        <f t="shared" ref="GR20:GR25" ca="1" si="226">IF((GP20&lt;&gt;""),($F20=GM20)*($G20=GN20),"")</f>
        <v/>
      </c>
      <c r="GS20" s="453" t="str">
        <f ca="1">IF(GP20&lt;&gt;"",IF(ABS($F20-$G20)&gt;=PrSettings!$M$7,(ABS($F20-$G20-GM20+GN20)&lt;=1)*1,IF(AND(GP20,$F20=$G20,$F20&gt;=PrSettings!$M$6),(ABS(GM20-$F20)&lt;=1)*1,IF(AND(GP20,$F20+$G20&gt;=PrSettings!$M$8),(ABS(GM20-$F20)+ABS(GN20-$G20)&lt;=1)*1,""))),"")</f>
        <v/>
      </c>
      <c r="GT20" s="488"/>
      <c r="GV20" s="451">
        <f t="shared" ca="1" si="15"/>
        <v>4</v>
      </c>
      <c r="GW20" s="452" t="str">
        <f ca="1">GrpC!$B$4</f>
        <v>Argentinien</v>
      </c>
      <c r="GX20" s="453">
        <f t="shared" ref="GX20:GX25" ca="1" si="227">$D20</f>
        <v>49</v>
      </c>
      <c r="GY20" s="452" t="str">
        <f ca="1">GrpC!$D$4</f>
        <v>Saudi-Arabien</v>
      </c>
      <c r="GZ20" s="492"/>
      <c r="HA20" s="492"/>
      <c r="HB20" s="485"/>
      <c r="HC20" s="453" t="str">
        <f t="shared" ref="HC20:HC25" ca="1" si="228">IF(($F20&lt;&gt;"")*($G20&lt;&gt;"")*(GZ20&lt;&gt;"")*(HA20&lt;&gt;""),($F20&gt;$G20)*(GZ20&gt;HA20)+($F20=$G20)*(GZ20=HA20)+($F20&lt;$G20)*(GZ20&lt;HA20),"")</f>
        <v/>
      </c>
      <c r="HD20" s="453" t="str">
        <f ca="1">IF((HC20&lt;&gt;""),IF(OR($F20&lt;&gt;$G20,PrSettings!$M$4="●"),(($F20-$G20)=(GZ20-HA20))*1,0),"")</f>
        <v/>
      </c>
      <c r="HE20" s="453" t="str">
        <f t="shared" ref="HE20:HE25" ca="1" si="229">IF((HC20&lt;&gt;""),($F20=GZ20)*($G20=HA20),"")</f>
        <v/>
      </c>
      <c r="HF20" s="453" t="str">
        <f ca="1">IF(HC20&lt;&gt;"",IF(ABS($F20-$G20)&gt;=PrSettings!$M$7,(ABS($F20-$G20-GZ20+HA20)&lt;=1)*1,IF(AND(HC20,$F20=$G20,$F20&gt;=PrSettings!$M$6),(ABS(GZ20-$F20)&lt;=1)*1,IF(AND(HC20,$F20+$G20&gt;=PrSettings!$M$8),(ABS(GZ20-$F20)+ABS(HA20-$G20)&lt;=1)*1,""))),"")</f>
        <v/>
      </c>
      <c r="HG20" s="488"/>
      <c r="HI20" s="451">
        <f t="shared" ca="1" si="16"/>
        <v>4</v>
      </c>
      <c r="HJ20" s="452" t="str">
        <f ca="1">GrpC!$B$4</f>
        <v>Argentinien</v>
      </c>
      <c r="HK20" s="453">
        <f t="shared" ref="HK20:HK25" ca="1" si="230">$D20</f>
        <v>49</v>
      </c>
      <c r="HL20" s="452" t="str">
        <f ca="1">GrpC!$D$4</f>
        <v>Saudi-Arabien</v>
      </c>
      <c r="HM20" s="492"/>
      <c r="HN20" s="492"/>
      <c r="HO20" s="485"/>
      <c r="HP20" s="453" t="str">
        <f t="shared" ref="HP20:HP25" ca="1" si="231">IF(($F20&lt;&gt;"")*($G20&lt;&gt;"")*(HM20&lt;&gt;"")*(HN20&lt;&gt;""),($F20&gt;$G20)*(HM20&gt;HN20)+($F20=$G20)*(HM20=HN20)+($F20&lt;$G20)*(HM20&lt;HN20),"")</f>
        <v/>
      </c>
      <c r="HQ20" s="453" t="str">
        <f ca="1">IF((HP20&lt;&gt;""),IF(OR($F20&lt;&gt;$G20,PrSettings!$M$4="●"),(($F20-$G20)=(HM20-HN20))*1,0),"")</f>
        <v/>
      </c>
      <c r="HR20" s="453" t="str">
        <f t="shared" ref="HR20:HR25" ca="1" si="232">IF((HP20&lt;&gt;""),($F20=HM20)*($G20=HN20),"")</f>
        <v/>
      </c>
      <c r="HS20" s="453" t="str">
        <f ca="1">IF(HP20&lt;&gt;"",IF(ABS($F20-$G20)&gt;=PrSettings!$M$7,(ABS($F20-$G20-HM20+HN20)&lt;=1)*1,IF(AND(HP20,$F20=$G20,$F20&gt;=PrSettings!$M$6),(ABS(HM20-$F20)&lt;=1)*1,IF(AND(HP20,$F20+$G20&gt;=PrSettings!$M$8),(ABS(HM20-$F20)+ABS(HN20-$G20)&lt;=1)*1,""))),"")</f>
        <v/>
      </c>
      <c r="HT20" s="488"/>
      <c r="HV20" s="451">
        <f t="shared" ca="1" si="17"/>
        <v>4</v>
      </c>
      <c r="HW20" s="452" t="str">
        <f ca="1">GrpC!$B$4</f>
        <v>Argentinien</v>
      </c>
      <c r="HX20" s="453">
        <f t="shared" ref="HX20:HX25" ca="1" si="233">$D20</f>
        <v>49</v>
      </c>
      <c r="HY20" s="452" t="str">
        <f ca="1">GrpC!$D$4</f>
        <v>Saudi-Arabien</v>
      </c>
      <c r="HZ20" s="492"/>
      <c r="IA20" s="492"/>
      <c r="IB20" s="485"/>
      <c r="IC20" s="453" t="str">
        <f t="shared" ref="IC20:IC25" ca="1" si="234">IF(($F20&lt;&gt;"")*($G20&lt;&gt;"")*(HZ20&lt;&gt;"")*(IA20&lt;&gt;""),($F20&gt;$G20)*(HZ20&gt;IA20)+($F20=$G20)*(HZ20=IA20)+($F20&lt;$G20)*(HZ20&lt;IA20),"")</f>
        <v/>
      </c>
      <c r="ID20" s="453" t="str">
        <f ca="1">IF((IC20&lt;&gt;""),IF(OR($F20&lt;&gt;$G20,PrSettings!$M$4="●"),(($F20-$G20)=(HZ20-IA20))*1,0),"")</f>
        <v/>
      </c>
      <c r="IE20" s="453" t="str">
        <f t="shared" ref="IE20:IE25" ca="1" si="235">IF((IC20&lt;&gt;""),($F20=HZ20)*($G20=IA20),"")</f>
        <v/>
      </c>
      <c r="IF20" s="453" t="str">
        <f ca="1">IF(IC20&lt;&gt;"",IF(ABS($F20-$G20)&gt;=PrSettings!$M$7,(ABS($F20-$G20-HZ20+IA20)&lt;=1)*1,IF(AND(IC20,$F20=$G20,$F20&gt;=PrSettings!$M$6),(ABS(HZ20-$F20)&lt;=1)*1,IF(AND(IC20,$F20+$G20&gt;=PrSettings!$M$8),(ABS(HZ20-$F20)+ABS(IA20-$G20)&lt;=1)*1,""))),"")</f>
        <v/>
      </c>
      <c r="IG20" s="488"/>
      <c r="II20" s="451">
        <f t="shared" ca="1" si="18"/>
        <v>4</v>
      </c>
      <c r="IJ20" s="452" t="str">
        <f ca="1">GrpC!$B$4</f>
        <v>Argentinien</v>
      </c>
      <c r="IK20" s="453">
        <f t="shared" ref="IK20:IK25" ca="1" si="236">$D20</f>
        <v>49</v>
      </c>
      <c r="IL20" s="452" t="str">
        <f ca="1">GrpC!$D$4</f>
        <v>Saudi-Arabien</v>
      </c>
      <c r="IM20" s="492"/>
      <c r="IN20" s="492"/>
      <c r="IO20" s="485"/>
      <c r="IP20" s="453" t="str">
        <f t="shared" ref="IP20:IP25" ca="1" si="237">IF(($F20&lt;&gt;"")*($G20&lt;&gt;"")*(IM20&lt;&gt;"")*(IN20&lt;&gt;""),($F20&gt;$G20)*(IM20&gt;IN20)+($F20=$G20)*(IM20=IN20)+($F20&lt;$G20)*(IM20&lt;IN20),"")</f>
        <v/>
      </c>
      <c r="IQ20" s="453" t="str">
        <f ca="1">IF((IP20&lt;&gt;""),IF(OR($F20&lt;&gt;$G20,PrSettings!$M$4="●"),(($F20-$G20)=(IM20-IN20))*1,0),"")</f>
        <v/>
      </c>
      <c r="IR20" s="453" t="str">
        <f t="shared" ref="IR20:IR25" ca="1" si="238">IF((IP20&lt;&gt;""),($F20=IM20)*($G20=IN20),"")</f>
        <v/>
      </c>
      <c r="IS20" s="453" t="str">
        <f ca="1">IF(IP20&lt;&gt;"",IF(ABS($F20-$G20)&gt;=PrSettings!$M$7,(ABS($F20-$G20-IM20+IN20)&lt;=1)*1,IF(AND(IP20,$F20=$G20,$F20&gt;=PrSettings!$M$6),(ABS(IM20-$F20)&lt;=1)*1,IF(AND(IP20,$F20+$G20&gt;=PrSettings!$M$8),(ABS(IM20-$F20)+ABS(IN20-$G20)&lt;=1)*1,""))),"")</f>
        <v/>
      </c>
      <c r="IT20" s="488"/>
      <c r="IV20" s="451">
        <f t="shared" ca="1" si="19"/>
        <v>4</v>
      </c>
      <c r="IW20" s="452" t="str">
        <f ca="1">GrpC!$B$4</f>
        <v>Argentinien</v>
      </c>
      <c r="IX20" s="453">
        <f t="shared" ref="IX20:IX25" ca="1" si="239">$D20</f>
        <v>49</v>
      </c>
      <c r="IY20" s="452" t="str">
        <f ca="1">GrpC!$D$4</f>
        <v>Saudi-Arabien</v>
      </c>
      <c r="IZ20" s="492"/>
      <c r="JA20" s="492"/>
      <c r="JB20" s="485"/>
      <c r="JC20" s="453" t="str">
        <f t="shared" ref="JC20:JC25" ca="1" si="240">IF(($F20&lt;&gt;"")*($G20&lt;&gt;"")*(IZ20&lt;&gt;"")*(JA20&lt;&gt;""),($F20&gt;$G20)*(IZ20&gt;JA20)+($F20=$G20)*(IZ20=JA20)+($F20&lt;$G20)*(IZ20&lt;JA20),"")</f>
        <v/>
      </c>
      <c r="JD20" s="453" t="str">
        <f ca="1">IF((JC20&lt;&gt;""),IF(OR($F20&lt;&gt;$G20,PrSettings!$M$4="●"),(($F20-$G20)=(IZ20-JA20))*1,0),"")</f>
        <v/>
      </c>
      <c r="JE20" s="453" t="str">
        <f t="shared" ref="JE20:JE25" ca="1" si="241">IF((JC20&lt;&gt;""),($F20=IZ20)*($G20=JA20),"")</f>
        <v/>
      </c>
      <c r="JF20" s="453" t="str">
        <f ca="1">IF(JC20&lt;&gt;"",IF(ABS($F20-$G20)&gt;=PrSettings!$M$7,(ABS($F20-$G20-IZ20+JA20)&lt;=1)*1,IF(AND(JC20,$F20=$G20,$F20&gt;=PrSettings!$M$6),(ABS(IZ20-$F20)&lt;=1)*1,IF(AND(JC20,$F20+$G20&gt;=PrSettings!$M$8),(ABS(IZ20-$F20)+ABS(JA20-$G20)&lt;=1)*1,""))),"")</f>
        <v/>
      </c>
      <c r="JG20" s="488"/>
      <c r="JI20" s="451">
        <f t="shared" ca="1" si="20"/>
        <v>4</v>
      </c>
      <c r="JJ20" s="452" t="str">
        <f ca="1">GrpC!$B$4</f>
        <v>Argentinien</v>
      </c>
      <c r="JK20" s="453">
        <f t="shared" ref="JK20:JK25" ca="1" si="242">$D20</f>
        <v>49</v>
      </c>
      <c r="JL20" s="452" t="str">
        <f ca="1">GrpC!$D$4</f>
        <v>Saudi-Arabien</v>
      </c>
      <c r="JM20" s="492"/>
      <c r="JN20" s="492"/>
      <c r="JO20" s="485"/>
      <c r="JP20" s="453" t="str">
        <f t="shared" ref="JP20:JP25" ca="1" si="243">IF(($F20&lt;&gt;"")*($G20&lt;&gt;"")*(JM20&lt;&gt;"")*(JN20&lt;&gt;""),($F20&gt;$G20)*(JM20&gt;JN20)+($F20=$G20)*(JM20=JN20)+($F20&lt;$G20)*(JM20&lt;JN20),"")</f>
        <v/>
      </c>
      <c r="JQ20" s="453" t="str">
        <f ca="1">IF((JP20&lt;&gt;""),IF(OR($F20&lt;&gt;$G20,PrSettings!$M$4="●"),(($F20-$G20)=(JM20-JN20))*1,0),"")</f>
        <v/>
      </c>
      <c r="JR20" s="453" t="str">
        <f t="shared" ref="JR20:JR25" ca="1" si="244">IF((JP20&lt;&gt;""),($F20=JM20)*($G20=JN20),"")</f>
        <v/>
      </c>
      <c r="JS20" s="453" t="str">
        <f ca="1">IF(JP20&lt;&gt;"",IF(ABS($F20-$G20)&gt;=PrSettings!$M$7,(ABS($F20-$G20-JM20+JN20)&lt;=1)*1,IF(AND(JP20,$F20=$G20,$F20&gt;=PrSettings!$M$6),(ABS(JM20-$F20)&lt;=1)*1,IF(AND(JP20,$F20+$G20&gt;=PrSettings!$M$8),(ABS(JM20-$F20)+ABS(JN20-$G20)&lt;=1)*1,""))),"")</f>
        <v/>
      </c>
      <c r="JT20" s="488"/>
      <c r="JV20" s="451">
        <f t="shared" ca="1" si="21"/>
        <v>4</v>
      </c>
      <c r="JW20" s="452" t="str">
        <f ca="1">GrpC!$B$4</f>
        <v>Argentinien</v>
      </c>
      <c r="JX20" s="453">
        <f t="shared" ref="JX20:JX25" ca="1" si="245">$D20</f>
        <v>49</v>
      </c>
      <c r="JY20" s="452" t="str">
        <f ca="1">GrpC!$D$4</f>
        <v>Saudi-Arabien</v>
      </c>
      <c r="JZ20" s="492"/>
      <c r="KA20" s="492"/>
      <c r="KB20" s="485"/>
      <c r="KC20" s="453" t="str">
        <f t="shared" ref="KC20:KC25" ca="1" si="246">IF(($F20&lt;&gt;"")*($G20&lt;&gt;"")*(JZ20&lt;&gt;"")*(KA20&lt;&gt;""),($F20&gt;$G20)*(JZ20&gt;KA20)+($F20=$G20)*(JZ20=KA20)+($F20&lt;$G20)*(JZ20&lt;KA20),"")</f>
        <v/>
      </c>
      <c r="KD20" s="453" t="str">
        <f ca="1">IF((KC20&lt;&gt;""),IF(OR($F20&lt;&gt;$G20,PrSettings!$M$4="●"),(($F20-$G20)=(JZ20-KA20))*1,0),"")</f>
        <v/>
      </c>
      <c r="KE20" s="453" t="str">
        <f t="shared" ref="KE20:KE25" ca="1" si="247">IF((KC20&lt;&gt;""),($F20=JZ20)*($G20=KA20),"")</f>
        <v/>
      </c>
      <c r="KF20" s="453" t="str">
        <f ca="1">IF(KC20&lt;&gt;"",IF(ABS($F20-$G20)&gt;=PrSettings!$M$7,(ABS($F20-$G20-JZ20+KA20)&lt;=1)*1,IF(AND(KC20,$F20=$G20,$F20&gt;=PrSettings!$M$6),(ABS(JZ20-$F20)&lt;=1)*1,IF(AND(KC20,$F20+$G20&gt;=PrSettings!$M$8),(ABS(JZ20-$F20)+ABS(KA20-$G20)&lt;=1)*1,""))),"")</f>
        <v/>
      </c>
      <c r="KG20" s="488"/>
      <c r="KI20" s="451">
        <f t="shared" ca="1" si="22"/>
        <v>4</v>
      </c>
      <c r="KJ20" s="452" t="str">
        <f ca="1">GrpC!$B$4</f>
        <v>Argentinien</v>
      </c>
      <c r="KK20" s="453">
        <f t="shared" ref="KK20:KK25" ca="1" si="248">$D20</f>
        <v>49</v>
      </c>
      <c r="KL20" s="452" t="str">
        <f ca="1">GrpC!$D$4</f>
        <v>Saudi-Arabien</v>
      </c>
      <c r="KM20" s="492"/>
      <c r="KN20" s="492"/>
      <c r="KO20" s="485"/>
      <c r="KP20" s="453" t="str">
        <f t="shared" ref="KP20:KP25" ca="1" si="249">IF(($F20&lt;&gt;"")*($G20&lt;&gt;"")*(KM20&lt;&gt;"")*(KN20&lt;&gt;""),($F20&gt;$G20)*(KM20&gt;KN20)+($F20=$G20)*(KM20=KN20)+($F20&lt;$G20)*(KM20&lt;KN20),"")</f>
        <v/>
      </c>
      <c r="KQ20" s="453" t="str">
        <f ca="1">IF((KP20&lt;&gt;""),IF(OR($F20&lt;&gt;$G20,PrSettings!$M$4="●"),(($F20-$G20)=(KM20-KN20))*1,0),"")</f>
        <v/>
      </c>
      <c r="KR20" s="453" t="str">
        <f t="shared" ref="KR20:KR25" ca="1" si="250">IF((KP20&lt;&gt;""),($F20=KM20)*($G20=KN20),"")</f>
        <v/>
      </c>
      <c r="KS20" s="453" t="str">
        <f ca="1">IF(KP20&lt;&gt;"",IF(ABS($F20-$G20)&gt;=PrSettings!$M$7,(ABS($F20-$G20-KM20+KN20)&lt;=1)*1,IF(AND(KP20,$F20=$G20,$F20&gt;=PrSettings!$M$6),(ABS(KM20-$F20)&lt;=1)*1,IF(AND(KP20,$F20+$G20&gt;=PrSettings!$M$8),(ABS(KM20-$F20)+ABS(KN20-$G20)&lt;=1)*1,""))),"")</f>
        <v/>
      </c>
      <c r="KT20" s="488"/>
      <c r="KV20" s="451">
        <f t="shared" ca="1" si="23"/>
        <v>4</v>
      </c>
      <c r="KW20" s="452" t="str">
        <f ca="1">GrpC!$B$4</f>
        <v>Argentinien</v>
      </c>
      <c r="KX20" s="453">
        <f t="shared" ref="KX20:KX25" ca="1" si="251">$D20</f>
        <v>49</v>
      </c>
      <c r="KY20" s="452" t="str">
        <f ca="1">GrpC!$D$4</f>
        <v>Saudi-Arabien</v>
      </c>
      <c r="KZ20" s="492"/>
      <c r="LA20" s="492"/>
      <c r="LB20" s="485"/>
      <c r="LC20" s="453" t="str">
        <f t="shared" ref="LC20:LC25" ca="1" si="252">IF(($F20&lt;&gt;"")*($G20&lt;&gt;"")*(KZ20&lt;&gt;"")*(LA20&lt;&gt;""),($F20&gt;$G20)*(KZ20&gt;LA20)+($F20=$G20)*(KZ20=LA20)+($F20&lt;$G20)*(KZ20&lt;LA20),"")</f>
        <v/>
      </c>
      <c r="LD20" s="453" t="str">
        <f ca="1">IF((LC20&lt;&gt;""),IF(OR($F20&lt;&gt;$G20,PrSettings!$M$4="●"),(($F20-$G20)=(KZ20-LA20))*1,0),"")</f>
        <v/>
      </c>
      <c r="LE20" s="453" t="str">
        <f t="shared" ref="LE20:LE25" ca="1" si="253">IF((LC20&lt;&gt;""),($F20=KZ20)*($G20=LA20),"")</f>
        <v/>
      </c>
      <c r="LF20" s="453" t="str">
        <f ca="1">IF(LC20&lt;&gt;"",IF(ABS($F20-$G20)&gt;=PrSettings!$M$7,(ABS($F20-$G20-KZ20+LA20)&lt;=1)*1,IF(AND(LC20,$F20=$G20,$F20&gt;=PrSettings!$M$6),(ABS(KZ20-$F20)&lt;=1)*1,IF(AND(LC20,$F20+$G20&gt;=PrSettings!$M$8),(ABS(KZ20-$F20)+ABS(LA20-$G20)&lt;=1)*1,""))),"")</f>
        <v/>
      </c>
      <c r="LG20" s="488"/>
      <c r="LI20" s="451">
        <f t="shared" ca="1" si="24"/>
        <v>4</v>
      </c>
      <c r="LJ20" s="452" t="str">
        <f ca="1">GrpC!$B$4</f>
        <v>Argentinien</v>
      </c>
      <c r="LK20" s="453">
        <f t="shared" ref="LK20:LK25" ca="1" si="254">$D20</f>
        <v>49</v>
      </c>
      <c r="LL20" s="452" t="str">
        <f ca="1">GrpC!$D$4</f>
        <v>Saudi-Arabien</v>
      </c>
      <c r="LM20" s="492"/>
      <c r="LN20" s="492"/>
      <c r="LO20" s="485"/>
      <c r="LP20" s="453" t="str">
        <f t="shared" ref="LP20:LP25" ca="1" si="255">IF(($F20&lt;&gt;"")*($G20&lt;&gt;"")*(LM20&lt;&gt;"")*(LN20&lt;&gt;""),($F20&gt;$G20)*(LM20&gt;LN20)+($F20=$G20)*(LM20=LN20)+($F20&lt;$G20)*(LM20&lt;LN20),"")</f>
        <v/>
      </c>
      <c r="LQ20" s="453" t="str">
        <f ca="1">IF((LP20&lt;&gt;""),IF(OR($F20&lt;&gt;$G20,PrSettings!$M$4="●"),(($F20-$G20)=(LM20-LN20))*1,0),"")</f>
        <v/>
      </c>
      <c r="LR20" s="453" t="str">
        <f t="shared" ref="LR20:LR25" ca="1" si="256">IF((LP20&lt;&gt;""),($F20=LM20)*($G20=LN20),"")</f>
        <v/>
      </c>
      <c r="LS20" s="453" t="str">
        <f ca="1">IF(LP20&lt;&gt;"",IF(ABS($F20-$G20)&gt;=PrSettings!$M$7,(ABS($F20-$G20-LM20+LN20)&lt;=1)*1,IF(AND(LP20,$F20=$G20,$F20&gt;=PrSettings!$M$6),(ABS(LM20-$F20)&lt;=1)*1,IF(AND(LP20,$F20+$G20&gt;=PrSettings!$M$8),(ABS(LM20-$F20)+ABS(LN20-$G20)&lt;=1)*1,""))),"")</f>
        <v/>
      </c>
      <c r="LT20" s="488"/>
      <c r="LV20" s="451">
        <f t="shared" ca="1" si="25"/>
        <v>4</v>
      </c>
      <c r="LW20" s="452" t="str">
        <f ca="1">GrpC!$B$4</f>
        <v>Argentinien</v>
      </c>
      <c r="LX20" s="453">
        <f t="shared" ref="LX20:LX25" ca="1" si="257">$D20</f>
        <v>49</v>
      </c>
      <c r="LY20" s="452" t="str">
        <f ca="1">GrpC!$D$4</f>
        <v>Saudi-Arabien</v>
      </c>
      <c r="LZ20" s="492"/>
      <c r="MA20" s="492"/>
      <c r="MB20" s="485"/>
      <c r="MC20" s="453" t="str">
        <f t="shared" ref="MC20:MC25" ca="1" si="258">IF(($F20&lt;&gt;"")*($G20&lt;&gt;"")*(LZ20&lt;&gt;"")*(MA20&lt;&gt;""),($F20&gt;$G20)*(LZ20&gt;MA20)+($F20=$G20)*(LZ20=MA20)+($F20&lt;$G20)*(LZ20&lt;MA20),"")</f>
        <v/>
      </c>
      <c r="MD20" s="453" t="str">
        <f ca="1">IF((MC20&lt;&gt;""),IF(OR($F20&lt;&gt;$G20,PrSettings!$M$4="●"),(($F20-$G20)=(LZ20-MA20))*1,0),"")</f>
        <v/>
      </c>
      <c r="ME20" s="453" t="str">
        <f t="shared" ref="ME20:ME25" ca="1" si="259">IF((MC20&lt;&gt;""),($F20=LZ20)*($G20=MA20),"")</f>
        <v/>
      </c>
      <c r="MF20" s="453" t="str">
        <f ca="1">IF(MC20&lt;&gt;"",IF(ABS($F20-$G20)&gt;=PrSettings!$M$7,(ABS($F20-$G20-LZ20+MA20)&lt;=1)*1,IF(AND(MC20,$F20=$G20,$F20&gt;=PrSettings!$M$6),(ABS(LZ20-$F20)&lt;=1)*1,IF(AND(MC20,$F20+$G20&gt;=PrSettings!$M$8),(ABS(LZ20-$F20)+ABS(MA20-$G20)&lt;=1)*1,""))),"")</f>
        <v/>
      </c>
      <c r="MG20" s="488"/>
    </row>
    <row r="21" spans="2:345" x14ac:dyDescent="0.25">
      <c r="B21" s="451">
        <f ca="1">INDEX(Groups!$C$7:$C$45,MATCH(C21,Groups!$D$7:$D$45,0))</f>
        <v>9</v>
      </c>
      <c r="C21" s="452" t="str">
        <f ca="1">GrpC!$B$5</f>
        <v>Mexiko</v>
      </c>
      <c r="D21" s="453">
        <f ca="1">INDEX(Groups!$C$7:$C$45,MATCH(E21,Groups!$D$7:$D$45,0))</f>
        <v>26</v>
      </c>
      <c r="E21" s="452" t="str">
        <f ca="1">GrpC!$D$5</f>
        <v>Polen</v>
      </c>
      <c r="F21" s="454">
        <f ca="1">GrpC!$E$5</f>
        <v>0</v>
      </c>
      <c r="G21" s="455">
        <f ca="1">GrpC!$G$5</f>
        <v>0</v>
      </c>
      <c r="I21" s="451">
        <f t="shared" ca="1" si="0"/>
        <v>9</v>
      </c>
      <c r="J21" s="452" t="str">
        <f ca="1">GrpC!$B$5</f>
        <v>Mexiko</v>
      </c>
      <c r="K21" s="453">
        <f t="shared" ca="1" si="182"/>
        <v>26</v>
      </c>
      <c r="L21" s="452" t="str">
        <f ca="1">GrpC!$D$5</f>
        <v>Polen</v>
      </c>
      <c r="M21" s="492"/>
      <c r="N21" s="492"/>
      <c r="O21" s="486"/>
      <c r="P21" s="453" t="str">
        <f t="shared" ca="1" si="183"/>
        <v/>
      </c>
      <c r="Q21" s="453" t="str">
        <f ca="1">IF((P21&lt;&gt;""),IF(OR($F21&lt;&gt;$G21,PrSettings!$M$4="●"),(($F21-$G21)=(M21-N21))*1,0),"")</f>
        <v/>
      </c>
      <c r="R21" s="453" t="str">
        <f t="shared" ca="1" si="184"/>
        <v/>
      </c>
      <c r="S21" s="453" t="str">
        <f ca="1">IF(P21&lt;&gt;"",IF(ABS($F21-$G21)&gt;=PrSettings!$M$7,(ABS($F21-$G21-M21+N21)&lt;=1)*1,IF(AND(P21,$F21=$G21,$F21&gt;=PrSettings!$M$6),(ABS(M21-$F21)&lt;=1)*1,IF(AND(P21,$F21+$G21&gt;=PrSettings!$M$8),(ABS(M21-$F21)+ABS(N21-$G21)&lt;=1)*1,""))),"")</f>
        <v/>
      </c>
      <c r="T21" s="489"/>
      <c r="V21" s="451">
        <f t="shared" ca="1" si="1"/>
        <v>9</v>
      </c>
      <c r="W21" s="452" t="str">
        <f ca="1">GrpC!$B$5</f>
        <v>Mexiko</v>
      </c>
      <c r="X21" s="453">
        <f t="shared" ca="1" si="185"/>
        <v>26</v>
      </c>
      <c r="Y21" s="452" t="str">
        <f ca="1">GrpC!$D$5</f>
        <v>Polen</v>
      </c>
      <c r="Z21" s="492"/>
      <c r="AA21" s="492"/>
      <c r="AB21" s="486"/>
      <c r="AC21" s="453" t="str">
        <f t="shared" ca="1" si="186"/>
        <v/>
      </c>
      <c r="AD21" s="453" t="str">
        <f ca="1">IF((AC21&lt;&gt;""),IF(OR($F21&lt;&gt;$G21,PrSettings!$M$4="●"),(($F21-$G21)=(Z21-AA21))*1,0),"")</f>
        <v/>
      </c>
      <c r="AE21" s="453" t="str">
        <f t="shared" ca="1" si="187"/>
        <v/>
      </c>
      <c r="AF21" s="453" t="str">
        <f ca="1">IF(AC21&lt;&gt;"",IF(ABS($F21-$G21)&gt;=PrSettings!$M$7,(ABS($F21-$G21-Z21+AA21)&lt;=1)*1,IF(AND(AC21,$F21=$G21,$F21&gt;=PrSettings!$M$6),(ABS(Z21-$F21)&lt;=1)*1,IF(AND(AC21,$F21+$G21&gt;=PrSettings!$M$8),(ABS(Z21-$F21)+ABS(AA21-$G21)&lt;=1)*1,""))),"")</f>
        <v/>
      </c>
      <c r="AG21" s="489"/>
      <c r="AI21" s="451">
        <f t="shared" ca="1" si="2"/>
        <v>9</v>
      </c>
      <c r="AJ21" s="452" t="str">
        <f ca="1">GrpC!$B$5</f>
        <v>Mexiko</v>
      </c>
      <c r="AK21" s="453">
        <f t="shared" ca="1" si="188"/>
        <v>26</v>
      </c>
      <c r="AL21" s="452" t="str">
        <f ca="1">GrpC!$D$5</f>
        <v>Polen</v>
      </c>
      <c r="AM21" s="492"/>
      <c r="AN21" s="492"/>
      <c r="AO21" s="486"/>
      <c r="AP21" s="453" t="str">
        <f t="shared" ca="1" si="189"/>
        <v/>
      </c>
      <c r="AQ21" s="453" t="str">
        <f ca="1">IF((AP21&lt;&gt;""),IF(OR($F21&lt;&gt;$G21,PrSettings!$M$4="●"),(($F21-$G21)=(AM21-AN21))*1,0),"")</f>
        <v/>
      </c>
      <c r="AR21" s="453" t="str">
        <f t="shared" ca="1" si="190"/>
        <v/>
      </c>
      <c r="AS21" s="453" t="str">
        <f ca="1">IF(AP21&lt;&gt;"",IF(ABS($F21-$G21)&gt;=PrSettings!$M$7,(ABS($F21-$G21-AM21+AN21)&lt;=1)*1,IF(AND(AP21,$F21=$G21,$F21&gt;=PrSettings!$M$6),(ABS(AM21-$F21)&lt;=1)*1,IF(AND(AP21,$F21+$G21&gt;=PrSettings!$M$8),(ABS(AM21-$F21)+ABS(AN21-$G21)&lt;=1)*1,""))),"")</f>
        <v/>
      </c>
      <c r="AT21" s="489"/>
      <c r="AV21" s="451">
        <f t="shared" ca="1" si="3"/>
        <v>9</v>
      </c>
      <c r="AW21" s="452" t="str">
        <f ca="1">GrpC!$B$5</f>
        <v>Mexiko</v>
      </c>
      <c r="AX21" s="453">
        <f t="shared" ca="1" si="191"/>
        <v>26</v>
      </c>
      <c r="AY21" s="452" t="str">
        <f ca="1">GrpC!$D$5</f>
        <v>Polen</v>
      </c>
      <c r="AZ21" s="492"/>
      <c r="BA21" s="492"/>
      <c r="BB21" s="486"/>
      <c r="BC21" s="453" t="str">
        <f t="shared" ca="1" si="192"/>
        <v/>
      </c>
      <c r="BD21" s="453" t="str">
        <f ca="1">IF((BC21&lt;&gt;""),IF(OR($F21&lt;&gt;$G21,PrSettings!$M$4="●"),(($F21-$G21)=(AZ21-BA21))*1,0),"")</f>
        <v/>
      </c>
      <c r="BE21" s="453" t="str">
        <f t="shared" ca="1" si="193"/>
        <v/>
      </c>
      <c r="BF21" s="453" t="str">
        <f ca="1">IF(BC21&lt;&gt;"",IF(ABS($F21-$G21)&gt;=PrSettings!$M$7,(ABS($F21-$G21-AZ21+BA21)&lt;=1)*1,IF(AND(BC21,$F21=$G21,$F21&gt;=PrSettings!$M$6),(ABS(AZ21-$F21)&lt;=1)*1,IF(AND(BC21,$F21+$G21&gt;=PrSettings!$M$8),(ABS(AZ21-$F21)+ABS(BA21-$G21)&lt;=1)*1,""))),"")</f>
        <v/>
      </c>
      <c r="BG21" s="489"/>
      <c r="BI21" s="451">
        <f t="shared" ca="1" si="4"/>
        <v>9</v>
      </c>
      <c r="BJ21" s="452" t="str">
        <f ca="1">GrpC!$B$5</f>
        <v>Mexiko</v>
      </c>
      <c r="BK21" s="453">
        <f t="shared" ca="1" si="194"/>
        <v>26</v>
      </c>
      <c r="BL21" s="452" t="str">
        <f ca="1">GrpC!$D$5</f>
        <v>Polen</v>
      </c>
      <c r="BM21" s="492"/>
      <c r="BN21" s="492"/>
      <c r="BO21" s="486"/>
      <c r="BP21" s="453" t="str">
        <f t="shared" ca="1" si="195"/>
        <v/>
      </c>
      <c r="BQ21" s="453" t="str">
        <f ca="1">IF((BP21&lt;&gt;""),IF(OR($F21&lt;&gt;$G21,PrSettings!$M$4="●"),(($F21-$G21)=(BM21-BN21))*1,0),"")</f>
        <v/>
      </c>
      <c r="BR21" s="453" t="str">
        <f t="shared" ca="1" si="196"/>
        <v/>
      </c>
      <c r="BS21" s="453" t="str">
        <f ca="1">IF(BP21&lt;&gt;"",IF(ABS($F21-$G21)&gt;=PrSettings!$M$7,(ABS($F21-$G21-BM21+BN21)&lt;=1)*1,IF(AND(BP21,$F21=$G21,$F21&gt;=PrSettings!$M$6),(ABS(BM21-$F21)&lt;=1)*1,IF(AND(BP21,$F21+$G21&gt;=PrSettings!$M$8),(ABS(BM21-$F21)+ABS(BN21-$G21)&lt;=1)*1,""))),"")</f>
        <v/>
      </c>
      <c r="BT21" s="489"/>
      <c r="BV21" s="451">
        <f t="shared" ca="1" si="5"/>
        <v>9</v>
      </c>
      <c r="BW21" s="452" t="str">
        <f ca="1">GrpC!$B$5</f>
        <v>Mexiko</v>
      </c>
      <c r="BX21" s="453">
        <f t="shared" ca="1" si="197"/>
        <v>26</v>
      </c>
      <c r="BY21" s="452" t="str">
        <f ca="1">GrpC!$D$5</f>
        <v>Polen</v>
      </c>
      <c r="BZ21" s="492"/>
      <c r="CA21" s="492"/>
      <c r="CB21" s="486"/>
      <c r="CC21" s="453" t="str">
        <f t="shared" ca="1" si="198"/>
        <v/>
      </c>
      <c r="CD21" s="453" t="str">
        <f ca="1">IF((CC21&lt;&gt;""),IF(OR($F21&lt;&gt;$G21,PrSettings!$M$4="●"),(($F21-$G21)=(BZ21-CA21))*1,0),"")</f>
        <v/>
      </c>
      <c r="CE21" s="453" t="str">
        <f t="shared" ca="1" si="199"/>
        <v/>
      </c>
      <c r="CF21" s="453" t="str">
        <f ca="1">IF(CC21&lt;&gt;"",IF(ABS($F21-$G21)&gt;=PrSettings!$M$7,(ABS($F21-$G21-BZ21+CA21)&lt;=1)*1,IF(AND(CC21,$F21=$G21,$F21&gt;=PrSettings!$M$6),(ABS(BZ21-$F21)&lt;=1)*1,IF(AND(CC21,$F21+$G21&gt;=PrSettings!$M$8),(ABS(BZ21-$F21)+ABS(CA21-$G21)&lt;=1)*1,""))),"")</f>
        <v/>
      </c>
      <c r="CG21" s="489"/>
      <c r="CI21" s="451">
        <f t="shared" ca="1" si="6"/>
        <v>9</v>
      </c>
      <c r="CJ21" s="452" t="str">
        <f ca="1">GrpC!$B$5</f>
        <v>Mexiko</v>
      </c>
      <c r="CK21" s="453">
        <f t="shared" ca="1" si="200"/>
        <v>26</v>
      </c>
      <c r="CL21" s="452" t="str">
        <f ca="1">GrpC!$D$5</f>
        <v>Polen</v>
      </c>
      <c r="CM21" s="492"/>
      <c r="CN21" s="492"/>
      <c r="CO21" s="486"/>
      <c r="CP21" s="453" t="str">
        <f t="shared" ca="1" si="201"/>
        <v/>
      </c>
      <c r="CQ21" s="453" t="str">
        <f ca="1">IF((CP21&lt;&gt;""),IF(OR($F21&lt;&gt;$G21,PrSettings!$M$4="●"),(($F21-$G21)=(CM21-CN21))*1,0),"")</f>
        <v/>
      </c>
      <c r="CR21" s="453" t="str">
        <f t="shared" ca="1" si="202"/>
        <v/>
      </c>
      <c r="CS21" s="453" t="str">
        <f ca="1">IF(CP21&lt;&gt;"",IF(ABS($F21-$G21)&gt;=PrSettings!$M$7,(ABS($F21-$G21-CM21+CN21)&lt;=1)*1,IF(AND(CP21,$F21=$G21,$F21&gt;=PrSettings!$M$6),(ABS(CM21-$F21)&lt;=1)*1,IF(AND(CP21,$F21+$G21&gt;=PrSettings!$M$8),(ABS(CM21-$F21)+ABS(CN21-$G21)&lt;=1)*1,""))),"")</f>
        <v/>
      </c>
      <c r="CT21" s="489"/>
      <c r="CV21" s="451">
        <f t="shared" ca="1" si="7"/>
        <v>9</v>
      </c>
      <c r="CW21" s="452" t="str">
        <f ca="1">GrpC!$B$5</f>
        <v>Mexiko</v>
      </c>
      <c r="CX21" s="453">
        <f t="shared" ca="1" si="203"/>
        <v>26</v>
      </c>
      <c r="CY21" s="452" t="str">
        <f ca="1">GrpC!$D$5</f>
        <v>Polen</v>
      </c>
      <c r="CZ21" s="492"/>
      <c r="DA21" s="492"/>
      <c r="DB21" s="486"/>
      <c r="DC21" s="453" t="str">
        <f t="shared" ca="1" si="204"/>
        <v/>
      </c>
      <c r="DD21" s="453" t="str">
        <f ca="1">IF((DC21&lt;&gt;""),IF(OR($F21&lt;&gt;$G21,PrSettings!$M$4="●"),(($F21-$G21)=(CZ21-DA21))*1,0),"")</f>
        <v/>
      </c>
      <c r="DE21" s="453" t="str">
        <f t="shared" ca="1" si="205"/>
        <v/>
      </c>
      <c r="DF21" s="453" t="str">
        <f ca="1">IF(DC21&lt;&gt;"",IF(ABS($F21-$G21)&gt;=PrSettings!$M$7,(ABS($F21-$G21-CZ21+DA21)&lt;=1)*1,IF(AND(DC21,$F21=$G21,$F21&gt;=PrSettings!$M$6),(ABS(CZ21-$F21)&lt;=1)*1,IF(AND(DC21,$F21+$G21&gt;=PrSettings!$M$8),(ABS(CZ21-$F21)+ABS(DA21-$G21)&lt;=1)*1,""))),"")</f>
        <v/>
      </c>
      <c r="DG21" s="489"/>
      <c r="DI21" s="451">
        <f t="shared" ca="1" si="8"/>
        <v>9</v>
      </c>
      <c r="DJ21" s="452" t="str">
        <f ca="1">GrpC!$B$5</f>
        <v>Mexiko</v>
      </c>
      <c r="DK21" s="453">
        <f t="shared" ca="1" si="206"/>
        <v>26</v>
      </c>
      <c r="DL21" s="452" t="str">
        <f ca="1">GrpC!$D$5</f>
        <v>Polen</v>
      </c>
      <c r="DM21" s="492"/>
      <c r="DN21" s="492"/>
      <c r="DO21" s="486"/>
      <c r="DP21" s="453" t="str">
        <f t="shared" ca="1" si="207"/>
        <v/>
      </c>
      <c r="DQ21" s="453" t="str">
        <f ca="1">IF((DP21&lt;&gt;""),IF(OR($F21&lt;&gt;$G21,PrSettings!$M$4="●"),(($F21-$G21)=(DM21-DN21))*1,0),"")</f>
        <v/>
      </c>
      <c r="DR21" s="453" t="str">
        <f t="shared" ca="1" si="208"/>
        <v/>
      </c>
      <c r="DS21" s="453" t="str">
        <f ca="1">IF(DP21&lt;&gt;"",IF(ABS($F21-$G21)&gt;=PrSettings!$M$7,(ABS($F21-$G21-DM21+DN21)&lt;=1)*1,IF(AND(DP21,$F21=$G21,$F21&gt;=PrSettings!$M$6),(ABS(DM21-$F21)&lt;=1)*1,IF(AND(DP21,$F21+$G21&gt;=PrSettings!$M$8),(ABS(DM21-$F21)+ABS(DN21-$G21)&lt;=1)*1,""))),"")</f>
        <v/>
      </c>
      <c r="DT21" s="489"/>
      <c r="DV21" s="451">
        <f t="shared" ca="1" si="9"/>
        <v>9</v>
      </c>
      <c r="DW21" s="452" t="str">
        <f ca="1">GrpC!$B$5</f>
        <v>Mexiko</v>
      </c>
      <c r="DX21" s="453">
        <f t="shared" ca="1" si="209"/>
        <v>26</v>
      </c>
      <c r="DY21" s="452" t="str">
        <f ca="1">GrpC!$D$5</f>
        <v>Polen</v>
      </c>
      <c r="DZ21" s="492"/>
      <c r="EA21" s="492"/>
      <c r="EB21" s="486"/>
      <c r="EC21" s="453" t="str">
        <f t="shared" ca="1" si="210"/>
        <v/>
      </c>
      <c r="ED21" s="453" t="str">
        <f ca="1">IF((EC21&lt;&gt;""),IF(OR($F21&lt;&gt;$G21,PrSettings!$M$4="●"),(($F21-$G21)=(DZ21-EA21))*1,0),"")</f>
        <v/>
      </c>
      <c r="EE21" s="453" t="str">
        <f t="shared" ca="1" si="211"/>
        <v/>
      </c>
      <c r="EF21" s="453" t="str">
        <f ca="1">IF(EC21&lt;&gt;"",IF(ABS($F21-$G21)&gt;=PrSettings!$M$7,(ABS($F21-$G21-DZ21+EA21)&lt;=1)*1,IF(AND(EC21,$F21=$G21,$F21&gt;=PrSettings!$M$6),(ABS(DZ21-$F21)&lt;=1)*1,IF(AND(EC21,$F21+$G21&gt;=PrSettings!$M$8),(ABS(DZ21-$F21)+ABS(EA21-$G21)&lt;=1)*1,""))),"")</f>
        <v/>
      </c>
      <c r="EG21" s="489"/>
      <c r="EI21" s="451">
        <f t="shared" ca="1" si="10"/>
        <v>9</v>
      </c>
      <c r="EJ21" s="452" t="str">
        <f ca="1">GrpC!$B$5</f>
        <v>Mexiko</v>
      </c>
      <c r="EK21" s="453">
        <f t="shared" ca="1" si="212"/>
        <v>26</v>
      </c>
      <c r="EL21" s="452" t="str">
        <f ca="1">GrpC!$D$5</f>
        <v>Polen</v>
      </c>
      <c r="EM21" s="492"/>
      <c r="EN21" s="492"/>
      <c r="EO21" s="486"/>
      <c r="EP21" s="453" t="str">
        <f t="shared" ca="1" si="213"/>
        <v/>
      </c>
      <c r="EQ21" s="453" t="str">
        <f ca="1">IF((EP21&lt;&gt;""),IF(OR($F21&lt;&gt;$G21,PrSettings!$M$4="●"),(($F21-$G21)=(EM21-EN21))*1,0),"")</f>
        <v/>
      </c>
      <c r="ER21" s="453" t="str">
        <f t="shared" ca="1" si="214"/>
        <v/>
      </c>
      <c r="ES21" s="453" t="str">
        <f ca="1">IF(EP21&lt;&gt;"",IF(ABS($F21-$G21)&gt;=PrSettings!$M$7,(ABS($F21-$G21-EM21+EN21)&lt;=1)*1,IF(AND(EP21,$F21=$G21,$F21&gt;=PrSettings!$M$6),(ABS(EM21-$F21)&lt;=1)*1,IF(AND(EP21,$F21+$G21&gt;=PrSettings!$M$8),(ABS(EM21-$F21)+ABS(EN21-$G21)&lt;=1)*1,""))),"")</f>
        <v/>
      </c>
      <c r="ET21" s="489"/>
      <c r="EV21" s="451">
        <f t="shared" ca="1" si="11"/>
        <v>9</v>
      </c>
      <c r="EW21" s="452" t="str">
        <f ca="1">GrpC!$B$5</f>
        <v>Mexiko</v>
      </c>
      <c r="EX21" s="453">
        <f t="shared" ca="1" si="215"/>
        <v>26</v>
      </c>
      <c r="EY21" s="452" t="str">
        <f ca="1">GrpC!$D$5</f>
        <v>Polen</v>
      </c>
      <c r="EZ21" s="492"/>
      <c r="FA21" s="492"/>
      <c r="FB21" s="486"/>
      <c r="FC21" s="453" t="str">
        <f t="shared" ca="1" si="216"/>
        <v/>
      </c>
      <c r="FD21" s="453" t="str">
        <f ca="1">IF((FC21&lt;&gt;""),IF(OR($F21&lt;&gt;$G21,PrSettings!$M$4="●"),(($F21-$G21)=(EZ21-FA21))*1,0),"")</f>
        <v/>
      </c>
      <c r="FE21" s="453" t="str">
        <f t="shared" ca="1" si="217"/>
        <v/>
      </c>
      <c r="FF21" s="453" t="str">
        <f ca="1">IF(FC21&lt;&gt;"",IF(ABS($F21-$G21)&gt;=PrSettings!$M$7,(ABS($F21-$G21-EZ21+FA21)&lt;=1)*1,IF(AND(FC21,$F21=$G21,$F21&gt;=PrSettings!$M$6),(ABS(EZ21-$F21)&lt;=1)*1,IF(AND(FC21,$F21+$G21&gt;=PrSettings!$M$8),(ABS(EZ21-$F21)+ABS(FA21-$G21)&lt;=1)*1,""))),"")</f>
        <v/>
      </c>
      <c r="FG21" s="489"/>
      <c r="FI21" s="451">
        <f t="shared" ca="1" si="12"/>
        <v>9</v>
      </c>
      <c r="FJ21" s="452" t="str">
        <f ca="1">GrpC!$B$5</f>
        <v>Mexiko</v>
      </c>
      <c r="FK21" s="453">
        <f t="shared" ca="1" si="218"/>
        <v>26</v>
      </c>
      <c r="FL21" s="452" t="str">
        <f ca="1">GrpC!$D$5</f>
        <v>Polen</v>
      </c>
      <c r="FM21" s="492"/>
      <c r="FN21" s="492"/>
      <c r="FO21" s="486"/>
      <c r="FP21" s="453" t="str">
        <f t="shared" ca="1" si="219"/>
        <v/>
      </c>
      <c r="FQ21" s="453" t="str">
        <f ca="1">IF((FP21&lt;&gt;""),IF(OR($F21&lt;&gt;$G21,PrSettings!$M$4="●"),(($F21-$G21)=(FM21-FN21))*1,0),"")</f>
        <v/>
      </c>
      <c r="FR21" s="453" t="str">
        <f t="shared" ca="1" si="220"/>
        <v/>
      </c>
      <c r="FS21" s="453" t="str">
        <f ca="1">IF(FP21&lt;&gt;"",IF(ABS($F21-$G21)&gt;=PrSettings!$M$7,(ABS($F21-$G21-FM21+FN21)&lt;=1)*1,IF(AND(FP21,$F21=$G21,$F21&gt;=PrSettings!$M$6),(ABS(FM21-$F21)&lt;=1)*1,IF(AND(FP21,$F21+$G21&gt;=PrSettings!$M$8),(ABS(FM21-$F21)+ABS(FN21-$G21)&lt;=1)*1,""))),"")</f>
        <v/>
      </c>
      <c r="FT21" s="489"/>
      <c r="FV21" s="451">
        <f t="shared" ca="1" si="13"/>
        <v>9</v>
      </c>
      <c r="FW21" s="452" t="str">
        <f ca="1">GrpC!$B$5</f>
        <v>Mexiko</v>
      </c>
      <c r="FX21" s="453">
        <f t="shared" ca="1" si="221"/>
        <v>26</v>
      </c>
      <c r="FY21" s="452" t="str">
        <f ca="1">GrpC!$D$5</f>
        <v>Polen</v>
      </c>
      <c r="FZ21" s="492"/>
      <c r="GA21" s="492"/>
      <c r="GB21" s="486"/>
      <c r="GC21" s="453" t="str">
        <f t="shared" ca="1" si="222"/>
        <v/>
      </c>
      <c r="GD21" s="453" t="str">
        <f ca="1">IF((GC21&lt;&gt;""),IF(OR($F21&lt;&gt;$G21,PrSettings!$M$4="●"),(($F21-$G21)=(FZ21-GA21))*1,0),"")</f>
        <v/>
      </c>
      <c r="GE21" s="453" t="str">
        <f t="shared" ca="1" si="223"/>
        <v/>
      </c>
      <c r="GF21" s="453" t="str">
        <f ca="1">IF(GC21&lt;&gt;"",IF(ABS($F21-$G21)&gt;=PrSettings!$M$7,(ABS($F21-$G21-FZ21+GA21)&lt;=1)*1,IF(AND(GC21,$F21=$G21,$F21&gt;=PrSettings!$M$6),(ABS(FZ21-$F21)&lt;=1)*1,IF(AND(GC21,$F21+$G21&gt;=PrSettings!$M$8),(ABS(FZ21-$F21)+ABS(GA21-$G21)&lt;=1)*1,""))),"")</f>
        <v/>
      </c>
      <c r="GG21" s="489"/>
      <c r="GI21" s="451">
        <f t="shared" ca="1" si="14"/>
        <v>9</v>
      </c>
      <c r="GJ21" s="452" t="str">
        <f ca="1">GrpC!$B$5</f>
        <v>Mexiko</v>
      </c>
      <c r="GK21" s="453">
        <f t="shared" ca="1" si="224"/>
        <v>26</v>
      </c>
      <c r="GL21" s="452" t="str">
        <f ca="1">GrpC!$D$5</f>
        <v>Polen</v>
      </c>
      <c r="GM21" s="492"/>
      <c r="GN21" s="492"/>
      <c r="GO21" s="486"/>
      <c r="GP21" s="453" t="str">
        <f t="shared" ca="1" si="225"/>
        <v/>
      </c>
      <c r="GQ21" s="453" t="str">
        <f ca="1">IF((GP21&lt;&gt;""),IF(OR($F21&lt;&gt;$G21,PrSettings!$M$4="●"),(($F21-$G21)=(GM21-GN21))*1,0),"")</f>
        <v/>
      </c>
      <c r="GR21" s="453" t="str">
        <f t="shared" ca="1" si="226"/>
        <v/>
      </c>
      <c r="GS21" s="453" t="str">
        <f ca="1">IF(GP21&lt;&gt;"",IF(ABS($F21-$G21)&gt;=PrSettings!$M$7,(ABS($F21-$G21-GM21+GN21)&lt;=1)*1,IF(AND(GP21,$F21=$G21,$F21&gt;=PrSettings!$M$6),(ABS(GM21-$F21)&lt;=1)*1,IF(AND(GP21,$F21+$G21&gt;=PrSettings!$M$8),(ABS(GM21-$F21)+ABS(GN21-$G21)&lt;=1)*1,""))),"")</f>
        <v/>
      </c>
      <c r="GT21" s="489"/>
      <c r="GV21" s="451">
        <f t="shared" ca="1" si="15"/>
        <v>9</v>
      </c>
      <c r="GW21" s="452" t="str">
        <f ca="1">GrpC!$B$5</f>
        <v>Mexiko</v>
      </c>
      <c r="GX21" s="453">
        <f t="shared" ca="1" si="227"/>
        <v>26</v>
      </c>
      <c r="GY21" s="452" t="str">
        <f ca="1">GrpC!$D$5</f>
        <v>Polen</v>
      </c>
      <c r="GZ21" s="492"/>
      <c r="HA21" s="492"/>
      <c r="HB21" s="486"/>
      <c r="HC21" s="453" t="str">
        <f t="shared" ca="1" si="228"/>
        <v/>
      </c>
      <c r="HD21" s="453" t="str">
        <f ca="1">IF((HC21&lt;&gt;""),IF(OR($F21&lt;&gt;$G21,PrSettings!$M$4="●"),(($F21-$G21)=(GZ21-HA21))*1,0),"")</f>
        <v/>
      </c>
      <c r="HE21" s="453" t="str">
        <f t="shared" ca="1" si="229"/>
        <v/>
      </c>
      <c r="HF21" s="453" t="str">
        <f ca="1">IF(HC21&lt;&gt;"",IF(ABS($F21-$G21)&gt;=PrSettings!$M$7,(ABS($F21-$G21-GZ21+HA21)&lt;=1)*1,IF(AND(HC21,$F21=$G21,$F21&gt;=PrSettings!$M$6),(ABS(GZ21-$F21)&lt;=1)*1,IF(AND(HC21,$F21+$G21&gt;=PrSettings!$M$8),(ABS(GZ21-$F21)+ABS(HA21-$G21)&lt;=1)*1,""))),"")</f>
        <v/>
      </c>
      <c r="HG21" s="489"/>
      <c r="HI21" s="451">
        <f t="shared" ca="1" si="16"/>
        <v>9</v>
      </c>
      <c r="HJ21" s="452" t="str">
        <f ca="1">GrpC!$B$5</f>
        <v>Mexiko</v>
      </c>
      <c r="HK21" s="453">
        <f t="shared" ca="1" si="230"/>
        <v>26</v>
      </c>
      <c r="HL21" s="452" t="str">
        <f ca="1">GrpC!$D$5</f>
        <v>Polen</v>
      </c>
      <c r="HM21" s="492"/>
      <c r="HN21" s="492"/>
      <c r="HO21" s="486"/>
      <c r="HP21" s="453" t="str">
        <f t="shared" ca="1" si="231"/>
        <v/>
      </c>
      <c r="HQ21" s="453" t="str">
        <f ca="1">IF((HP21&lt;&gt;""),IF(OR($F21&lt;&gt;$G21,PrSettings!$M$4="●"),(($F21-$G21)=(HM21-HN21))*1,0),"")</f>
        <v/>
      </c>
      <c r="HR21" s="453" t="str">
        <f t="shared" ca="1" si="232"/>
        <v/>
      </c>
      <c r="HS21" s="453" t="str">
        <f ca="1">IF(HP21&lt;&gt;"",IF(ABS($F21-$G21)&gt;=PrSettings!$M$7,(ABS($F21-$G21-HM21+HN21)&lt;=1)*1,IF(AND(HP21,$F21=$G21,$F21&gt;=PrSettings!$M$6),(ABS(HM21-$F21)&lt;=1)*1,IF(AND(HP21,$F21+$G21&gt;=PrSettings!$M$8),(ABS(HM21-$F21)+ABS(HN21-$G21)&lt;=1)*1,""))),"")</f>
        <v/>
      </c>
      <c r="HT21" s="489"/>
      <c r="HV21" s="451">
        <f t="shared" ca="1" si="17"/>
        <v>9</v>
      </c>
      <c r="HW21" s="452" t="str">
        <f ca="1">GrpC!$B$5</f>
        <v>Mexiko</v>
      </c>
      <c r="HX21" s="453">
        <f t="shared" ca="1" si="233"/>
        <v>26</v>
      </c>
      <c r="HY21" s="452" t="str">
        <f ca="1">GrpC!$D$5</f>
        <v>Polen</v>
      </c>
      <c r="HZ21" s="492"/>
      <c r="IA21" s="492"/>
      <c r="IB21" s="486"/>
      <c r="IC21" s="453" t="str">
        <f t="shared" ca="1" si="234"/>
        <v/>
      </c>
      <c r="ID21" s="453" t="str">
        <f ca="1">IF((IC21&lt;&gt;""),IF(OR($F21&lt;&gt;$G21,PrSettings!$M$4="●"),(($F21-$G21)=(HZ21-IA21))*1,0),"")</f>
        <v/>
      </c>
      <c r="IE21" s="453" t="str">
        <f t="shared" ca="1" si="235"/>
        <v/>
      </c>
      <c r="IF21" s="453" t="str">
        <f ca="1">IF(IC21&lt;&gt;"",IF(ABS($F21-$G21)&gt;=PrSettings!$M$7,(ABS($F21-$G21-HZ21+IA21)&lt;=1)*1,IF(AND(IC21,$F21=$G21,$F21&gt;=PrSettings!$M$6),(ABS(HZ21-$F21)&lt;=1)*1,IF(AND(IC21,$F21+$G21&gt;=PrSettings!$M$8),(ABS(HZ21-$F21)+ABS(IA21-$G21)&lt;=1)*1,""))),"")</f>
        <v/>
      </c>
      <c r="IG21" s="489"/>
      <c r="II21" s="451">
        <f t="shared" ca="1" si="18"/>
        <v>9</v>
      </c>
      <c r="IJ21" s="452" t="str">
        <f ca="1">GrpC!$B$5</f>
        <v>Mexiko</v>
      </c>
      <c r="IK21" s="453">
        <f t="shared" ca="1" si="236"/>
        <v>26</v>
      </c>
      <c r="IL21" s="452" t="str">
        <f ca="1">GrpC!$D$5</f>
        <v>Polen</v>
      </c>
      <c r="IM21" s="492"/>
      <c r="IN21" s="492"/>
      <c r="IO21" s="486"/>
      <c r="IP21" s="453" t="str">
        <f t="shared" ca="1" si="237"/>
        <v/>
      </c>
      <c r="IQ21" s="453" t="str">
        <f ca="1">IF((IP21&lt;&gt;""),IF(OR($F21&lt;&gt;$G21,PrSettings!$M$4="●"),(($F21-$G21)=(IM21-IN21))*1,0),"")</f>
        <v/>
      </c>
      <c r="IR21" s="453" t="str">
        <f t="shared" ca="1" si="238"/>
        <v/>
      </c>
      <c r="IS21" s="453" t="str">
        <f ca="1">IF(IP21&lt;&gt;"",IF(ABS($F21-$G21)&gt;=PrSettings!$M$7,(ABS($F21-$G21-IM21+IN21)&lt;=1)*1,IF(AND(IP21,$F21=$G21,$F21&gt;=PrSettings!$M$6),(ABS(IM21-$F21)&lt;=1)*1,IF(AND(IP21,$F21+$G21&gt;=PrSettings!$M$8),(ABS(IM21-$F21)+ABS(IN21-$G21)&lt;=1)*1,""))),"")</f>
        <v/>
      </c>
      <c r="IT21" s="489"/>
      <c r="IV21" s="451">
        <f t="shared" ca="1" si="19"/>
        <v>9</v>
      </c>
      <c r="IW21" s="452" t="str">
        <f ca="1">GrpC!$B$5</f>
        <v>Mexiko</v>
      </c>
      <c r="IX21" s="453">
        <f t="shared" ca="1" si="239"/>
        <v>26</v>
      </c>
      <c r="IY21" s="452" t="str">
        <f ca="1">GrpC!$D$5</f>
        <v>Polen</v>
      </c>
      <c r="IZ21" s="492"/>
      <c r="JA21" s="492"/>
      <c r="JB21" s="486"/>
      <c r="JC21" s="453" t="str">
        <f t="shared" ca="1" si="240"/>
        <v/>
      </c>
      <c r="JD21" s="453" t="str">
        <f ca="1">IF((JC21&lt;&gt;""),IF(OR($F21&lt;&gt;$G21,PrSettings!$M$4="●"),(($F21-$G21)=(IZ21-JA21))*1,0),"")</f>
        <v/>
      </c>
      <c r="JE21" s="453" t="str">
        <f t="shared" ca="1" si="241"/>
        <v/>
      </c>
      <c r="JF21" s="453" t="str">
        <f ca="1">IF(JC21&lt;&gt;"",IF(ABS($F21-$G21)&gt;=PrSettings!$M$7,(ABS($F21-$G21-IZ21+JA21)&lt;=1)*1,IF(AND(JC21,$F21=$G21,$F21&gt;=PrSettings!$M$6),(ABS(IZ21-$F21)&lt;=1)*1,IF(AND(JC21,$F21+$G21&gt;=PrSettings!$M$8),(ABS(IZ21-$F21)+ABS(JA21-$G21)&lt;=1)*1,""))),"")</f>
        <v/>
      </c>
      <c r="JG21" s="489"/>
      <c r="JI21" s="451">
        <f t="shared" ca="1" si="20"/>
        <v>9</v>
      </c>
      <c r="JJ21" s="452" t="str">
        <f ca="1">GrpC!$B$5</f>
        <v>Mexiko</v>
      </c>
      <c r="JK21" s="453">
        <f t="shared" ca="1" si="242"/>
        <v>26</v>
      </c>
      <c r="JL21" s="452" t="str">
        <f ca="1">GrpC!$D$5</f>
        <v>Polen</v>
      </c>
      <c r="JM21" s="492"/>
      <c r="JN21" s="492"/>
      <c r="JO21" s="486"/>
      <c r="JP21" s="453" t="str">
        <f t="shared" ca="1" si="243"/>
        <v/>
      </c>
      <c r="JQ21" s="453" t="str">
        <f ca="1">IF((JP21&lt;&gt;""),IF(OR($F21&lt;&gt;$G21,PrSettings!$M$4="●"),(($F21-$G21)=(JM21-JN21))*1,0),"")</f>
        <v/>
      </c>
      <c r="JR21" s="453" t="str">
        <f t="shared" ca="1" si="244"/>
        <v/>
      </c>
      <c r="JS21" s="453" t="str">
        <f ca="1">IF(JP21&lt;&gt;"",IF(ABS($F21-$G21)&gt;=PrSettings!$M$7,(ABS($F21-$G21-JM21+JN21)&lt;=1)*1,IF(AND(JP21,$F21=$G21,$F21&gt;=PrSettings!$M$6),(ABS(JM21-$F21)&lt;=1)*1,IF(AND(JP21,$F21+$G21&gt;=PrSettings!$M$8),(ABS(JM21-$F21)+ABS(JN21-$G21)&lt;=1)*1,""))),"")</f>
        <v/>
      </c>
      <c r="JT21" s="489"/>
      <c r="JV21" s="451">
        <f t="shared" ca="1" si="21"/>
        <v>9</v>
      </c>
      <c r="JW21" s="452" t="str">
        <f ca="1">GrpC!$B$5</f>
        <v>Mexiko</v>
      </c>
      <c r="JX21" s="453">
        <f t="shared" ca="1" si="245"/>
        <v>26</v>
      </c>
      <c r="JY21" s="452" t="str">
        <f ca="1">GrpC!$D$5</f>
        <v>Polen</v>
      </c>
      <c r="JZ21" s="492"/>
      <c r="KA21" s="492"/>
      <c r="KB21" s="486"/>
      <c r="KC21" s="453" t="str">
        <f t="shared" ca="1" si="246"/>
        <v/>
      </c>
      <c r="KD21" s="453" t="str">
        <f ca="1">IF((KC21&lt;&gt;""),IF(OR($F21&lt;&gt;$G21,PrSettings!$M$4="●"),(($F21-$G21)=(JZ21-KA21))*1,0),"")</f>
        <v/>
      </c>
      <c r="KE21" s="453" t="str">
        <f t="shared" ca="1" si="247"/>
        <v/>
      </c>
      <c r="KF21" s="453" t="str">
        <f ca="1">IF(KC21&lt;&gt;"",IF(ABS($F21-$G21)&gt;=PrSettings!$M$7,(ABS($F21-$G21-JZ21+KA21)&lt;=1)*1,IF(AND(KC21,$F21=$G21,$F21&gt;=PrSettings!$M$6),(ABS(JZ21-$F21)&lt;=1)*1,IF(AND(KC21,$F21+$G21&gt;=PrSettings!$M$8),(ABS(JZ21-$F21)+ABS(KA21-$G21)&lt;=1)*1,""))),"")</f>
        <v/>
      </c>
      <c r="KG21" s="489"/>
      <c r="KI21" s="451">
        <f t="shared" ca="1" si="22"/>
        <v>9</v>
      </c>
      <c r="KJ21" s="452" t="str">
        <f ca="1">GrpC!$B$5</f>
        <v>Mexiko</v>
      </c>
      <c r="KK21" s="453">
        <f t="shared" ca="1" si="248"/>
        <v>26</v>
      </c>
      <c r="KL21" s="452" t="str">
        <f ca="1">GrpC!$D$5</f>
        <v>Polen</v>
      </c>
      <c r="KM21" s="492"/>
      <c r="KN21" s="492"/>
      <c r="KO21" s="486"/>
      <c r="KP21" s="453" t="str">
        <f t="shared" ca="1" si="249"/>
        <v/>
      </c>
      <c r="KQ21" s="453" t="str">
        <f ca="1">IF((KP21&lt;&gt;""),IF(OR($F21&lt;&gt;$G21,PrSettings!$M$4="●"),(($F21-$G21)=(KM21-KN21))*1,0),"")</f>
        <v/>
      </c>
      <c r="KR21" s="453" t="str">
        <f t="shared" ca="1" si="250"/>
        <v/>
      </c>
      <c r="KS21" s="453" t="str">
        <f ca="1">IF(KP21&lt;&gt;"",IF(ABS($F21-$G21)&gt;=PrSettings!$M$7,(ABS($F21-$G21-KM21+KN21)&lt;=1)*1,IF(AND(KP21,$F21=$G21,$F21&gt;=PrSettings!$M$6),(ABS(KM21-$F21)&lt;=1)*1,IF(AND(KP21,$F21+$G21&gt;=PrSettings!$M$8),(ABS(KM21-$F21)+ABS(KN21-$G21)&lt;=1)*1,""))),"")</f>
        <v/>
      </c>
      <c r="KT21" s="489"/>
      <c r="KV21" s="451">
        <f t="shared" ca="1" si="23"/>
        <v>9</v>
      </c>
      <c r="KW21" s="452" t="str">
        <f ca="1">GrpC!$B$5</f>
        <v>Mexiko</v>
      </c>
      <c r="KX21" s="453">
        <f t="shared" ca="1" si="251"/>
        <v>26</v>
      </c>
      <c r="KY21" s="452" t="str">
        <f ca="1">GrpC!$D$5</f>
        <v>Polen</v>
      </c>
      <c r="KZ21" s="492"/>
      <c r="LA21" s="492"/>
      <c r="LB21" s="486"/>
      <c r="LC21" s="453" t="str">
        <f t="shared" ca="1" si="252"/>
        <v/>
      </c>
      <c r="LD21" s="453" t="str">
        <f ca="1">IF((LC21&lt;&gt;""),IF(OR($F21&lt;&gt;$G21,PrSettings!$M$4="●"),(($F21-$G21)=(KZ21-LA21))*1,0),"")</f>
        <v/>
      </c>
      <c r="LE21" s="453" t="str">
        <f t="shared" ca="1" si="253"/>
        <v/>
      </c>
      <c r="LF21" s="453" t="str">
        <f ca="1">IF(LC21&lt;&gt;"",IF(ABS($F21-$G21)&gt;=PrSettings!$M$7,(ABS($F21-$G21-KZ21+LA21)&lt;=1)*1,IF(AND(LC21,$F21=$G21,$F21&gt;=PrSettings!$M$6),(ABS(KZ21-$F21)&lt;=1)*1,IF(AND(LC21,$F21+$G21&gt;=PrSettings!$M$8),(ABS(KZ21-$F21)+ABS(LA21-$G21)&lt;=1)*1,""))),"")</f>
        <v/>
      </c>
      <c r="LG21" s="489"/>
      <c r="LI21" s="451">
        <f t="shared" ca="1" si="24"/>
        <v>9</v>
      </c>
      <c r="LJ21" s="452" t="str">
        <f ca="1">GrpC!$B$5</f>
        <v>Mexiko</v>
      </c>
      <c r="LK21" s="453">
        <f t="shared" ca="1" si="254"/>
        <v>26</v>
      </c>
      <c r="LL21" s="452" t="str">
        <f ca="1">GrpC!$D$5</f>
        <v>Polen</v>
      </c>
      <c r="LM21" s="492"/>
      <c r="LN21" s="492"/>
      <c r="LO21" s="486"/>
      <c r="LP21" s="453" t="str">
        <f t="shared" ca="1" si="255"/>
        <v/>
      </c>
      <c r="LQ21" s="453" t="str">
        <f ca="1">IF((LP21&lt;&gt;""),IF(OR($F21&lt;&gt;$G21,PrSettings!$M$4="●"),(($F21-$G21)=(LM21-LN21))*1,0),"")</f>
        <v/>
      </c>
      <c r="LR21" s="453" t="str">
        <f t="shared" ca="1" si="256"/>
        <v/>
      </c>
      <c r="LS21" s="453" t="str">
        <f ca="1">IF(LP21&lt;&gt;"",IF(ABS($F21-$G21)&gt;=PrSettings!$M$7,(ABS($F21-$G21-LM21+LN21)&lt;=1)*1,IF(AND(LP21,$F21=$G21,$F21&gt;=PrSettings!$M$6),(ABS(LM21-$F21)&lt;=1)*1,IF(AND(LP21,$F21+$G21&gt;=PrSettings!$M$8),(ABS(LM21-$F21)+ABS(LN21-$G21)&lt;=1)*1,""))),"")</f>
        <v/>
      </c>
      <c r="LT21" s="489"/>
      <c r="LV21" s="451">
        <f t="shared" ca="1" si="25"/>
        <v>9</v>
      </c>
      <c r="LW21" s="452" t="str">
        <f ca="1">GrpC!$B$5</f>
        <v>Mexiko</v>
      </c>
      <c r="LX21" s="453">
        <f t="shared" ca="1" si="257"/>
        <v>26</v>
      </c>
      <c r="LY21" s="452" t="str">
        <f ca="1">GrpC!$D$5</f>
        <v>Polen</v>
      </c>
      <c r="LZ21" s="492"/>
      <c r="MA21" s="492"/>
      <c r="MB21" s="486"/>
      <c r="MC21" s="453" t="str">
        <f t="shared" ca="1" si="258"/>
        <v/>
      </c>
      <c r="MD21" s="453" t="str">
        <f ca="1">IF((MC21&lt;&gt;""),IF(OR($F21&lt;&gt;$G21,PrSettings!$M$4="●"),(($F21-$G21)=(LZ21-MA21))*1,0),"")</f>
        <v/>
      </c>
      <c r="ME21" s="453" t="str">
        <f t="shared" ca="1" si="259"/>
        <v/>
      </c>
      <c r="MF21" s="453" t="str">
        <f ca="1">IF(MC21&lt;&gt;"",IF(ABS($F21-$G21)&gt;=PrSettings!$M$7,(ABS($F21-$G21-LZ21+MA21)&lt;=1)*1,IF(AND(MC21,$F21=$G21,$F21&gt;=PrSettings!$M$6),(ABS(LZ21-$F21)&lt;=1)*1,IF(AND(MC21,$F21+$G21&gt;=PrSettings!$M$8),(ABS(LZ21-$F21)+ABS(MA21-$G21)&lt;=1)*1,""))),"")</f>
        <v/>
      </c>
      <c r="MG21" s="489"/>
    </row>
    <row r="22" spans="2:345" x14ac:dyDescent="0.25">
      <c r="B22" s="451">
        <f ca="1">INDEX(Groups!$C$7:$C$45,MATCH(C22,Groups!$D$7:$D$45,0))</f>
        <v>26</v>
      </c>
      <c r="C22" s="452" t="str">
        <f ca="1">GrpC!$B$6</f>
        <v>Polen</v>
      </c>
      <c r="D22" s="453">
        <f ca="1">INDEX(Groups!$C$7:$C$45,MATCH(E22,Groups!$D$7:$D$45,0))</f>
        <v>49</v>
      </c>
      <c r="E22" s="452" t="str">
        <f ca="1">GrpC!$D$6</f>
        <v>Saudi-Arabien</v>
      </c>
      <c r="F22" s="454">
        <f ca="1">GrpC!$E$6</f>
        <v>2</v>
      </c>
      <c r="G22" s="455">
        <f ca="1">GrpC!$G$6</f>
        <v>0</v>
      </c>
      <c r="I22" s="451">
        <f t="shared" ca="1" si="0"/>
        <v>26</v>
      </c>
      <c r="J22" s="452" t="str">
        <f ca="1">GrpC!$B$6</f>
        <v>Polen</v>
      </c>
      <c r="K22" s="453">
        <f t="shared" ca="1" si="182"/>
        <v>49</v>
      </c>
      <c r="L22" s="452" t="str">
        <f ca="1">GrpC!$D$6</f>
        <v>Saudi-Arabien</v>
      </c>
      <c r="M22" s="492"/>
      <c r="N22" s="492"/>
      <c r="O22" s="486"/>
      <c r="P22" s="453" t="str">
        <f t="shared" ca="1" si="183"/>
        <v/>
      </c>
      <c r="Q22" s="453" t="str">
        <f ca="1">IF((P22&lt;&gt;""),IF(OR($F22&lt;&gt;$G22,PrSettings!$M$4="●"),(($F22-$G22)=(M22-N22))*1,0),"")</f>
        <v/>
      </c>
      <c r="R22" s="453" t="str">
        <f t="shared" ca="1" si="184"/>
        <v/>
      </c>
      <c r="S22" s="453" t="str">
        <f ca="1">IF(P22&lt;&gt;"",IF(ABS($F22-$G22)&gt;=PrSettings!$M$7,(ABS($F22-$G22-M22+N22)&lt;=1)*1,IF(AND(P22,$F22=$G22,$F22&gt;=PrSettings!$M$6),(ABS(M22-$F22)&lt;=1)*1,IF(AND(P22,$F22+$G22&gt;=PrSettings!$M$8),(ABS(M22-$F22)+ABS(N22-$G22)&lt;=1)*1,""))),"")</f>
        <v/>
      </c>
      <c r="T22" s="489"/>
      <c r="V22" s="451">
        <f t="shared" ca="1" si="1"/>
        <v>26</v>
      </c>
      <c r="W22" s="452" t="str">
        <f ca="1">GrpC!$B$6</f>
        <v>Polen</v>
      </c>
      <c r="X22" s="453">
        <f t="shared" ca="1" si="185"/>
        <v>49</v>
      </c>
      <c r="Y22" s="452" t="str">
        <f ca="1">GrpC!$D$6</f>
        <v>Saudi-Arabien</v>
      </c>
      <c r="Z22" s="492"/>
      <c r="AA22" s="492"/>
      <c r="AB22" s="486"/>
      <c r="AC22" s="453" t="str">
        <f t="shared" ca="1" si="186"/>
        <v/>
      </c>
      <c r="AD22" s="453" t="str">
        <f ca="1">IF((AC22&lt;&gt;""),IF(OR($F22&lt;&gt;$G22,PrSettings!$M$4="●"),(($F22-$G22)=(Z22-AA22))*1,0),"")</f>
        <v/>
      </c>
      <c r="AE22" s="453" t="str">
        <f t="shared" ca="1" si="187"/>
        <v/>
      </c>
      <c r="AF22" s="453" t="str">
        <f ca="1">IF(AC22&lt;&gt;"",IF(ABS($F22-$G22)&gt;=PrSettings!$M$7,(ABS($F22-$G22-Z22+AA22)&lt;=1)*1,IF(AND(AC22,$F22=$G22,$F22&gt;=PrSettings!$M$6),(ABS(Z22-$F22)&lt;=1)*1,IF(AND(AC22,$F22+$G22&gt;=PrSettings!$M$8),(ABS(Z22-$F22)+ABS(AA22-$G22)&lt;=1)*1,""))),"")</f>
        <v/>
      </c>
      <c r="AG22" s="489"/>
      <c r="AI22" s="451">
        <f t="shared" ca="1" si="2"/>
        <v>26</v>
      </c>
      <c r="AJ22" s="452" t="str">
        <f ca="1">GrpC!$B$6</f>
        <v>Polen</v>
      </c>
      <c r="AK22" s="453">
        <f t="shared" ca="1" si="188"/>
        <v>49</v>
      </c>
      <c r="AL22" s="452" t="str">
        <f ca="1">GrpC!$D$6</f>
        <v>Saudi-Arabien</v>
      </c>
      <c r="AM22" s="492"/>
      <c r="AN22" s="492"/>
      <c r="AO22" s="486"/>
      <c r="AP22" s="453" t="str">
        <f t="shared" ca="1" si="189"/>
        <v/>
      </c>
      <c r="AQ22" s="453" t="str">
        <f ca="1">IF((AP22&lt;&gt;""),IF(OR($F22&lt;&gt;$G22,PrSettings!$M$4="●"),(($F22-$G22)=(AM22-AN22))*1,0),"")</f>
        <v/>
      </c>
      <c r="AR22" s="453" t="str">
        <f t="shared" ca="1" si="190"/>
        <v/>
      </c>
      <c r="AS22" s="453" t="str">
        <f ca="1">IF(AP22&lt;&gt;"",IF(ABS($F22-$G22)&gt;=PrSettings!$M$7,(ABS($F22-$G22-AM22+AN22)&lt;=1)*1,IF(AND(AP22,$F22=$G22,$F22&gt;=PrSettings!$M$6),(ABS(AM22-$F22)&lt;=1)*1,IF(AND(AP22,$F22+$G22&gt;=PrSettings!$M$8),(ABS(AM22-$F22)+ABS(AN22-$G22)&lt;=1)*1,""))),"")</f>
        <v/>
      </c>
      <c r="AT22" s="489"/>
      <c r="AV22" s="451">
        <f t="shared" ca="1" si="3"/>
        <v>26</v>
      </c>
      <c r="AW22" s="452" t="str">
        <f ca="1">GrpC!$B$6</f>
        <v>Polen</v>
      </c>
      <c r="AX22" s="453">
        <f t="shared" ca="1" si="191"/>
        <v>49</v>
      </c>
      <c r="AY22" s="452" t="str">
        <f ca="1">GrpC!$D$6</f>
        <v>Saudi-Arabien</v>
      </c>
      <c r="AZ22" s="492"/>
      <c r="BA22" s="492"/>
      <c r="BB22" s="486"/>
      <c r="BC22" s="453" t="str">
        <f t="shared" ca="1" si="192"/>
        <v/>
      </c>
      <c r="BD22" s="453" t="str">
        <f ca="1">IF((BC22&lt;&gt;""),IF(OR($F22&lt;&gt;$G22,PrSettings!$M$4="●"),(($F22-$G22)=(AZ22-BA22))*1,0),"")</f>
        <v/>
      </c>
      <c r="BE22" s="453" t="str">
        <f t="shared" ca="1" si="193"/>
        <v/>
      </c>
      <c r="BF22" s="453" t="str">
        <f ca="1">IF(BC22&lt;&gt;"",IF(ABS($F22-$G22)&gt;=PrSettings!$M$7,(ABS($F22-$G22-AZ22+BA22)&lt;=1)*1,IF(AND(BC22,$F22=$G22,$F22&gt;=PrSettings!$M$6),(ABS(AZ22-$F22)&lt;=1)*1,IF(AND(BC22,$F22+$G22&gt;=PrSettings!$M$8),(ABS(AZ22-$F22)+ABS(BA22-$G22)&lt;=1)*1,""))),"")</f>
        <v/>
      </c>
      <c r="BG22" s="489"/>
      <c r="BI22" s="451">
        <f t="shared" ca="1" si="4"/>
        <v>26</v>
      </c>
      <c r="BJ22" s="452" t="str">
        <f ca="1">GrpC!$B$6</f>
        <v>Polen</v>
      </c>
      <c r="BK22" s="453">
        <f t="shared" ca="1" si="194"/>
        <v>49</v>
      </c>
      <c r="BL22" s="452" t="str">
        <f ca="1">GrpC!$D$6</f>
        <v>Saudi-Arabien</v>
      </c>
      <c r="BM22" s="492"/>
      <c r="BN22" s="492"/>
      <c r="BO22" s="486"/>
      <c r="BP22" s="453" t="str">
        <f t="shared" ca="1" si="195"/>
        <v/>
      </c>
      <c r="BQ22" s="453" t="str">
        <f ca="1">IF((BP22&lt;&gt;""),IF(OR($F22&lt;&gt;$G22,PrSettings!$M$4="●"),(($F22-$G22)=(BM22-BN22))*1,0),"")</f>
        <v/>
      </c>
      <c r="BR22" s="453" t="str">
        <f t="shared" ca="1" si="196"/>
        <v/>
      </c>
      <c r="BS22" s="453" t="str">
        <f ca="1">IF(BP22&lt;&gt;"",IF(ABS($F22-$G22)&gt;=PrSettings!$M$7,(ABS($F22-$G22-BM22+BN22)&lt;=1)*1,IF(AND(BP22,$F22=$G22,$F22&gt;=PrSettings!$M$6),(ABS(BM22-$F22)&lt;=1)*1,IF(AND(BP22,$F22+$G22&gt;=PrSettings!$M$8),(ABS(BM22-$F22)+ABS(BN22-$G22)&lt;=1)*1,""))),"")</f>
        <v/>
      </c>
      <c r="BT22" s="489"/>
      <c r="BV22" s="451">
        <f t="shared" ca="1" si="5"/>
        <v>26</v>
      </c>
      <c r="BW22" s="452" t="str">
        <f ca="1">GrpC!$B$6</f>
        <v>Polen</v>
      </c>
      <c r="BX22" s="453">
        <f t="shared" ca="1" si="197"/>
        <v>49</v>
      </c>
      <c r="BY22" s="452" t="str">
        <f ca="1">GrpC!$D$6</f>
        <v>Saudi-Arabien</v>
      </c>
      <c r="BZ22" s="492"/>
      <c r="CA22" s="492"/>
      <c r="CB22" s="486"/>
      <c r="CC22" s="453" t="str">
        <f t="shared" ca="1" si="198"/>
        <v/>
      </c>
      <c r="CD22" s="453" t="str">
        <f ca="1">IF((CC22&lt;&gt;""),IF(OR($F22&lt;&gt;$G22,PrSettings!$M$4="●"),(($F22-$G22)=(BZ22-CA22))*1,0),"")</f>
        <v/>
      </c>
      <c r="CE22" s="453" t="str">
        <f t="shared" ca="1" si="199"/>
        <v/>
      </c>
      <c r="CF22" s="453" t="str">
        <f ca="1">IF(CC22&lt;&gt;"",IF(ABS($F22-$G22)&gt;=PrSettings!$M$7,(ABS($F22-$G22-BZ22+CA22)&lt;=1)*1,IF(AND(CC22,$F22=$G22,$F22&gt;=PrSettings!$M$6),(ABS(BZ22-$F22)&lt;=1)*1,IF(AND(CC22,$F22+$G22&gt;=PrSettings!$M$8),(ABS(BZ22-$F22)+ABS(CA22-$G22)&lt;=1)*1,""))),"")</f>
        <v/>
      </c>
      <c r="CG22" s="489"/>
      <c r="CI22" s="451">
        <f t="shared" ca="1" si="6"/>
        <v>26</v>
      </c>
      <c r="CJ22" s="452" t="str">
        <f ca="1">GrpC!$B$6</f>
        <v>Polen</v>
      </c>
      <c r="CK22" s="453">
        <f t="shared" ca="1" si="200"/>
        <v>49</v>
      </c>
      <c r="CL22" s="452" t="str">
        <f ca="1">GrpC!$D$6</f>
        <v>Saudi-Arabien</v>
      </c>
      <c r="CM22" s="492"/>
      <c r="CN22" s="492"/>
      <c r="CO22" s="486"/>
      <c r="CP22" s="453" t="str">
        <f t="shared" ca="1" si="201"/>
        <v/>
      </c>
      <c r="CQ22" s="453" t="str">
        <f ca="1">IF((CP22&lt;&gt;""),IF(OR($F22&lt;&gt;$G22,PrSettings!$M$4="●"),(($F22-$G22)=(CM22-CN22))*1,0),"")</f>
        <v/>
      </c>
      <c r="CR22" s="453" t="str">
        <f t="shared" ca="1" si="202"/>
        <v/>
      </c>
      <c r="CS22" s="453" t="str">
        <f ca="1">IF(CP22&lt;&gt;"",IF(ABS($F22-$G22)&gt;=PrSettings!$M$7,(ABS($F22-$G22-CM22+CN22)&lt;=1)*1,IF(AND(CP22,$F22=$G22,$F22&gt;=PrSettings!$M$6),(ABS(CM22-$F22)&lt;=1)*1,IF(AND(CP22,$F22+$G22&gt;=PrSettings!$M$8),(ABS(CM22-$F22)+ABS(CN22-$G22)&lt;=1)*1,""))),"")</f>
        <v/>
      </c>
      <c r="CT22" s="489"/>
      <c r="CV22" s="451">
        <f t="shared" ca="1" si="7"/>
        <v>26</v>
      </c>
      <c r="CW22" s="452" t="str">
        <f ca="1">GrpC!$B$6</f>
        <v>Polen</v>
      </c>
      <c r="CX22" s="453">
        <f t="shared" ca="1" si="203"/>
        <v>49</v>
      </c>
      <c r="CY22" s="452" t="str">
        <f ca="1">GrpC!$D$6</f>
        <v>Saudi-Arabien</v>
      </c>
      <c r="CZ22" s="492"/>
      <c r="DA22" s="492"/>
      <c r="DB22" s="486"/>
      <c r="DC22" s="453" t="str">
        <f t="shared" ca="1" si="204"/>
        <v/>
      </c>
      <c r="DD22" s="453" t="str">
        <f ca="1">IF((DC22&lt;&gt;""),IF(OR($F22&lt;&gt;$G22,PrSettings!$M$4="●"),(($F22-$G22)=(CZ22-DA22))*1,0),"")</f>
        <v/>
      </c>
      <c r="DE22" s="453" t="str">
        <f t="shared" ca="1" si="205"/>
        <v/>
      </c>
      <c r="DF22" s="453" t="str">
        <f ca="1">IF(DC22&lt;&gt;"",IF(ABS($F22-$G22)&gt;=PrSettings!$M$7,(ABS($F22-$G22-CZ22+DA22)&lt;=1)*1,IF(AND(DC22,$F22=$G22,$F22&gt;=PrSettings!$M$6),(ABS(CZ22-$F22)&lt;=1)*1,IF(AND(DC22,$F22+$G22&gt;=PrSettings!$M$8),(ABS(CZ22-$F22)+ABS(DA22-$G22)&lt;=1)*1,""))),"")</f>
        <v/>
      </c>
      <c r="DG22" s="489"/>
      <c r="DI22" s="451">
        <f t="shared" ca="1" si="8"/>
        <v>26</v>
      </c>
      <c r="DJ22" s="452" t="str">
        <f ca="1">GrpC!$B$6</f>
        <v>Polen</v>
      </c>
      <c r="DK22" s="453">
        <f t="shared" ca="1" si="206"/>
        <v>49</v>
      </c>
      <c r="DL22" s="452" t="str">
        <f ca="1">GrpC!$D$6</f>
        <v>Saudi-Arabien</v>
      </c>
      <c r="DM22" s="492"/>
      <c r="DN22" s="492"/>
      <c r="DO22" s="486"/>
      <c r="DP22" s="453" t="str">
        <f t="shared" ca="1" si="207"/>
        <v/>
      </c>
      <c r="DQ22" s="453" t="str">
        <f ca="1">IF((DP22&lt;&gt;""),IF(OR($F22&lt;&gt;$G22,PrSettings!$M$4="●"),(($F22-$G22)=(DM22-DN22))*1,0),"")</f>
        <v/>
      </c>
      <c r="DR22" s="453" t="str">
        <f t="shared" ca="1" si="208"/>
        <v/>
      </c>
      <c r="DS22" s="453" t="str">
        <f ca="1">IF(DP22&lt;&gt;"",IF(ABS($F22-$G22)&gt;=PrSettings!$M$7,(ABS($F22-$G22-DM22+DN22)&lt;=1)*1,IF(AND(DP22,$F22=$G22,$F22&gt;=PrSettings!$M$6),(ABS(DM22-$F22)&lt;=1)*1,IF(AND(DP22,$F22+$G22&gt;=PrSettings!$M$8),(ABS(DM22-$F22)+ABS(DN22-$G22)&lt;=1)*1,""))),"")</f>
        <v/>
      </c>
      <c r="DT22" s="489"/>
      <c r="DV22" s="451">
        <f t="shared" ca="1" si="9"/>
        <v>26</v>
      </c>
      <c r="DW22" s="452" t="str">
        <f ca="1">GrpC!$B$6</f>
        <v>Polen</v>
      </c>
      <c r="DX22" s="453">
        <f t="shared" ca="1" si="209"/>
        <v>49</v>
      </c>
      <c r="DY22" s="452" t="str">
        <f ca="1">GrpC!$D$6</f>
        <v>Saudi-Arabien</v>
      </c>
      <c r="DZ22" s="492"/>
      <c r="EA22" s="492"/>
      <c r="EB22" s="486"/>
      <c r="EC22" s="453" t="str">
        <f t="shared" ca="1" si="210"/>
        <v/>
      </c>
      <c r="ED22" s="453" t="str">
        <f ca="1">IF((EC22&lt;&gt;""),IF(OR($F22&lt;&gt;$G22,PrSettings!$M$4="●"),(($F22-$G22)=(DZ22-EA22))*1,0),"")</f>
        <v/>
      </c>
      <c r="EE22" s="453" t="str">
        <f t="shared" ca="1" si="211"/>
        <v/>
      </c>
      <c r="EF22" s="453" t="str">
        <f ca="1">IF(EC22&lt;&gt;"",IF(ABS($F22-$G22)&gt;=PrSettings!$M$7,(ABS($F22-$G22-DZ22+EA22)&lt;=1)*1,IF(AND(EC22,$F22=$G22,$F22&gt;=PrSettings!$M$6),(ABS(DZ22-$F22)&lt;=1)*1,IF(AND(EC22,$F22+$G22&gt;=PrSettings!$M$8),(ABS(DZ22-$F22)+ABS(EA22-$G22)&lt;=1)*1,""))),"")</f>
        <v/>
      </c>
      <c r="EG22" s="489"/>
      <c r="EI22" s="451">
        <f t="shared" ca="1" si="10"/>
        <v>26</v>
      </c>
      <c r="EJ22" s="452" t="str">
        <f ca="1">GrpC!$B$6</f>
        <v>Polen</v>
      </c>
      <c r="EK22" s="453">
        <f t="shared" ca="1" si="212"/>
        <v>49</v>
      </c>
      <c r="EL22" s="452" t="str">
        <f ca="1">GrpC!$D$6</f>
        <v>Saudi-Arabien</v>
      </c>
      <c r="EM22" s="492"/>
      <c r="EN22" s="492"/>
      <c r="EO22" s="486"/>
      <c r="EP22" s="453" t="str">
        <f t="shared" ca="1" si="213"/>
        <v/>
      </c>
      <c r="EQ22" s="453" t="str">
        <f ca="1">IF((EP22&lt;&gt;""),IF(OR($F22&lt;&gt;$G22,PrSettings!$M$4="●"),(($F22-$G22)=(EM22-EN22))*1,0),"")</f>
        <v/>
      </c>
      <c r="ER22" s="453" t="str">
        <f t="shared" ca="1" si="214"/>
        <v/>
      </c>
      <c r="ES22" s="453" t="str">
        <f ca="1">IF(EP22&lt;&gt;"",IF(ABS($F22-$G22)&gt;=PrSettings!$M$7,(ABS($F22-$G22-EM22+EN22)&lt;=1)*1,IF(AND(EP22,$F22=$G22,$F22&gt;=PrSettings!$M$6),(ABS(EM22-$F22)&lt;=1)*1,IF(AND(EP22,$F22+$G22&gt;=PrSettings!$M$8),(ABS(EM22-$F22)+ABS(EN22-$G22)&lt;=1)*1,""))),"")</f>
        <v/>
      </c>
      <c r="ET22" s="489"/>
      <c r="EV22" s="451">
        <f t="shared" ca="1" si="11"/>
        <v>26</v>
      </c>
      <c r="EW22" s="452" t="str">
        <f ca="1">GrpC!$B$6</f>
        <v>Polen</v>
      </c>
      <c r="EX22" s="453">
        <f t="shared" ca="1" si="215"/>
        <v>49</v>
      </c>
      <c r="EY22" s="452" t="str">
        <f ca="1">GrpC!$D$6</f>
        <v>Saudi-Arabien</v>
      </c>
      <c r="EZ22" s="492"/>
      <c r="FA22" s="492"/>
      <c r="FB22" s="486"/>
      <c r="FC22" s="453" t="str">
        <f t="shared" ca="1" si="216"/>
        <v/>
      </c>
      <c r="FD22" s="453" t="str">
        <f ca="1">IF((FC22&lt;&gt;""),IF(OR($F22&lt;&gt;$G22,PrSettings!$M$4="●"),(($F22-$G22)=(EZ22-FA22))*1,0),"")</f>
        <v/>
      </c>
      <c r="FE22" s="453" t="str">
        <f t="shared" ca="1" si="217"/>
        <v/>
      </c>
      <c r="FF22" s="453" t="str">
        <f ca="1">IF(FC22&lt;&gt;"",IF(ABS($F22-$G22)&gt;=PrSettings!$M$7,(ABS($F22-$G22-EZ22+FA22)&lt;=1)*1,IF(AND(FC22,$F22=$G22,$F22&gt;=PrSettings!$M$6),(ABS(EZ22-$F22)&lt;=1)*1,IF(AND(FC22,$F22+$G22&gt;=PrSettings!$M$8),(ABS(EZ22-$F22)+ABS(FA22-$G22)&lt;=1)*1,""))),"")</f>
        <v/>
      </c>
      <c r="FG22" s="489"/>
      <c r="FI22" s="451">
        <f t="shared" ca="1" si="12"/>
        <v>26</v>
      </c>
      <c r="FJ22" s="452" t="str">
        <f ca="1">GrpC!$B$6</f>
        <v>Polen</v>
      </c>
      <c r="FK22" s="453">
        <f t="shared" ca="1" si="218"/>
        <v>49</v>
      </c>
      <c r="FL22" s="452" t="str">
        <f ca="1">GrpC!$D$6</f>
        <v>Saudi-Arabien</v>
      </c>
      <c r="FM22" s="492"/>
      <c r="FN22" s="492"/>
      <c r="FO22" s="486"/>
      <c r="FP22" s="453" t="str">
        <f t="shared" ca="1" si="219"/>
        <v/>
      </c>
      <c r="FQ22" s="453" t="str">
        <f ca="1">IF((FP22&lt;&gt;""),IF(OR($F22&lt;&gt;$G22,PrSettings!$M$4="●"),(($F22-$G22)=(FM22-FN22))*1,0),"")</f>
        <v/>
      </c>
      <c r="FR22" s="453" t="str">
        <f t="shared" ca="1" si="220"/>
        <v/>
      </c>
      <c r="FS22" s="453" t="str">
        <f ca="1">IF(FP22&lt;&gt;"",IF(ABS($F22-$G22)&gt;=PrSettings!$M$7,(ABS($F22-$G22-FM22+FN22)&lt;=1)*1,IF(AND(FP22,$F22=$G22,$F22&gt;=PrSettings!$M$6),(ABS(FM22-$F22)&lt;=1)*1,IF(AND(FP22,$F22+$G22&gt;=PrSettings!$M$8),(ABS(FM22-$F22)+ABS(FN22-$G22)&lt;=1)*1,""))),"")</f>
        <v/>
      </c>
      <c r="FT22" s="489"/>
      <c r="FV22" s="451">
        <f t="shared" ca="1" si="13"/>
        <v>26</v>
      </c>
      <c r="FW22" s="452" t="str">
        <f ca="1">GrpC!$B$6</f>
        <v>Polen</v>
      </c>
      <c r="FX22" s="453">
        <f t="shared" ca="1" si="221"/>
        <v>49</v>
      </c>
      <c r="FY22" s="452" t="str">
        <f ca="1">GrpC!$D$6</f>
        <v>Saudi-Arabien</v>
      </c>
      <c r="FZ22" s="492"/>
      <c r="GA22" s="492"/>
      <c r="GB22" s="486"/>
      <c r="GC22" s="453" t="str">
        <f t="shared" ca="1" si="222"/>
        <v/>
      </c>
      <c r="GD22" s="453" t="str">
        <f ca="1">IF((GC22&lt;&gt;""),IF(OR($F22&lt;&gt;$G22,PrSettings!$M$4="●"),(($F22-$G22)=(FZ22-GA22))*1,0),"")</f>
        <v/>
      </c>
      <c r="GE22" s="453" t="str">
        <f t="shared" ca="1" si="223"/>
        <v/>
      </c>
      <c r="GF22" s="453" t="str">
        <f ca="1">IF(GC22&lt;&gt;"",IF(ABS($F22-$G22)&gt;=PrSettings!$M$7,(ABS($F22-$G22-FZ22+GA22)&lt;=1)*1,IF(AND(GC22,$F22=$G22,$F22&gt;=PrSettings!$M$6),(ABS(FZ22-$F22)&lt;=1)*1,IF(AND(GC22,$F22+$G22&gt;=PrSettings!$M$8),(ABS(FZ22-$F22)+ABS(GA22-$G22)&lt;=1)*1,""))),"")</f>
        <v/>
      </c>
      <c r="GG22" s="489"/>
      <c r="GI22" s="451">
        <f t="shared" ca="1" si="14"/>
        <v>26</v>
      </c>
      <c r="GJ22" s="452" t="str">
        <f ca="1">GrpC!$B$6</f>
        <v>Polen</v>
      </c>
      <c r="GK22" s="453">
        <f t="shared" ca="1" si="224"/>
        <v>49</v>
      </c>
      <c r="GL22" s="452" t="str">
        <f ca="1">GrpC!$D$6</f>
        <v>Saudi-Arabien</v>
      </c>
      <c r="GM22" s="492"/>
      <c r="GN22" s="492"/>
      <c r="GO22" s="486"/>
      <c r="GP22" s="453" t="str">
        <f t="shared" ca="1" si="225"/>
        <v/>
      </c>
      <c r="GQ22" s="453" t="str">
        <f ca="1">IF((GP22&lt;&gt;""),IF(OR($F22&lt;&gt;$G22,PrSettings!$M$4="●"),(($F22-$G22)=(GM22-GN22))*1,0),"")</f>
        <v/>
      </c>
      <c r="GR22" s="453" t="str">
        <f t="shared" ca="1" si="226"/>
        <v/>
      </c>
      <c r="GS22" s="453" t="str">
        <f ca="1">IF(GP22&lt;&gt;"",IF(ABS($F22-$G22)&gt;=PrSettings!$M$7,(ABS($F22-$G22-GM22+GN22)&lt;=1)*1,IF(AND(GP22,$F22=$G22,$F22&gt;=PrSettings!$M$6),(ABS(GM22-$F22)&lt;=1)*1,IF(AND(GP22,$F22+$G22&gt;=PrSettings!$M$8),(ABS(GM22-$F22)+ABS(GN22-$G22)&lt;=1)*1,""))),"")</f>
        <v/>
      </c>
      <c r="GT22" s="489"/>
      <c r="GV22" s="451">
        <f t="shared" ca="1" si="15"/>
        <v>26</v>
      </c>
      <c r="GW22" s="452" t="str">
        <f ca="1">GrpC!$B$6</f>
        <v>Polen</v>
      </c>
      <c r="GX22" s="453">
        <f t="shared" ca="1" si="227"/>
        <v>49</v>
      </c>
      <c r="GY22" s="452" t="str">
        <f ca="1">GrpC!$D$6</f>
        <v>Saudi-Arabien</v>
      </c>
      <c r="GZ22" s="492"/>
      <c r="HA22" s="492"/>
      <c r="HB22" s="486"/>
      <c r="HC22" s="453" t="str">
        <f t="shared" ca="1" si="228"/>
        <v/>
      </c>
      <c r="HD22" s="453" t="str">
        <f ca="1">IF((HC22&lt;&gt;""),IF(OR($F22&lt;&gt;$G22,PrSettings!$M$4="●"),(($F22-$G22)=(GZ22-HA22))*1,0),"")</f>
        <v/>
      </c>
      <c r="HE22" s="453" t="str">
        <f t="shared" ca="1" si="229"/>
        <v/>
      </c>
      <c r="HF22" s="453" t="str">
        <f ca="1">IF(HC22&lt;&gt;"",IF(ABS($F22-$G22)&gt;=PrSettings!$M$7,(ABS($F22-$G22-GZ22+HA22)&lt;=1)*1,IF(AND(HC22,$F22=$G22,$F22&gt;=PrSettings!$M$6),(ABS(GZ22-$F22)&lt;=1)*1,IF(AND(HC22,$F22+$G22&gt;=PrSettings!$M$8),(ABS(GZ22-$F22)+ABS(HA22-$G22)&lt;=1)*1,""))),"")</f>
        <v/>
      </c>
      <c r="HG22" s="489"/>
      <c r="HI22" s="451">
        <f t="shared" ca="1" si="16"/>
        <v>26</v>
      </c>
      <c r="HJ22" s="452" t="str">
        <f ca="1">GrpC!$B$6</f>
        <v>Polen</v>
      </c>
      <c r="HK22" s="453">
        <f t="shared" ca="1" si="230"/>
        <v>49</v>
      </c>
      <c r="HL22" s="452" t="str">
        <f ca="1">GrpC!$D$6</f>
        <v>Saudi-Arabien</v>
      </c>
      <c r="HM22" s="492"/>
      <c r="HN22" s="492"/>
      <c r="HO22" s="486"/>
      <c r="HP22" s="453" t="str">
        <f t="shared" ca="1" si="231"/>
        <v/>
      </c>
      <c r="HQ22" s="453" t="str">
        <f ca="1">IF((HP22&lt;&gt;""),IF(OR($F22&lt;&gt;$G22,PrSettings!$M$4="●"),(($F22-$G22)=(HM22-HN22))*1,0),"")</f>
        <v/>
      </c>
      <c r="HR22" s="453" t="str">
        <f t="shared" ca="1" si="232"/>
        <v/>
      </c>
      <c r="HS22" s="453" t="str">
        <f ca="1">IF(HP22&lt;&gt;"",IF(ABS($F22-$G22)&gt;=PrSettings!$M$7,(ABS($F22-$G22-HM22+HN22)&lt;=1)*1,IF(AND(HP22,$F22=$G22,$F22&gt;=PrSettings!$M$6),(ABS(HM22-$F22)&lt;=1)*1,IF(AND(HP22,$F22+$G22&gt;=PrSettings!$M$8),(ABS(HM22-$F22)+ABS(HN22-$G22)&lt;=1)*1,""))),"")</f>
        <v/>
      </c>
      <c r="HT22" s="489"/>
      <c r="HV22" s="451">
        <f t="shared" ca="1" si="17"/>
        <v>26</v>
      </c>
      <c r="HW22" s="452" t="str">
        <f ca="1">GrpC!$B$6</f>
        <v>Polen</v>
      </c>
      <c r="HX22" s="453">
        <f t="shared" ca="1" si="233"/>
        <v>49</v>
      </c>
      <c r="HY22" s="452" t="str">
        <f ca="1">GrpC!$D$6</f>
        <v>Saudi-Arabien</v>
      </c>
      <c r="HZ22" s="492"/>
      <c r="IA22" s="492"/>
      <c r="IB22" s="486"/>
      <c r="IC22" s="453" t="str">
        <f t="shared" ca="1" si="234"/>
        <v/>
      </c>
      <c r="ID22" s="453" t="str">
        <f ca="1">IF((IC22&lt;&gt;""),IF(OR($F22&lt;&gt;$G22,PrSettings!$M$4="●"),(($F22-$G22)=(HZ22-IA22))*1,0),"")</f>
        <v/>
      </c>
      <c r="IE22" s="453" t="str">
        <f t="shared" ca="1" si="235"/>
        <v/>
      </c>
      <c r="IF22" s="453" t="str">
        <f ca="1">IF(IC22&lt;&gt;"",IF(ABS($F22-$G22)&gt;=PrSettings!$M$7,(ABS($F22-$G22-HZ22+IA22)&lt;=1)*1,IF(AND(IC22,$F22=$G22,$F22&gt;=PrSettings!$M$6),(ABS(HZ22-$F22)&lt;=1)*1,IF(AND(IC22,$F22+$G22&gt;=PrSettings!$M$8),(ABS(HZ22-$F22)+ABS(IA22-$G22)&lt;=1)*1,""))),"")</f>
        <v/>
      </c>
      <c r="IG22" s="489"/>
      <c r="II22" s="451">
        <f t="shared" ca="1" si="18"/>
        <v>26</v>
      </c>
      <c r="IJ22" s="452" t="str">
        <f ca="1">GrpC!$B$6</f>
        <v>Polen</v>
      </c>
      <c r="IK22" s="453">
        <f t="shared" ca="1" si="236"/>
        <v>49</v>
      </c>
      <c r="IL22" s="452" t="str">
        <f ca="1">GrpC!$D$6</f>
        <v>Saudi-Arabien</v>
      </c>
      <c r="IM22" s="492"/>
      <c r="IN22" s="492"/>
      <c r="IO22" s="486"/>
      <c r="IP22" s="453" t="str">
        <f t="shared" ca="1" si="237"/>
        <v/>
      </c>
      <c r="IQ22" s="453" t="str">
        <f ca="1">IF((IP22&lt;&gt;""),IF(OR($F22&lt;&gt;$G22,PrSettings!$M$4="●"),(($F22-$G22)=(IM22-IN22))*1,0),"")</f>
        <v/>
      </c>
      <c r="IR22" s="453" t="str">
        <f t="shared" ca="1" si="238"/>
        <v/>
      </c>
      <c r="IS22" s="453" t="str">
        <f ca="1">IF(IP22&lt;&gt;"",IF(ABS($F22-$G22)&gt;=PrSettings!$M$7,(ABS($F22-$G22-IM22+IN22)&lt;=1)*1,IF(AND(IP22,$F22=$G22,$F22&gt;=PrSettings!$M$6),(ABS(IM22-$F22)&lt;=1)*1,IF(AND(IP22,$F22+$G22&gt;=PrSettings!$M$8),(ABS(IM22-$F22)+ABS(IN22-$G22)&lt;=1)*1,""))),"")</f>
        <v/>
      </c>
      <c r="IT22" s="489"/>
      <c r="IV22" s="451">
        <f t="shared" ca="1" si="19"/>
        <v>26</v>
      </c>
      <c r="IW22" s="452" t="str">
        <f ca="1">GrpC!$B$6</f>
        <v>Polen</v>
      </c>
      <c r="IX22" s="453">
        <f t="shared" ca="1" si="239"/>
        <v>49</v>
      </c>
      <c r="IY22" s="452" t="str">
        <f ca="1">GrpC!$D$6</f>
        <v>Saudi-Arabien</v>
      </c>
      <c r="IZ22" s="492"/>
      <c r="JA22" s="492"/>
      <c r="JB22" s="486"/>
      <c r="JC22" s="453" t="str">
        <f t="shared" ca="1" si="240"/>
        <v/>
      </c>
      <c r="JD22" s="453" t="str">
        <f ca="1">IF((JC22&lt;&gt;""),IF(OR($F22&lt;&gt;$G22,PrSettings!$M$4="●"),(($F22-$G22)=(IZ22-JA22))*1,0),"")</f>
        <v/>
      </c>
      <c r="JE22" s="453" t="str">
        <f t="shared" ca="1" si="241"/>
        <v/>
      </c>
      <c r="JF22" s="453" t="str">
        <f ca="1">IF(JC22&lt;&gt;"",IF(ABS($F22-$G22)&gt;=PrSettings!$M$7,(ABS($F22-$G22-IZ22+JA22)&lt;=1)*1,IF(AND(JC22,$F22=$G22,$F22&gt;=PrSettings!$M$6),(ABS(IZ22-$F22)&lt;=1)*1,IF(AND(JC22,$F22+$G22&gt;=PrSettings!$M$8),(ABS(IZ22-$F22)+ABS(JA22-$G22)&lt;=1)*1,""))),"")</f>
        <v/>
      </c>
      <c r="JG22" s="489"/>
      <c r="JI22" s="451">
        <f t="shared" ca="1" si="20"/>
        <v>26</v>
      </c>
      <c r="JJ22" s="452" t="str">
        <f ca="1">GrpC!$B$6</f>
        <v>Polen</v>
      </c>
      <c r="JK22" s="453">
        <f t="shared" ca="1" si="242"/>
        <v>49</v>
      </c>
      <c r="JL22" s="452" t="str">
        <f ca="1">GrpC!$D$6</f>
        <v>Saudi-Arabien</v>
      </c>
      <c r="JM22" s="492"/>
      <c r="JN22" s="492"/>
      <c r="JO22" s="486"/>
      <c r="JP22" s="453" t="str">
        <f t="shared" ca="1" si="243"/>
        <v/>
      </c>
      <c r="JQ22" s="453" t="str">
        <f ca="1">IF((JP22&lt;&gt;""),IF(OR($F22&lt;&gt;$G22,PrSettings!$M$4="●"),(($F22-$G22)=(JM22-JN22))*1,0),"")</f>
        <v/>
      </c>
      <c r="JR22" s="453" t="str">
        <f t="shared" ca="1" si="244"/>
        <v/>
      </c>
      <c r="JS22" s="453" t="str">
        <f ca="1">IF(JP22&lt;&gt;"",IF(ABS($F22-$G22)&gt;=PrSettings!$M$7,(ABS($F22-$G22-JM22+JN22)&lt;=1)*1,IF(AND(JP22,$F22=$G22,$F22&gt;=PrSettings!$M$6),(ABS(JM22-$F22)&lt;=1)*1,IF(AND(JP22,$F22+$G22&gt;=PrSettings!$M$8),(ABS(JM22-$F22)+ABS(JN22-$G22)&lt;=1)*1,""))),"")</f>
        <v/>
      </c>
      <c r="JT22" s="489"/>
      <c r="JV22" s="451">
        <f t="shared" ca="1" si="21"/>
        <v>26</v>
      </c>
      <c r="JW22" s="452" t="str">
        <f ca="1">GrpC!$B$6</f>
        <v>Polen</v>
      </c>
      <c r="JX22" s="453">
        <f t="shared" ca="1" si="245"/>
        <v>49</v>
      </c>
      <c r="JY22" s="452" t="str">
        <f ca="1">GrpC!$D$6</f>
        <v>Saudi-Arabien</v>
      </c>
      <c r="JZ22" s="492"/>
      <c r="KA22" s="492"/>
      <c r="KB22" s="486"/>
      <c r="KC22" s="453" t="str">
        <f t="shared" ca="1" si="246"/>
        <v/>
      </c>
      <c r="KD22" s="453" t="str">
        <f ca="1">IF((KC22&lt;&gt;""),IF(OR($F22&lt;&gt;$G22,PrSettings!$M$4="●"),(($F22-$G22)=(JZ22-KA22))*1,0),"")</f>
        <v/>
      </c>
      <c r="KE22" s="453" t="str">
        <f t="shared" ca="1" si="247"/>
        <v/>
      </c>
      <c r="KF22" s="453" t="str">
        <f ca="1">IF(KC22&lt;&gt;"",IF(ABS($F22-$G22)&gt;=PrSettings!$M$7,(ABS($F22-$G22-JZ22+KA22)&lt;=1)*1,IF(AND(KC22,$F22=$G22,$F22&gt;=PrSettings!$M$6),(ABS(JZ22-$F22)&lt;=1)*1,IF(AND(KC22,$F22+$G22&gt;=PrSettings!$M$8),(ABS(JZ22-$F22)+ABS(KA22-$G22)&lt;=1)*1,""))),"")</f>
        <v/>
      </c>
      <c r="KG22" s="489"/>
      <c r="KI22" s="451">
        <f t="shared" ca="1" si="22"/>
        <v>26</v>
      </c>
      <c r="KJ22" s="452" t="str">
        <f ca="1">GrpC!$B$6</f>
        <v>Polen</v>
      </c>
      <c r="KK22" s="453">
        <f t="shared" ca="1" si="248"/>
        <v>49</v>
      </c>
      <c r="KL22" s="452" t="str">
        <f ca="1">GrpC!$D$6</f>
        <v>Saudi-Arabien</v>
      </c>
      <c r="KM22" s="492"/>
      <c r="KN22" s="492"/>
      <c r="KO22" s="486"/>
      <c r="KP22" s="453" t="str">
        <f t="shared" ca="1" si="249"/>
        <v/>
      </c>
      <c r="KQ22" s="453" t="str">
        <f ca="1">IF((KP22&lt;&gt;""),IF(OR($F22&lt;&gt;$G22,PrSettings!$M$4="●"),(($F22-$G22)=(KM22-KN22))*1,0),"")</f>
        <v/>
      </c>
      <c r="KR22" s="453" t="str">
        <f t="shared" ca="1" si="250"/>
        <v/>
      </c>
      <c r="KS22" s="453" t="str">
        <f ca="1">IF(KP22&lt;&gt;"",IF(ABS($F22-$G22)&gt;=PrSettings!$M$7,(ABS($F22-$G22-KM22+KN22)&lt;=1)*1,IF(AND(KP22,$F22=$G22,$F22&gt;=PrSettings!$M$6),(ABS(KM22-$F22)&lt;=1)*1,IF(AND(KP22,$F22+$G22&gt;=PrSettings!$M$8),(ABS(KM22-$F22)+ABS(KN22-$G22)&lt;=1)*1,""))),"")</f>
        <v/>
      </c>
      <c r="KT22" s="489"/>
      <c r="KV22" s="451">
        <f t="shared" ca="1" si="23"/>
        <v>26</v>
      </c>
      <c r="KW22" s="452" t="str">
        <f ca="1">GrpC!$B$6</f>
        <v>Polen</v>
      </c>
      <c r="KX22" s="453">
        <f t="shared" ca="1" si="251"/>
        <v>49</v>
      </c>
      <c r="KY22" s="452" t="str">
        <f ca="1">GrpC!$D$6</f>
        <v>Saudi-Arabien</v>
      </c>
      <c r="KZ22" s="492"/>
      <c r="LA22" s="492"/>
      <c r="LB22" s="486"/>
      <c r="LC22" s="453" t="str">
        <f t="shared" ca="1" si="252"/>
        <v/>
      </c>
      <c r="LD22" s="453" t="str">
        <f ca="1">IF((LC22&lt;&gt;""),IF(OR($F22&lt;&gt;$G22,PrSettings!$M$4="●"),(($F22-$G22)=(KZ22-LA22))*1,0),"")</f>
        <v/>
      </c>
      <c r="LE22" s="453" t="str">
        <f t="shared" ca="1" si="253"/>
        <v/>
      </c>
      <c r="LF22" s="453" t="str">
        <f ca="1">IF(LC22&lt;&gt;"",IF(ABS($F22-$G22)&gt;=PrSettings!$M$7,(ABS($F22-$G22-KZ22+LA22)&lt;=1)*1,IF(AND(LC22,$F22=$G22,$F22&gt;=PrSettings!$M$6),(ABS(KZ22-$F22)&lt;=1)*1,IF(AND(LC22,$F22+$G22&gt;=PrSettings!$M$8),(ABS(KZ22-$F22)+ABS(LA22-$G22)&lt;=1)*1,""))),"")</f>
        <v/>
      </c>
      <c r="LG22" s="489"/>
      <c r="LI22" s="451">
        <f t="shared" ca="1" si="24"/>
        <v>26</v>
      </c>
      <c r="LJ22" s="452" t="str">
        <f ca="1">GrpC!$B$6</f>
        <v>Polen</v>
      </c>
      <c r="LK22" s="453">
        <f t="shared" ca="1" si="254"/>
        <v>49</v>
      </c>
      <c r="LL22" s="452" t="str">
        <f ca="1">GrpC!$D$6</f>
        <v>Saudi-Arabien</v>
      </c>
      <c r="LM22" s="492"/>
      <c r="LN22" s="492"/>
      <c r="LO22" s="486"/>
      <c r="LP22" s="453" t="str">
        <f t="shared" ca="1" si="255"/>
        <v/>
      </c>
      <c r="LQ22" s="453" t="str">
        <f ca="1">IF((LP22&lt;&gt;""),IF(OR($F22&lt;&gt;$G22,PrSettings!$M$4="●"),(($F22-$G22)=(LM22-LN22))*1,0),"")</f>
        <v/>
      </c>
      <c r="LR22" s="453" t="str">
        <f t="shared" ca="1" si="256"/>
        <v/>
      </c>
      <c r="LS22" s="453" t="str">
        <f ca="1">IF(LP22&lt;&gt;"",IF(ABS($F22-$G22)&gt;=PrSettings!$M$7,(ABS($F22-$G22-LM22+LN22)&lt;=1)*1,IF(AND(LP22,$F22=$G22,$F22&gt;=PrSettings!$M$6),(ABS(LM22-$F22)&lt;=1)*1,IF(AND(LP22,$F22+$G22&gt;=PrSettings!$M$8),(ABS(LM22-$F22)+ABS(LN22-$G22)&lt;=1)*1,""))),"")</f>
        <v/>
      </c>
      <c r="LT22" s="489"/>
      <c r="LV22" s="451">
        <f t="shared" ca="1" si="25"/>
        <v>26</v>
      </c>
      <c r="LW22" s="452" t="str">
        <f ca="1">GrpC!$B$6</f>
        <v>Polen</v>
      </c>
      <c r="LX22" s="453">
        <f t="shared" ca="1" si="257"/>
        <v>49</v>
      </c>
      <c r="LY22" s="452" t="str">
        <f ca="1">GrpC!$D$6</f>
        <v>Saudi-Arabien</v>
      </c>
      <c r="LZ22" s="492"/>
      <c r="MA22" s="492"/>
      <c r="MB22" s="486"/>
      <c r="MC22" s="453" t="str">
        <f t="shared" ca="1" si="258"/>
        <v/>
      </c>
      <c r="MD22" s="453" t="str">
        <f ca="1">IF((MC22&lt;&gt;""),IF(OR($F22&lt;&gt;$G22,PrSettings!$M$4="●"),(($F22-$G22)=(LZ22-MA22))*1,0),"")</f>
        <v/>
      </c>
      <c r="ME22" s="453" t="str">
        <f t="shared" ca="1" si="259"/>
        <v/>
      </c>
      <c r="MF22" s="453" t="str">
        <f ca="1">IF(MC22&lt;&gt;"",IF(ABS($F22-$G22)&gt;=PrSettings!$M$7,(ABS($F22-$G22-LZ22+MA22)&lt;=1)*1,IF(AND(MC22,$F22=$G22,$F22&gt;=PrSettings!$M$6),(ABS(LZ22-$F22)&lt;=1)*1,IF(AND(MC22,$F22+$G22&gt;=PrSettings!$M$8),(ABS(LZ22-$F22)+ABS(MA22-$G22)&lt;=1)*1,""))),"")</f>
        <v/>
      </c>
      <c r="MG22" s="489"/>
    </row>
    <row r="23" spans="2:345" x14ac:dyDescent="0.25">
      <c r="B23" s="451">
        <f ca="1">INDEX(Groups!$C$7:$C$45,MATCH(C23,Groups!$D$7:$D$45,0))</f>
        <v>4</v>
      </c>
      <c r="C23" s="452" t="str">
        <f ca="1">GrpC!$B$7</f>
        <v>Argentinien</v>
      </c>
      <c r="D23" s="453">
        <f ca="1">INDEX(Groups!$C$7:$C$45,MATCH(E23,Groups!$D$7:$D$45,0))</f>
        <v>9</v>
      </c>
      <c r="E23" s="452" t="str">
        <f ca="1">GrpC!$D$7</f>
        <v>Mexiko</v>
      </c>
      <c r="F23" s="454">
        <f ca="1">GrpC!$E$7</f>
        <v>2</v>
      </c>
      <c r="G23" s="455">
        <f ca="1">GrpC!$G$7</f>
        <v>0</v>
      </c>
      <c r="I23" s="451">
        <f t="shared" ca="1" si="0"/>
        <v>4</v>
      </c>
      <c r="J23" s="452" t="str">
        <f ca="1">GrpC!$B$7</f>
        <v>Argentinien</v>
      </c>
      <c r="K23" s="453">
        <f t="shared" ca="1" si="182"/>
        <v>9</v>
      </c>
      <c r="L23" s="452" t="str">
        <f ca="1">GrpC!$D$7</f>
        <v>Mexiko</v>
      </c>
      <c r="M23" s="492"/>
      <c r="N23" s="492"/>
      <c r="O23" s="486"/>
      <c r="P23" s="453" t="str">
        <f t="shared" ca="1" si="183"/>
        <v/>
      </c>
      <c r="Q23" s="453" t="str">
        <f ca="1">IF((P23&lt;&gt;""),IF(OR($F23&lt;&gt;$G23,PrSettings!$M$4="●"),(($F23-$G23)=(M23-N23))*1,0),"")</f>
        <v/>
      </c>
      <c r="R23" s="453" t="str">
        <f t="shared" ca="1" si="184"/>
        <v/>
      </c>
      <c r="S23" s="453" t="str">
        <f ca="1">IF(P23&lt;&gt;"",IF(ABS($F23-$G23)&gt;=PrSettings!$M$7,(ABS($F23-$G23-M23+N23)&lt;=1)*1,IF(AND(P23,$F23=$G23,$F23&gt;=PrSettings!$M$6),(ABS(M23-$F23)&lt;=1)*1,IF(AND(P23,$F23+$G23&gt;=PrSettings!$M$8),(ABS(M23-$F23)+ABS(N23-$G23)&lt;=1)*1,""))),"")</f>
        <v/>
      </c>
      <c r="T23" s="489"/>
      <c r="V23" s="451">
        <f t="shared" ca="1" si="1"/>
        <v>4</v>
      </c>
      <c r="W23" s="452" t="str">
        <f ca="1">GrpC!$B$7</f>
        <v>Argentinien</v>
      </c>
      <c r="X23" s="453">
        <f t="shared" ca="1" si="185"/>
        <v>9</v>
      </c>
      <c r="Y23" s="452" t="str">
        <f ca="1">GrpC!$D$7</f>
        <v>Mexiko</v>
      </c>
      <c r="Z23" s="492"/>
      <c r="AA23" s="492"/>
      <c r="AB23" s="486"/>
      <c r="AC23" s="453" t="str">
        <f t="shared" ca="1" si="186"/>
        <v/>
      </c>
      <c r="AD23" s="453" t="str">
        <f ca="1">IF((AC23&lt;&gt;""),IF(OR($F23&lt;&gt;$G23,PrSettings!$M$4="●"),(($F23-$G23)=(Z23-AA23))*1,0),"")</f>
        <v/>
      </c>
      <c r="AE23" s="453" t="str">
        <f t="shared" ca="1" si="187"/>
        <v/>
      </c>
      <c r="AF23" s="453" t="str">
        <f ca="1">IF(AC23&lt;&gt;"",IF(ABS($F23-$G23)&gt;=PrSettings!$M$7,(ABS($F23-$G23-Z23+AA23)&lt;=1)*1,IF(AND(AC23,$F23=$G23,$F23&gt;=PrSettings!$M$6),(ABS(Z23-$F23)&lt;=1)*1,IF(AND(AC23,$F23+$G23&gt;=PrSettings!$M$8),(ABS(Z23-$F23)+ABS(AA23-$G23)&lt;=1)*1,""))),"")</f>
        <v/>
      </c>
      <c r="AG23" s="489"/>
      <c r="AI23" s="451">
        <f t="shared" ca="1" si="2"/>
        <v>4</v>
      </c>
      <c r="AJ23" s="452" t="str">
        <f ca="1">GrpC!$B$7</f>
        <v>Argentinien</v>
      </c>
      <c r="AK23" s="453">
        <f t="shared" ca="1" si="188"/>
        <v>9</v>
      </c>
      <c r="AL23" s="452" t="str">
        <f ca="1">GrpC!$D$7</f>
        <v>Mexiko</v>
      </c>
      <c r="AM23" s="492"/>
      <c r="AN23" s="492"/>
      <c r="AO23" s="486"/>
      <c r="AP23" s="453" t="str">
        <f t="shared" ca="1" si="189"/>
        <v/>
      </c>
      <c r="AQ23" s="453" t="str">
        <f ca="1">IF((AP23&lt;&gt;""),IF(OR($F23&lt;&gt;$G23,PrSettings!$M$4="●"),(($F23-$G23)=(AM23-AN23))*1,0),"")</f>
        <v/>
      </c>
      <c r="AR23" s="453" t="str">
        <f t="shared" ca="1" si="190"/>
        <v/>
      </c>
      <c r="AS23" s="453" t="str">
        <f ca="1">IF(AP23&lt;&gt;"",IF(ABS($F23-$G23)&gt;=PrSettings!$M$7,(ABS($F23-$G23-AM23+AN23)&lt;=1)*1,IF(AND(AP23,$F23=$G23,$F23&gt;=PrSettings!$M$6),(ABS(AM23-$F23)&lt;=1)*1,IF(AND(AP23,$F23+$G23&gt;=PrSettings!$M$8),(ABS(AM23-$F23)+ABS(AN23-$G23)&lt;=1)*1,""))),"")</f>
        <v/>
      </c>
      <c r="AT23" s="489"/>
      <c r="AV23" s="451">
        <f t="shared" ca="1" si="3"/>
        <v>4</v>
      </c>
      <c r="AW23" s="452" t="str">
        <f ca="1">GrpC!$B$7</f>
        <v>Argentinien</v>
      </c>
      <c r="AX23" s="453">
        <f t="shared" ca="1" si="191"/>
        <v>9</v>
      </c>
      <c r="AY23" s="452" t="str">
        <f ca="1">GrpC!$D$7</f>
        <v>Mexiko</v>
      </c>
      <c r="AZ23" s="492"/>
      <c r="BA23" s="492"/>
      <c r="BB23" s="486"/>
      <c r="BC23" s="453" t="str">
        <f t="shared" ca="1" si="192"/>
        <v/>
      </c>
      <c r="BD23" s="453" t="str">
        <f ca="1">IF((BC23&lt;&gt;""),IF(OR($F23&lt;&gt;$G23,PrSettings!$M$4="●"),(($F23-$G23)=(AZ23-BA23))*1,0),"")</f>
        <v/>
      </c>
      <c r="BE23" s="453" t="str">
        <f t="shared" ca="1" si="193"/>
        <v/>
      </c>
      <c r="BF23" s="453" t="str">
        <f ca="1">IF(BC23&lt;&gt;"",IF(ABS($F23-$G23)&gt;=PrSettings!$M$7,(ABS($F23-$G23-AZ23+BA23)&lt;=1)*1,IF(AND(BC23,$F23=$G23,$F23&gt;=PrSettings!$M$6),(ABS(AZ23-$F23)&lt;=1)*1,IF(AND(BC23,$F23+$G23&gt;=PrSettings!$M$8),(ABS(AZ23-$F23)+ABS(BA23-$G23)&lt;=1)*1,""))),"")</f>
        <v/>
      </c>
      <c r="BG23" s="489"/>
      <c r="BI23" s="451">
        <f t="shared" ca="1" si="4"/>
        <v>4</v>
      </c>
      <c r="BJ23" s="452" t="str">
        <f ca="1">GrpC!$B$7</f>
        <v>Argentinien</v>
      </c>
      <c r="BK23" s="453">
        <f t="shared" ca="1" si="194"/>
        <v>9</v>
      </c>
      <c r="BL23" s="452" t="str">
        <f ca="1">GrpC!$D$7</f>
        <v>Mexiko</v>
      </c>
      <c r="BM23" s="492"/>
      <c r="BN23" s="492"/>
      <c r="BO23" s="486"/>
      <c r="BP23" s="453" t="str">
        <f t="shared" ca="1" si="195"/>
        <v/>
      </c>
      <c r="BQ23" s="453" t="str">
        <f ca="1">IF((BP23&lt;&gt;""),IF(OR($F23&lt;&gt;$G23,PrSettings!$M$4="●"),(($F23-$G23)=(BM23-BN23))*1,0),"")</f>
        <v/>
      </c>
      <c r="BR23" s="453" t="str">
        <f t="shared" ca="1" si="196"/>
        <v/>
      </c>
      <c r="BS23" s="453" t="str">
        <f ca="1">IF(BP23&lt;&gt;"",IF(ABS($F23-$G23)&gt;=PrSettings!$M$7,(ABS($F23-$G23-BM23+BN23)&lt;=1)*1,IF(AND(BP23,$F23=$G23,$F23&gt;=PrSettings!$M$6),(ABS(BM23-$F23)&lt;=1)*1,IF(AND(BP23,$F23+$G23&gt;=PrSettings!$M$8),(ABS(BM23-$F23)+ABS(BN23-$G23)&lt;=1)*1,""))),"")</f>
        <v/>
      </c>
      <c r="BT23" s="489"/>
      <c r="BV23" s="451">
        <f t="shared" ca="1" si="5"/>
        <v>4</v>
      </c>
      <c r="BW23" s="452" t="str">
        <f ca="1">GrpC!$B$7</f>
        <v>Argentinien</v>
      </c>
      <c r="BX23" s="453">
        <f t="shared" ca="1" si="197"/>
        <v>9</v>
      </c>
      <c r="BY23" s="452" t="str">
        <f ca="1">GrpC!$D$7</f>
        <v>Mexiko</v>
      </c>
      <c r="BZ23" s="492"/>
      <c r="CA23" s="492"/>
      <c r="CB23" s="486"/>
      <c r="CC23" s="453" t="str">
        <f t="shared" ca="1" si="198"/>
        <v/>
      </c>
      <c r="CD23" s="453" t="str">
        <f ca="1">IF((CC23&lt;&gt;""),IF(OR($F23&lt;&gt;$G23,PrSettings!$M$4="●"),(($F23-$G23)=(BZ23-CA23))*1,0),"")</f>
        <v/>
      </c>
      <c r="CE23" s="453" t="str">
        <f t="shared" ca="1" si="199"/>
        <v/>
      </c>
      <c r="CF23" s="453" t="str">
        <f ca="1">IF(CC23&lt;&gt;"",IF(ABS($F23-$G23)&gt;=PrSettings!$M$7,(ABS($F23-$G23-BZ23+CA23)&lt;=1)*1,IF(AND(CC23,$F23=$G23,$F23&gt;=PrSettings!$M$6),(ABS(BZ23-$F23)&lt;=1)*1,IF(AND(CC23,$F23+$G23&gt;=PrSettings!$M$8),(ABS(BZ23-$F23)+ABS(CA23-$G23)&lt;=1)*1,""))),"")</f>
        <v/>
      </c>
      <c r="CG23" s="489"/>
      <c r="CI23" s="451">
        <f t="shared" ca="1" si="6"/>
        <v>4</v>
      </c>
      <c r="CJ23" s="452" t="str">
        <f ca="1">GrpC!$B$7</f>
        <v>Argentinien</v>
      </c>
      <c r="CK23" s="453">
        <f t="shared" ca="1" si="200"/>
        <v>9</v>
      </c>
      <c r="CL23" s="452" t="str">
        <f ca="1">GrpC!$D$7</f>
        <v>Mexiko</v>
      </c>
      <c r="CM23" s="492"/>
      <c r="CN23" s="492"/>
      <c r="CO23" s="486"/>
      <c r="CP23" s="453" t="str">
        <f t="shared" ca="1" si="201"/>
        <v/>
      </c>
      <c r="CQ23" s="453" t="str">
        <f ca="1">IF((CP23&lt;&gt;""),IF(OR($F23&lt;&gt;$G23,PrSettings!$M$4="●"),(($F23-$G23)=(CM23-CN23))*1,0),"")</f>
        <v/>
      </c>
      <c r="CR23" s="453" t="str">
        <f t="shared" ca="1" si="202"/>
        <v/>
      </c>
      <c r="CS23" s="453" t="str">
        <f ca="1">IF(CP23&lt;&gt;"",IF(ABS($F23-$G23)&gt;=PrSettings!$M$7,(ABS($F23-$G23-CM23+CN23)&lt;=1)*1,IF(AND(CP23,$F23=$G23,$F23&gt;=PrSettings!$M$6),(ABS(CM23-$F23)&lt;=1)*1,IF(AND(CP23,$F23+$G23&gt;=PrSettings!$M$8),(ABS(CM23-$F23)+ABS(CN23-$G23)&lt;=1)*1,""))),"")</f>
        <v/>
      </c>
      <c r="CT23" s="489"/>
      <c r="CV23" s="451">
        <f t="shared" ca="1" si="7"/>
        <v>4</v>
      </c>
      <c r="CW23" s="452" t="str">
        <f ca="1">GrpC!$B$7</f>
        <v>Argentinien</v>
      </c>
      <c r="CX23" s="453">
        <f t="shared" ca="1" si="203"/>
        <v>9</v>
      </c>
      <c r="CY23" s="452" t="str">
        <f ca="1">GrpC!$D$7</f>
        <v>Mexiko</v>
      </c>
      <c r="CZ23" s="492"/>
      <c r="DA23" s="492"/>
      <c r="DB23" s="486"/>
      <c r="DC23" s="453" t="str">
        <f t="shared" ca="1" si="204"/>
        <v/>
      </c>
      <c r="DD23" s="453" t="str">
        <f ca="1">IF((DC23&lt;&gt;""),IF(OR($F23&lt;&gt;$G23,PrSettings!$M$4="●"),(($F23-$G23)=(CZ23-DA23))*1,0),"")</f>
        <v/>
      </c>
      <c r="DE23" s="453" t="str">
        <f t="shared" ca="1" si="205"/>
        <v/>
      </c>
      <c r="DF23" s="453" t="str">
        <f ca="1">IF(DC23&lt;&gt;"",IF(ABS($F23-$G23)&gt;=PrSettings!$M$7,(ABS($F23-$G23-CZ23+DA23)&lt;=1)*1,IF(AND(DC23,$F23=$G23,$F23&gt;=PrSettings!$M$6),(ABS(CZ23-$F23)&lt;=1)*1,IF(AND(DC23,$F23+$G23&gt;=PrSettings!$M$8),(ABS(CZ23-$F23)+ABS(DA23-$G23)&lt;=1)*1,""))),"")</f>
        <v/>
      </c>
      <c r="DG23" s="489"/>
      <c r="DI23" s="451">
        <f t="shared" ca="1" si="8"/>
        <v>4</v>
      </c>
      <c r="DJ23" s="452" t="str">
        <f ca="1">GrpC!$B$7</f>
        <v>Argentinien</v>
      </c>
      <c r="DK23" s="453">
        <f t="shared" ca="1" si="206"/>
        <v>9</v>
      </c>
      <c r="DL23" s="452" t="str">
        <f ca="1">GrpC!$D$7</f>
        <v>Mexiko</v>
      </c>
      <c r="DM23" s="492"/>
      <c r="DN23" s="492"/>
      <c r="DO23" s="486"/>
      <c r="DP23" s="453" t="str">
        <f t="shared" ca="1" si="207"/>
        <v/>
      </c>
      <c r="DQ23" s="453" t="str">
        <f ca="1">IF((DP23&lt;&gt;""),IF(OR($F23&lt;&gt;$G23,PrSettings!$M$4="●"),(($F23-$G23)=(DM23-DN23))*1,0),"")</f>
        <v/>
      </c>
      <c r="DR23" s="453" t="str">
        <f t="shared" ca="1" si="208"/>
        <v/>
      </c>
      <c r="DS23" s="453" t="str">
        <f ca="1">IF(DP23&lt;&gt;"",IF(ABS($F23-$G23)&gt;=PrSettings!$M$7,(ABS($F23-$G23-DM23+DN23)&lt;=1)*1,IF(AND(DP23,$F23=$G23,$F23&gt;=PrSettings!$M$6),(ABS(DM23-$F23)&lt;=1)*1,IF(AND(DP23,$F23+$G23&gt;=PrSettings!$M$8),(ABS(DM23-$F23)+ABS(DN23-$G23)&lt;=1)*1,""))),"")</f>
        <v/>
      </c>
      <c r="DT23" s="489"/>
      <c r="DV23" s="451">
        <f t="shared" ca="1" si="9"/>
        <v>4</v>
      </c>
      <c r="DW23" s="452" t="str">
        <f ca="1">GrpC!$B$7</f>
        <v>Argentinien</v>
      </c>
      <c r="DX23" s="453">
        <f t="shared" ca="1" si="209"/>
        <v>9</v>
      </c>
      <c r="DY23" s="452" t="str">
        <f ca="1">GrpC!$D$7</f>
        <v>Mexiko</v>
      </c>
      <c r="DZ23" s="492"/>
      <c r="EA23" s="492"/>
      <c r="EB23" s="486"/>
      <c r="EC23" s="453" t="str">
        <f t="shared" ca="1" si="210"/>
        <v/>
      </c>
      <c r="ED23" s="453" t="str">
        <f ca="1">IF((EC23&lt;&gt;""),IF(OR($F23&lt;&gt;$G23,PrSettings!$M$4="●"),(($F23-$G23)=(DZ23-EA23))*1,0),"")</f>
        <v/>
      </c>
      <c r="EE23" s="453" t="str">
        <f t="shared" ca="1" si="211"/>
        <v/>
      </c>
      <c r="EF23" s="453" t="str">
        <f ca="1">IF(EC23&lt;&gt;"",IF(ABS($F23-$G23)&gt;=PrSettings!$M$7,(ABS($F23-$G23-DZ23+EA23)&lt;=1)*1,IF(AND(EC23,$F23=$G23,$F23&gt;=PrSettings!$M$6),(ABS(DZ23-$F23)&lt;=1)*1,IF(AND(EC23,$F23+$G23&gt;=PrSettings!$M$8),(ABS(DZ23-$F23)+ABS(EA23-$G23)&lt;=1)*1,""))),"")</f>
        <v/>
      </c>
      <c r="EG23" s="489"/>
      <c r="EI23" s="451">
        <f t="shared" ca="1" si="10"/>
        <v>4</v>
      </c>
      <c r="EJ23" s="452" t="str">
        <f ca="1">GrpC!$B$7</f>
        <v>Argentinien</v>
      </c>
      <c r="EK23" s="453">
        <f t="shared" ca="1" si="212"/>
        <v>9</v>
      </c>
      <c r="EL23" s="452" t="str">
        <f ca="1">GrpC!$D$7</f>
        <v>Mexiko</v>
      </c>
      <c r="EM23" s="492"/>
      <c r="EN23" s="492"/>
      <c r="EO23" s="486"/>
      <c r="EP23" s="453" t="str">
        <f t="shared" ca="1" si="213"/>
        <v/>
      </c>
      <c r="EQ23" s="453" t="str">
        <f ca="1">IF((EP23&lt;&gt;""),IF(OR($F23&lt;&gt;$G23,PrSettings!$M$4="●"),(($F23-$G23)=(EM23-EN23))*1,0),"")</f>
        <v/>
      </c>
      <c r="ER23" s="453" t="str">
        <f t="shared" ca="1" si="214"/>
        <v/>
      </c>
      <c r="ES23" s="453" t="str">
        <f ca="1">IF(EP23&lt;&gt;"",IF(ABS($F23-$G23)&gt;=PrSettings!$M$7,(ABS($F23-$G23-EM23+EN23)&lt;=1)*1,IF(AND(EP23,$F23=$G23,$F23&gt;=PrSettings!$M$6),(ABS(EM23-$F23)&lt;=1)*1,IF(AND(EP23,$F23+$G23&gt;=PrSettings!$M$8),(ABS(EM23-$F23)+ABS(EN23-$G23)&lt;=1)*1,""))),"")</f>
        <v/>
      </c>
      <c r="ET23" s="489"/>
      <c r="EV23" s="451">
        <f t="shared" ca="1" si="11"/>
        <v>4</v>
      </c>
      <c r="EW23" s="452" t="str">
        <f ca="1">GrpC!$B$7</f>
        <v>Argentinien</v>
      </c>
      <c r="EX23" s="453">
        <f t="shared" ca="1" si="215"/>
        <v>9</v>
      </c>
      <c r="EY23" s="452" t="str">
        <f ca="1">GrpC!$D$7</f>
        <v>Mexiko</v>
      </c>
      <c r="EZ23" s="492"/>
      <c r="FA23" s="492"/>
      <c r="FB23" s="486"/>
      <c r="FC23" s="453" t="str">
        <f t="shared" ca="1" si="216"/>
        <v/>
      </c>
      <c r="FD23" s="453" t="str">
        <f ca="1">IF((FC23&lt;&gt;""),IF(OR($F23&lt;&gt;$G23,PrSettings!$M$4="●"),(($F23-$G23)=(EZ23-FA23))*1,0),"")</f>
        <v/>
      </c>
      <c r="FE23" s="453" t="str">
        <f t="shared" ca="1" si="217"/>
        <v/>
      </c>
      <c r="FF23" s="453" t="str">
        <f ca="1">IF(FC23&lt;&gt;"",IF(ABS($F23-$G23)&gt;=PrSettings!$M$7,(ABS($F23-$G23-EZ23+FA23)&lt;=1)*1,IF(AND(FC23,$F23=$G23,$F23&gt;=PrSettings!$M$6),(ABS(EZ23-$F23)&lt;=1)*1,IF(AND(FC23,$F23+$G23&gt;=PrSettings!$M$8),(ABS(EZ23-$F23)+ABS(FA23-$G23)&lt;=1)*1,""))),"")</f>
        <v/>
      </c>
      <c r="FG23" s="489"/>
      <c r="FI23" s="451">
        <f t="shared" ca="1" si="12"/>
        <v>4</v>
      </c>
      <c r="FJ23" s="452" t="str">
        <f ca="1">GrpC!$B$7</f>
        <v>Argentinien</v>
      </c>
      <c r="FK23" s="453">
        <f t="shared" ca="1" si="218"/>
        <v>9</v>
      </c>
      <c r="FL23" s="452" t="str">
        <f ca="1">GrpC!$D$7</f>
        <v>Mexiko</v>
      </c>
      <c r="FM23" s="492"/>
      <c r="FN23" s="492"/>
      <c r="FO23" s="486"/>
      <c r="FP23" s="453" t="str">
        <f t="shared" ca="1" si="219"/>
        <v/>
      </c>
      <c r="FQ23" s="453" t="str">
        <f ca="1">IF((FP23&lt;&gt;""),IF(OR($F23&lt;&gt;$G23,PrSettings!$M$4="●"),(($F23-$G23)=(FM23-FN23))*1,0),"")</f>
        <v/>
      </c>
      <c r="FR23" s="453" t="str">
        <f t="shared" ca="1" si="220"/>
        <v/>
      </c>
      <c r="FS23" s="453" t="str">
        <f ca="1">IF(FP23&lt;&gt;"",IF(ABS($F23-$G23)&gt;=PrSettings!$M$7,(ABS($F23-$G23-FM23+FN23)&lt;=1)*1,IF(AND(FP23,$F23=$G23,$F23&gt;=PrSettings!$M$6),(ABS(FM23-$F23)&lt;=1)*1,IF(AND(FP23,$F23+$G23&gt;=PrSettings!$M$8),(ABS(FM23-$F23)+ABS(FN23-$G23)&lt;=1)*1,""))),"")</f>
        <v/>
      </c>
      <c r="FT23" s="489"/>
      <c r="FV23" s="451">
        <f t="shared" ca="1" si="13"/>
        <v>4</v>
      </c>
      <c r="FW23" s="452" t="str">
        <f ca="1">GrpC!$B$7</f>
        <v>Argentinien</v>
      </c>
      <c r="FX23" s="453">
        <f t="shared" ca="1" si="221"/>
        <v>9</v>
      </c>
      <c r="FY23" s="452" t="str">
        <f ca="1">GrpC!$D$7</f>
        <v>Mexiko</v>
      </c>
      <c r="FZ23" s="492"/>
      <c r="GA23" s="492"/>
      <c r="GB23" s="486"/>
      <c r="GC23" s="453" t="str">
        <f t="shared" ca="1" si="222"/>
        <v/>
      </c>
      <c r="GD23" s="453" t="str">
        <f ca="1">IF((GC23&lt;&gt;""),IF(OR($F23&lt;&gt;$G23,PrSettings!$M$4="●"),(($F23-$G23)=(FZ23-GA23))*1,0),"")</f>
        <v/>
      </c>
      <c r="GE23" s="453" t="str">
        <f t="shared" ca="1" si="223"/>
        <v/>
      </c>
      <c r="GF23" s="453" t="str">
        <f ca="1">IF(GC23&lt;&gt;"",IF(ABS($F23-$G23)&gt;=PrSettings!$M$7,(ABS($F23-$G23-FZ23+GA23)&lt;=1)*1,IF(AND(GC23,$F23=$G23,$F23&gt;=PrSettings!$M$6),(ABS(FZ23-$F23)&lt;=1)*1,IF(AND(GC23,$F23+$G23&gt;=PrSettings!$M$8),(ABS(FZ23-$F23)+ABS(GA23-$G23)&lt;=1)*1,""))),"")</f>
        <v/>
      </c>
      <c r="GG23" s="489"/>
      <c r="GI23" s="451">
        <f t="shared" ca="1" si="14"/>
        <v>4</v>
      </c>
      <c r="GJ23" s="452" t="str">
        <f ca="1">GrpC!$B$7</f>
        <v>Argentinien</v>
      </c>
      <c r="GK23" s="453">
        <f t="shared" ca="1" si="224"/>
        <v>9</v>
      </c>
      <c r="GL23" s="452" t="str">
        <f ca="1">GrpC!$D$7</f>
        <v>Mexiko</v>
      </c>
      <c r="GM23" s="492"/>
      <c r="GN23" s="492"/>
      <c r="GO23" s="486"/>
      <c r="GP23" s="453" t="str">
        <f t="shared" ca="1" si="225"/>
        <v/>
      </c>
      <c r="GQ23" s="453" t="str">
        <f ca="1">IF((GP23&lt;&gt;""),IF(OR($F23&lt;&gt;$G23,PrSettings!$M$4="●"),(($F23-$G23)=(GM23-GN23))*1,0),"")</f>
        <v/>
      </c>
      <c r="GR23" s="453" t="str">
        <f t="shared" ca="1" si="226"/>
        <v/>
      </c>
      <c r="GS23" s="453" t="str">
        <f ca="1">IF(GP23&lt;&gt;"",IF(ABS($F23-$G23)&gt;=PrSettings!$M$7,(ABS($F23-$G23-GM23+GN23)&lt;=1)*1,IF(AND(GP23,$F23=$G23,$F23&gt;=PrSettings!$M$6),(ABS(GM23-$F23)&lt;=1)*1,IF(AND(GP23,$F23+$G23&gt;=PrSettings!$M$8),(ABS(GM23-$F23)+ABS(GN23-$G23)&lt;=1)*1,""))),"")</f>
        <v/>
      </c>
      <c r="GT23" s="489"/>
      <c r="GV23" s="451">
        <f t="shared" ca="1" si="15"/>
        <v>4</v>
      </c>
      <c r="GW23" s="452" t="str">
        <f ca="1">GrpC!$B$7</f>
        <v>Argentinien</v>
      </c>
      <c r="GX23" s="453">
        <f t="shared" ca="1" si="227"/>
        <v>9</v>
      </c>
      <c r="GY23" s="452" t="str">
        <f ca="1">GrpC!$D$7</f>
        <v>Mexiko</v>
      </c>
      <c r="GZ23" s="492"/>
      <c r="HA23" s="492"/>
      <c r="HB23" s="486"/>
      <c r="HC23" s="453" t="str">
        <f t="shared" ca="1" si="228"/>
        <v/>
      </c>
      <c r="HD23" s="453" t="str">
        <f ca="1">IF((HC23&lt;&gt;""),IF(OR($F23&lt;&gt;$G23,PrSettings!$M$4="●"),(($F23-$G23)=(GZ23-HA23))*1,0),"")</f>
        <v/>
      </c>
      <c r="HE23" s="453" t="str">
        <f t="shared" ca="1" si="229"/>
        <v/>
      </c>
      <c r="HF23" s="453" t="str">
        <f ca="1">IF(HC23&lt;&gt;"",IF(ABS($F23-$G23)&gt;=PrSettings!$M$7,(ABS($F23-$G23-GZ23+HA23)&lt;=1)*1,IF(AND(HC23,$F23=$G23,$F23&gt;=PrSettings!$M$6),(ABS(GZ23-$F23)&lt;=1)*1,IF(AND(HC23,$F23+$G23&gt;=PrSettings!$M$8),(ABS(GZ23-$F23)+ABS(HA23-$G23)&lt;=1)*1,""))),"")</f>
        <v/>
      </c>
      <c r="HG23" s="489"/>
      <c r="HI23" s="451">
        <f t="shared" ca="1" si="16"/>
        <v>4</v>
      </c>
      <c r="HJ23" s="452" t="str">
        <f ca="1">GrpC!$B$7</f>
        <v>Argentinien</v>
      </c>
      <c r="HK23" s="453">
        <f t="shared" ca="1" si="230"/>
        <v>9</v>
      </c>
      <c r="HL23" s="452" t="str">
        <f ca="1">GrpC!$D$7</f>
        <v>Mexiko</v>
      </c>
      <c r="HM23" s="492"/>
      <c r="HN23" s="492"/>
      <c r="HO23" s="486"/>
      <c r="HP23" s="453" t="str">
        <f t="shared" ca="1" si="231"/>
        <v/>
      </c>
      <c r="HQ23" s="453" t="str">
        <f ca="1">IF((HP23&lt;&gt;""),IF(OR($F23&lt;&gt;$G23,PrSettings!$M$4="●"),(($F23-$G23)=(HM23-HN23))*1,0),"")</f>
        <v/>
      </c>
      <c r="HR23" s="453" t="str">
        <f t="shared" ca="1" si="232"/>
        <v/>
      </c>
      <c r="HS23" s="453" t="str">
        <f ca="1">IF(HP23&lt;&gt;"",IF(ABS($F23-$G23)&gt;=PrSettings!$M$7,(ABS($F23-$G23-HM23+HN23)&lt;=1)*1,IF(AND(HP23,$F23=$G23,$F23&gt;=PrSettings!$M$6),(ABS(HM23-$F23)&lt;=1)*1,IF(AND(HP23,$F23+$G23&gt;=PrSettings!$M$8),(ABS(HM23-$F23)+ABS(HN23-$G23)&lt;=1)*1,""))),"")</f>
        <v/>
      </c>
      <c r="HT23" s="489"/>
      <c r="HV23" s="451">
        <f t="shared" ca="1" si="17"/>
        <v>4</v>
      </c>
      <c r="HW23" s="452" t="str">
        <f ca="1">GrpC!$B$7</f>
        <v>Argentinien</v>
      </c>
      <c r="HX23" s="453">
        <f t="shared" ca="1" si="233"/>
        <v>9</v>
      </c>
      <c r="HY23" s="452" t="str">
        <f ca="1">GrpC!$D$7</f>
        <v>Mexiko</v>
      </c>
      <c r="HZ23" s="492"/>
      <c r="IA23" s="492"/>
      <c r="IB23" s="486"/>
      <c r="IC23" s="453" t="str">
        <f t="shared" ca="1" si="234"/>
        <v/>
      </c>
      <c r="ID23" s="453" t="str">
        <f ca="1">IF((IC23&lt;&gt;""),IF(OR($F23&lt;&gt;$G23,PrSettings!$M$4="●"),(($F23-$G23)=(HZ23-IA23))*1,0),"")</f>
        <v/>
      </c>
      <c r="IE23" s="453" t="str">
        <f t="shared" ca="1" si="235"/>
        <v/>
      </c>
      <c r="IF23" s="453" t="str">
        <f ca="1">IF(IC23&lt;&gt;"",IF(ABS($F23-$G23)&gt;=PrSettings!$M$7,(ABS($F23-$G23-HZ23+IA23)&lt;=1)*1,IF(AND(IC23,$F23=$G23,$F23&gt;=PrSettings!$M$6),(ABS(HZ23-$F23)&lt;=1)*1,IF(AND(IC23,$F23+$G23&gt;=PrSettings!$M$8),(ABS(HZ23-$F23)+ABS(IA23-$G23)&lt;=1)*1,""))),"")</f>
        <v/>
      </c>
      <c r="IG23" s="489"/>
      <c r="II23" s="451">
        <f t="shared" ca="1" si="18"/>
        <v>4</v>
      </c>
      <c r="IJ23" s="452" t="str">
        <f ca="1">GrpC!$B$7</f>
        <v>Argentinien</v>
      </c>
      <c r="IK23" s="453">
        <f t="shared" ca="1" si="236"/>
        <v>9</v>
      </c>
      <c r="IL23" s="452" t="str">
        <f ca="1">GrpC!$D$7</f>
        <v>Mexiko</v>
      </c>
      <c r="IM23" s="492"/>
      <c r="IN23" s="492"/>
      <c r="IO23" s="486"/>
      <c r="IP23" s="453" t="str">
        <f t="shared" ca="1" si="237"/>
        <v/>
      </c>
      <c r="IQ23" s="453" t="str">
        <f ca="1">IF((IP23&lt;&gt;""),IF(OR($F23&lt;&gt;$G23,PrSettings!$M$4="●"),(($F23-$G23)=(IM23-IN23))*1,0),"")</f>
        <v/>
      </c>
      <c r="IR23" s="453" t="str">
        <f t="shared" ca="1" si="238"/>
        <v/>
      </c>
      <c r="IS23" s="453" t="str">
        <f ca="1">IF(IP23&lt;&gt;"",IF(ABS($F23-$G23)&gt;=PrSettings!$M$7,(ABS($F23-$G23-IM23+IN23)&lt;=1)*1,IF(AND(IP23,$F23=$G23,$F23&gt;=PrSettings!$M$6),(ABS(IM23-$F23)&lt;=1)*1,IF(AND(IP23,$F23+$G23&gt;=PrSettings!$M$8),(ABS(IM23-$F23)+ABS(IN23-$G23)&lt;=1)*1,""))),"")</f>
        <v/>
      </c>
      <c r="IT23" s="489"/>
      <c r="IV23" s="451">
        <f t="shared" ca="1" si="19"/>
        <v>4</v>
      </c>
      <c r="IW23" s="452" t="str">
        <f ca="1">GrpC!$B$7</f>
        <v>Argentinien</v>
      </c>
      <c r="IX23" s="453">
        <f t="shared" ca="1" si="239"/>
        <v>9</v>
      </c>
      <c r="IY23" s="452" t="str">
        <f ca="1">GrpC!$D$7</f>
        <v>Mexiko</v>
      </c>
      <c r="IZ23" s="492"/>
      <c r="JA23" s="492"/>
      <c r="JB23" s="486"/>
      <c r="JC23" s="453" t="str">
        <f t="shared" ca="1" si="240"/>
        <v/>
      </c>
      <c r="JD23" s="453" t="str">
        <f ca="1">IF((JC23&lt;&gt;""),IF(OR($F23&lt;&gt;$G23,PrSettings!$M$4="●"),(($F23-$G23)=(IZ23-JA23))*1,0),"")</f>
        <v/>
      </c>
      <c r="JE23" s="453" t="str">
        <f t="shared" ca="1" si="241"/>
        <v/>
      </c>
      <c r="JF23" s="453" t="str">
        <f ca="1">IF(JC23&lt;&gt;"",IF(ABS($F23-$G23)&gt;=PrSettings!$M$7,(ABS($F23-$G23-IZ23+JA23)&lt;=1)*1,IF(AND(JC23,$F23=$G23,$F23&gt;=PrSettings!$M$6),(ABS(IZ23-$F23)&lt;=1)*1,IF(AND(JC23,$F23+$G23&gt;=PrSettings!$M$8),(ABS(IZ23-$F23)+ABS(JA23-$G23)&lt;=1)*1,""))),"")</f>
        <v/>
      </c>
      <c r="JG23" s="489"/>
      <c r="JI23" s="451">
        <f t="shared" ca="1" si="20"/>
        <v>4</v>
      </c>
      <c r="JJ23" s="452" t="str">
        <f ca="1">GrpC!$B$7</f>
        <v>Argentinien</v>
      </c>
      <c r="JK23" s="453">
        <f t="shared" ca="1" si="242"/>
        <v>9</v>
      </c>
      <c r="JL23" s="452" t="str">
        <f ca="1">GrpC!$D$7</f>
        <v>Mexiko</v>
      </c>
      <c r="JM23" s="492"/>
      <c r="JN23" s="492"/>
      <c r="JO23" s="486"/>
      <c r="JP23" s="453" t="str">
        <f t="shared" ca="1" si="243"/>
        <v/>
      </c>
      <c r="JQ23" s="453" t="str">
        <f ca="1">IF((JP23&lt;&gt;""),IF(OR($F23&lt;&gt;$G23,PrSettings!$M$4="●"),(($F23-$G23)=(JM23-JN23))*1,0),"")</f>
        <v/>
      </c>
      <c r="JR23" s="453" t="str">
        <f t="shared" ca="1" si="244"/>
        <v/>
      </c>
      <c r="JS23" s="453" t="str">
        <f ca="1">IF(JP23&lt;&gt;"",IF(ABS($F23-$G23)&gt;=PrSettings!$M$7,(ABS($F23-$G23-JM23+JN23)&lt;=1)*1,IF(AND(JP23,$F23=$G23,$F23&gt;=PrSettings!$M$6),(ABS(JM23-$F23)&lt;=1)*1,IF(AND(JP23,$F23+$G23&gt;=PrSettings!$M$8),(ABS(JM23-$F23)+ABS(JN23-$G23)&lt;=1)*1,""))),"")</f>
        <v/>
      </c>
      <c r="JT23" s="489"/>
      <c r="JV23" s="451">
        <f t="shared" ca="1" si="21"/>
        <v>4</v>
      </c>
      <c r="JW23" s="452" t="str">
        <f ca="1">GrpC!$B$7</f>
        <v>Argentinien</v>
      </c>
      <c r="JX23" s="453">
        <f t="shared" ca="1" si="245"/>
        <v>9</v>
      </c>
      <c r="JY23" s="452" t="str">
        <f ca="1">GrpC!$D$7</f>
        <v>Mexiko</v>
      </c>
      <c r="JZ23" s="492"/>
      <c r="KA23" s="492"/>
      <c r="KB23" s="486"/>
      <c r="KC23" s="453" t="str">
        <f t="shared" ca="1" si="246"/>
        <v/>
      </c>
      <c r="KD23" s="453" t="str">
        <f ca="1">IF((KC23&lt;&gt;""),IF(OR($F23&lt;&gt;$G23,PrSettings!$M$4="●"),(($F23-$G23)=(JZ23-KA23))*1,0),"")</f>
        <v/>
      </c>
      <c r="KE23" s="453" t="str">
        <f t="shared" ca="1" si="247"/>
        <v/>
      </c>
      <c r="KF23" s="453" t="str">
        <f ca="1">IF(KC23&lt;&gt;"",IF(ABS($F23-$G23)&gt;=PrSettings!$M$7,(ABS($F23-$G23-JZ23+KA23)&lt;=1)*1,IF(AND(KC23,$F23=$G23,$F23&gt;=PrSettings!$M$6),(ABS(JZ23-$F23)&lt;=1)*1,IF(AND(KC23,$F23+$G23&gt;=PrSettings!$M$8),(ABS(JZ23-$F23)+ABS(KA23-$G23)&lt;=1)*1,""))),"")</f>
        <v/>
      </c>
      <c r="KG23" s="489"/>
      <c r="KI23" s="451">
        <f t="shared" ca="1" si="22"/>
        <v>4</v>
      </c>
      <c r="KJ23" s="452" t="str">
        <f ca="1">GrpC!$B$7</f>
        <v>Argentinien</v>
      </c>
      <c r="KK23" s="453">
        <f t="shared" ca="1" si="248"/>
        <v>9</v>
      </c>
      <c r="KL23" s="452" t="str">
        <f ca="1">GrpC!$D$7</f>
        <v>Mexiko</v>
      </c>
      <c r="KM23" s="492"/>
      <c r="KN23" s="492"/>
      <c r="KO23" s="486"/>
      <c r="KP23" s="453" t="str">
        <f t="shared" ca="1" si="249"/>
        <v/>
      </c>
      <c r="KQ23" s="453" t="str">
        <f ca="1">IF((KP23&lt;&gt;""),IF(OR($F23&lt;&gt;$G23,PrSettings!$M$4="●"),(($F23-$G23)=(KM23-KN23))*1,0),"")</f>
        <v/>
      </c>
      <c r="KR23" s="453" t="str">
        <f t="shared" ca="1" si="250"/>
        <v/>
      </c>
      <c r="KS23" s="453" t="str">
        <f ca="1">IF(KP23&lt;&gt;"",IF(ABS($F23-$G23)&gt;=PrSettings!$M$7,(ABS($F23-$G23-KM23+KN23)&lt;=1)*1,IF(AND(KP23,$F23=$G23,$F23&gt;=PrSettings!$M$6),(ABS(KM23-$F23)&lt;=1)*1,IF(AND(KP23,$F23+$G23&gt;=PrSettings!$M$8),(ABS(KM23-$F23)+ABS(KN23-$G23)&lt;=1)*1,""))),"")</f>
        <v/>
      </c>
      <c r="KT23" s="489"/>
      <c r="KV23" s="451">
        <f t="shared" ca="1" si="23"/>
        <v>4</v>
      </c>
      <c r="KW23" s="452" t="str">
        <f ca="1">GrpC!$B$7</f>
        <v>Argentinien</v>
      </c>
      <c r="KX23" s="453">
        <f t="shared" ca="1" si="251"/>
        <v>9</v>
      </c>
      <c r="KY23" s="452" t="str">
        <f ca="1">GrpC!$D$7</f>
        <v>Mexiko</v>
      </c>
      <c r="KZ23" s="492"/>
      <c r="LA23" s="492"/>
      <c r="LB23" s="486"/>
      <c r="LC23" s="453" t="str">
        <f t="shared" ca="1" si="252"/>
        <v/>
      </c>
      <c r="LD23" s="453" t="str">
        <f ca="1">IF((LC23&lt;&gt;""),IF(OR($F23&lt;&gt;$G23,PrSettings!$M$4="●"),(($F23-$G23)=(KZ23-LA23))*1,0),"")</f>
        <v/>
      </c>
      <c r="LE23" s="453" t="str">
        <f t="shared" ca="1" si="253"/>
        <v/>
      </c>
      <c r="LF23" s="453" t="str">
        <f ca="1">IF(LC23&lt;&gt;"",IF(ABS($F23-$G23)&gt;=PrSettings!$M$7,(ABS($F23-$G23-KZ23+LA23)&lt;=1)*1,IF(AND(LC23,$F23=$G23,$F23&gt;=PrSettings!$M$6),(ABS(KZ23-$F23)&lt;=1)*1,IF(AND(LC23,$F23+$G23&gt;=PrSettings!$M$8),(ABS(KZ23-$F23)+ABS(LA23-$G23)&lt;=1)*1,""))),"")</f>
        <v/>
      </c>
      <c r="LG23" s="489"/>
      <c r="LI23" s="451">
        <f t="shared" ca="1" si="24"/>
        <v>4</v>
      </c>
      <c r="LJ23" s="452" t="str">
        <f ca="1">GrpC!$B$7</f>
        <v>Argentinien</v>
      </c>
      <c r="LK23" s="453">
        <f t="shared" ca="1" si="254"/>
        <v>9</v>
      </c>
      <c r="LL23" s="452" t="str">
        <f ca="1">GrpC!$D$7</f>
        <v>Mexiko</v>
      </c>
      <c r="LM23" s="492"/>
      <c r="LN23" s="492"/>
      <c r="LO23" s="486"/>
      <c r="LP23" s="453" t="str">
        <f t="shared" ca="1" si="255"/>
        <v/>
      </c>
      <c r="LQ23" s="453" t="str">
        <f ca="1">IF((LP23&lt;&gt;""),IF(OR($F23&lt;&gt;$G23,PrSettings!$M$4="●"),(($F23-$G23)=(LM23-LN23))*1,0),"")</f>
        <v/>
      </c>
      <c r="LR23" s="453" t="str">
        <f t="shared" ca="1" si="256"/>
        <v/>
      </c>
      <c r="LS23" s="453" t="str">
        <f ca="1">IF(LP23&lt;&gt;"",IF(ABS($F23-$G23)&gt;=PrSettings!$M$7,(ABS($F23-$G23-LM23+LN23)&lt;=1)*1,IF(AND(LP23,$F23=$G23,$F23&gt;=PrSettings!$M$6),(ABS(LM23-$F23)&lt;=1)*1,IF(AND(LP23,$F23+$G23&gt;=PrSettings!$M$8),(ABS(LM23-$F23)+ABS(LN23-$G23)&lt;=1)*1,""))),"")</f>
        <v/>
      </c>
      <c r="LT23" s="489"/>
      <c r="LV23" s="451">
        <f t="shared" ca="1" si="25"/>
        <v>4</v>
      </c>
      <c r="LW23" s="452" t="str">
        <f ca="1">GrpC!$B$7</f>
        <v>Argentinien</v>
      </c>
      <c r="LX23" s="453">
        <f t="shared" ca="1" si="257"/>
        <v>9</v>
      </c>
      <c r="LY23" s="452" t="str">
        <f ca="1">GrpC!$D$7</f>
        <v>Mexiko</v>
      </c>
      <c r="LZ23" s="492"/>
      <c r="MA23" s="492"/>
      <c r="MB23" s="486"/>
      <c r="MC23" s="453" t="str">
        <f t="shared" ca="1" si="258"/>
        <v/>
      </c>
      <c r="MD23" s="453" t="str">
        <f ca="1">IF((MC23&lt;&gt;""),IF(OR($F23&lt;&gt;$G23,PrSettings!$M$4="●"),(($F23-$G23)=(LZ23-MA23))*1,0),"")</f>
        <v/>
      </c>
      <c r="ME23" s="453" t="str">
        <f t="shared" ca="1" si="259"/>
        <v/>
      </c>
      <c r="MF23" s="453" t="str">
        <f ca="1">IF(MC23&lt;&gt;"",IF(ABS($F23-$G23)&gt;=PrSettings!$M$7,(ABS($F23-$G23-LZ23+MA23)&lt;=1)*1,IF(AND(MC23,$F23=$G23,$F23&gt;=PrSettings!$M$6),(ABS(LZ23-$F23)&lt;=1)*1,IF(AND(MC23,$F23+$G23&gt;=PrSettings!$M$8),(ABS(LZ23-$F23)+ABS(MA23-$G23)&lt;=1)*1,""))),"")</f>
        <v/>
      </c>
      <c r="MG23" s="489"/>
    </row>
    <row r="24" spans="2:345" x14ac:dyDescent="0.25">
      <c r="B24" s="451">
        <f ca="1">INDEX(Groups!$C$7:$C$45,MATCH(C24,Groups!$D$7:$D$45,0))</f>
        <v>26</v>
      </c>
      <c r="C24" s="452" t="str">
        <f ca="1">GrpC!$B$8</f>
        <v>Polen</v>
      </c>
      <c r="D24" s="453">
        <f ca="1">INDEX(Groups!$C$7:$C$45,MATCH(E24,Groups!$D$7:$D$45,0))</f>
        <v>4</v>
      </c>
      <c r="E24" s="452" t="str">
        <f ca="1">GrpC!$D$8</f>
        <v>Argentinien</v>
      </c>
      <c r="F24" s="454">
        <f ca="1">GrpC!$E$8</f>
        <v>0</v>
      </c>
      <c r="G24" s="455">
        <f ca="1">GrpC!$G$8</f>
        <v>2</v>
      </c>
      <c r="I24" s="451">
        <f t="shared" ca="1" si="0"/>
        <v>26</v>
      </c>
      <c r="J24" s="452" t="str">
        <f ca="1">GrpC!$B$8</f>
        <v>Polen</v>
      </c>
      <c r="K24" s="453">
        <f t="shared" ca="1" si="182"/>
        <v>4</v>
      </c>
      <c r="L24" s="452" t="str">
        <f ca="1">GrpC!$D$8</f>
        <v>Argentinien</v>
      </c>
      <c r="M24" s="492"/>
      <c r="N24" s="492"/>
      <c r="O24" s="486"/>
      <c r="P24" s="453" t="str">
        <f t="shared" ca="1" si="183"/>
        <v/>
      </c>
      <c r="Q24" s="453" t="str">
        <f ca="1">IF((P24&lt;&gt;""),IF(OR($F24&lt;&gt;$G24,PrSettings!$M$4="●"),(($F24-$G24)=(M24-N24))*1,0),"")</f>
        <v/>
      </c>
      <c r="R24" s="453" t="str">
        <f t="shared" ca="1" si="184"/>
        <v/>
      </c>
      <c r="S24" s="453" t="str">
        <f ca="1">IF(P24&lt;&gt;"",IF(ABS($F24-$G24)&gt;=PrSettings!$M$7,(ABS($F24-$G24-M24+N24)&lt;=1)*1,IF(AND(P24,$F24=$G24,$F24&gt;=PrSettings!$M$6),(ABS(M24-$F24)&lt;=1)*1,IF(AND(P24,$F24+$G24&gt;=PrSettings!$M$8),(ABS(M24-$F24)+ABS(N24-$G24)&lt;=1)*1,""))),"")</f>
        <v/>
      </c>
      <c r="T24" s="489"/>
      <c r="V24" s="451">
        <f t="shared" ca="1" si="1"/>
        <v>26</v>
      </c>
      <c r="W24" s="452" t="str">
        <f ca="1">GrpC!$B$8</f>
        <v>Polen</v>
      </c>
      <c r="X24" s="453">
        <f t="shared" ca="1" si="185"/>
        <v>4</v>
      </c>
      <c r="Y24" s="452" t="str">
        <f ca="1">GrpC!$D$8</f>
        <v>Argentinien</v>
      </c>
      <c r="Z24" s="492"/>
      <c r="AA24" s="492"/>
      <c r="AB24" s="486"/>
      <c r="AC24" s="453" t="str">
        <f t="shared" ca="1" si="186"/>
        <v/>
      </c>
      <c r="AD24" s="453" t="str">
        <f ca="1">IF((AC24&lt;&gt;""),IF(OR($F24&lt;&gt;$G24,PrSettings!$M$4="●"),(($F24-$G24)=(Z24-AA24))*1,0),"")</f>
        <v/>
      </c>
      <c r="AE24" s="453" t="str">
        <f t="shared" ca="1" si="187"/>
        <v/>
      </c>
      <c r="AF24" s="453" t="str">
        <f ca="1">IF(AC24&lt;&gt;"",IF(ABS($F24-$G24)&gt;=PrSettings!$M$7,(ABS($F24-$G24-Z24+AA24)&lt;=1)*1,IF(AND(AC24,$F24=$G24,$F24&gt;=PrSettings!$M$6),(ABS(Z24-$F24)&lt;=1)*1,IF(AND(AC24,$F24+$G24&gt;=PrSettings!$M$8),(ABS(Z24-$F24)+ABS(AA24-$G24)&lt;=1)*1,""))),"")</f>
        <v/>
      </c>
      <c r="AG24" s="489"/>
      <c r="AI24" s="451">
        <f t="shared" ca="1" si="2"/>
        <v>26</v>
      </c>
      <c r="AJ24" s="452" t="str">
        <f ca="1">GrpC!$B$8</f>
        <v>Polen</v>
      </c>
      <c r="AK24" s="453">
        <f t="shared" ca="1" si="188"/>
        <v>4</v>
      </c>
      <c r="AL24" s="452" t="str">
        <f ca="1">GrpC!$D$8</f>
        <v>Argentinien</v>
      </c>
      <c r="AM24" s="492"/>
      <c r="AN24" s="492"/>
      <c r="AO24" s="486"/>
      <c r="AP24" s="453" t="str">
        <f t="shared" ca="1" si="189"/>
        <v/>
      </c>
      <c r="AQ24" s="453" t="str">
        <f ca="1">IF((AP24&lt;&gt;""),IF(OR($F24&lt;&gt;$G24,PrSettings!$M$4="●"),(($F24-$G24)=(AM24-AN24))*1,0),"")</f>
        <v/>
      </c>
      <c r="AR24" s="453" t="str">
        <f t="shared" ca="1" si="190"/>
        <v/>
      </c>
      <c r="AS24" s="453" t="str">
        <f ca="1">IF(AP24&lt;&gt;"",IF(ABS($F24-$G24)&gt;=PrSettings!$M$7,(ABS($F24-$G24-AM24+AN24)&lt;=1)*1,IF(AND(AP24,$F24=$G24,$F24&gt;=PrSettings!$M$6),(ABS(AM24-$F24)&lt;=1)*1,IF(AND(AP24,$F24+$G24&gt;=PrSettings!$M$8),(ABS(AM24-$F24)+ABS(AN24-$G24)&lt;=1)*1,""))),"")</f>
        <v/>
      </c>
      <c r="AT24" s="489"/>
      <c r="AV24" s="451">
        <f t="shared" ca="1" si="3"/>
        <v>26</v>
      </c>
      <c r="AW24" s="452" t="str">
        <f ca="1">GrpC!$B$8</f>
        <v>Polen</v>
      </c>
      <c r="AX24" s="453">
        <f t="shared" ca="1" si="191"/>
        <v>4</v>
      </c>
      <c r="AY24" s="452" t="str">
        <f ca="1">GrpC!$D$8</f>
        <v>Argentinien</v>
      </c>
      <c r="AZ24" s="492"/>
      <c r="BA24" s="492"/>
      <c r="BB24" s="486"/>
      <c r="BC24" s="453" t="str">
        <f t="shared" ca="1" si="192"/>
        <v/>
      </c>
      <c r="BD24" s="453" t="str">
        <f ca="1">IF((BC24&lt;&gt;""),IF(OR($F24&lt;&gt;$G24,PrSettings!$M$4="●"),(($F24-$G24)=(AZ24-BA24))*1,0),"")</f>
        <v/>
      </c>
      <c r="BE24" s="453" t="str">
        <f t="shared" ca="1" si="193"/>
        <v/>
      </c>
      <c r="BF24" s="453" t="str">
        <f ca="1">IF(BC24&lt;&gt;"",IF(ABS($F24-$G24)&gt;=PrSettings!$M$7,(ABS($F24-$G24-AZ24+BA24)&lt;=1)*1,IF(AND(BC24,$F24=$G24,$F24&gt;=PrSettings!$M$6),(ABS(AZ24-$F24)&lt;=1)*1,IF(AND(BC24,$F24+$G24&gt;=PrSettings!$M$8),(ABS(AZ24-$F24)+ABS(BA24-$G24)&lt;=1)*1,""))),"")</f>
        <v/>
      </c>
      <c r="BG24" s="489"/>
      <c r="BI24" s="451">
        <f t="shared" ca="1" si="4"/>
        <v>26</v>
      </c>
      <c r="BJ24" s="452" t="str">
        <f ca="1">GrpC!$B$8</f>
        <v>Polen</v>
      </c>
      <c r="BK24" s="453">
        <f t="shared" ca="1" si="194"/>
        <v>4</v>
      </c>
      <c r="BL24" s="452" t="str">
        <f ca="1">GrpC!$D$8</f>
        <v>Argentinien</v>
      </c>
      <c r="BM24" s="492"/>
      <c r="BN24" s="492"/>
      <c r="BO24" s="486"/>
      <c r="BP24" s="453" t="str">
        <f t="shared" ca="1" si="195"/>
        <v/>
      </c>
      <c r="BQ24" s="453" t="str">
        <f ca="1">IF((BP24&lt;&gt;""),IF(OR($F24&lt;&gt;$G24,PrSettings!$M$4="●"),(($F24-$G24)=(BM24-BN24))*1,0),"")</f>
        <v/>
      </c>
      <c r="BR24" s="453" t="str">
        <f t="shared" ca="1" si="196"/>
        <v/>
      </c>
      <c r="BS24" s="453" t="str">
        <f ca="1">IF(BP24&lt;&gt;"",IF(ABS($F24-$G24)&gt;=PrSettings!$M$7,(ABS($F24-$G24-BM24+BN24)&lt;=1)*1,IF(AND(BP24,$F24=$G24,$F24&gt;=PrSettings!$M$6),(ABS(BM24-$F24)&lt;=1)*1,IF(AND(BP24,$F24+$G24&gt;=PrSettings!$M$8),(ABS(BM24-$F24)+ABS(BN24-$G24)&lt;=1)*1,""))),"")</f>
        <v/>
      </c>
      <c r="BT24" s="489"/>
      <c r="BV24" s="451">
        <f t="shared" ca="1" si="5"/>
        <v>26</v>
      </c>
      <c r="BW24" s="452" t="str">
        <f ca="1">GrpC!$B$8</f>
        <v>Polen</v>
      </c>
      <c r="BX24" s="453">
        <f t="shared" ca="1" si="197"/>
        <v>4</v>
      </c>
      <c r="BY24" s="452" t="str">
        <f ca="1">GrpC!$D$8</f>
        <v>Argentinien</v>
      </c>
      <c r="BZ24" s="492"/>
      <c r="CA24" s="492"/>
      <c r="CB24" s="486"/>
      <c r="CC24" s="453" t="str">
        <f t="shared" ca="1" si="198"/>
        <v/>
      </c>
      <c r="CD24" s="453" t="str">
        <f ca="1">IF((CC24&lt;&gt;""),IF(OR($F24&lt;&gt;$G24,PrSettings!$M$4="●"),(($F24-$G24)=(BZ24-CA24))*1,0),"")</f>
        <v/>
      </c>
      <c r="CE24" s="453" t="str">
        <f t="shared" ca="1" si="199"/>
        <v/>
      </c>
      <c r="CF24" s="453" t="str">
        <f ca="1">IF(CC24&lt;&gt;"",IF(ABS($F24-$G24)&gt;=PrSettings!$M$7,(ABS($F24-$G24-BZ24+CA24)&lt;=1)*1,IF(AND(CC24,$F24=$G24,$F24&gt;=PrSettings!$M$6),(ABS(BZ24-$F24)&lt;=1)*1,IF(AND(CC24,$F24+$G24&gt;=PrSettings!$M$8),(ABS(BZ24-$F24)+ABS(CA24-$G24)&lt;=1)*1,""))),"")</f>
        <v/>
      </c>
      <c r="CG24" s="489"/>
      <c r="CI24" s="451">
        <f t="shared" ca="1" si="6"/>
        <v>26</v>
      </c>
      <c r="CJ24" s="452" t="str">
        <f ca="1">GrpC!$B$8</f>
        <v>Polen</v>
      </c>
      <c r="CK24" s="453">
        <f t="shared" ca="1" si="200"/>
        <v>4</v>
      </c>
      <c r="CL24" s="452" t="str">
        <f ca="1">GrpC!$D$8</f>
        <v>Argentinien</v>
      </c>
      <c r="CM24" s="492"/>
      <c r="CN24" s="492"/>
      <c r="CO24" s="486"/>
      <c r="CP24" s="453" t="str">
        <f t="shared" ca="1" si="201"/>
        <v/>
      </c>
      <c r="CQ24" s="453" t="str">
        <f ca="1">IF((CP24&lt;&gt;""),IF(OR($F24&lt;&gt;$G24,PrSettings!$M$4="●"),(($F24-$G24)=(CM24-CN24))*1,0),"")</f>
        <v/>
      </c>
      <c r="CR24" s="453" t="str">
        <f t="shared" ca="1" si="202"/>
        <v/>
      </c>
      <c r="CS24" s="453" t="str">
        <f ca="1">IF(CP24&lt;&gt;"",IF(ABS($F24-$G24)&gt;=PrSettings!$M$7,(ABS($F24-$G24-CM24+CN24)&lt;=1)*1,IF(AND(CP24,$F24=$G24,$F24&gt;=PrSettings!$M$6),(ABS(CM24-$F24)&lt;=1)*1,IF(AND(CP24,$F24+$G24&gt;=PrSettings!$M$8),(ABS(CM24-$F24)+ABS(CN24-$G24)&lt;=1)*1,""))),"")</f>
        <v/>
      </c>
      <c r="CT24" s="489"/>
      <c r="CV24" s="451">
        <f t="shared" ca="1" si="7"/>
        <v>26</v>
      </c>
      <c r="CW24" s="452" t="str">
        <f ca="1">GrpC!$B$8</f>
        <v>Polen</v>
      </c>
      <c r="CX24" s="453">
        <f t="shared" ca="1" si="203"/>
        <v>4</v>
      </c>
      <c r="CY24" s="452" t="str">
        <f ca="1">GrpC!$D$8</f>
        <v>Argentinien</v>
      </c>
      <c r="CZ24" s="492"/>
      <c r="DA24" s="492"/>
      <c r="DB24" s="486"/>
      <c r="DC24" s="453" t="str">
        <f t="shared" ca="1" si="204"/>
        <v/>
      </c>
      <c r="DD24" s="453" t="str">
        <f ca="1">IF((DC24&lt;&gt;""),IF(OR($F24&lt;&gt;$G24,PrSettings!$M$4="●"),(($F24-$G24)=(CZ24-DA24))*1,0),"")</f>
        <v/>
      </c>
      <c r="DE24" s="453" t="str">
        <f t="shared" ca="1" si="205"/>
        <v/>
      </c>
      <c r="DF24" s="453" t="str">
        <f ca="1">IF(DC24&lt;&gt;"",IF(ABS($F24-$G24)&gt;=PrSettings!$M$7,(ABS($F24-$G24-CZ24+DA24)&lt;=1)*1,IF(AND(DC24,$F24=$G24,$F24&gt;=PrSettings!$M$6),(ABS(CZ24-$F24)&lt;=1)*1,IF(AND(DC24,$F24+$G24&gt;=PrSettings!$M$8),(ABS(CZ24-$F24)+ABS(DA24-$G24)&lt;=1)*1,""))),"")</f>
        <v/>
      </c>
      <c r="DG24" s="489"/>
      <c r="DI24" s="451">
        <f t="shared" ca="1" si="8"/>
        <v>26</v>
      </c>
      <c r="DJ24" s="452" t="str">
        <f ca="1">GrpC!$B$8</f>
        <v>Polen</v>
      </c>
      <c r="DK24" s="453">
        <f t="shared" ca="1" si="206"/>
        <v>4</v>
      </c>
      <c r="DL24" s="452" t="str">
        <f ca="1">GrpC!$D$8</f>
        <v>Argentinien</v>
      </c>
      <c r="DM24" s="492"/>
      <c r="DN24" s="492"/>
      <c r="DO24" s="486"/>
      <c r="DP24" s="453" t="str">
        <f t="shared" ca="1" si="207"/>
        <v/>
      </c>
      <c r="DQ24" s="453" t="str">
        <f ca="1">IF((DP24&lt;&gt;""),IF(OR($F24&lt;&gt;$G24,PrSettings!$M$4="●"),(($F24-$G24)=(DM24-DN24))*1,0),"")</f>
        <v/>
      </c>
      <c r="DR24" s="453" t="str">
        <f t="shared" ca="1" si="208"/>
        <v/>
      </c>
      <c r="DS24" s="453" t="str">
        <f ca="1">IF(DP24&lt;&gt;"",IF(ABS($F24-$G24)&gt;=PrSettings!$M$7,(ABS($F24-$G24-DM24+DN24)&lt;=1)*1,IF(AND(DP24,$F24=$G24,$F24&gt;=PrSettings!$M$6),(ABS(DM24-$F24)&lt;=1)*1,IF(AND(DP24,$F24+$G24&gt;=PrSettings!$M$8),(ABS(DM24-$F24)+ABS(DN24-$G24)&lt;=1)*1,""))),"")</f>
        <v/>
      </c>
      <c r="DT24" s="489"/>
      <c r="DV24" s="451">
        <f t="shared" ca="1" si="9"/>
        <v>26</v>
      </c>
      <c r="DW24" s="452" t="str">
        <f ca="1">GrpC!$B$8</f>
        <v>Polen</v>
      </c>
      <c r="DX24" s="453">
        <f t="shared" ca="1" si="209"/>
        <v>4</v>
      </c>
      <c r="DY24" s="452" t="str">
        <f ca="1">GrpC!$D$8</f>
        <v>Argentinien</v>
      </c>
      <c r="DZ24" s="492"/>
      <c r="EA24" s="492"/>
      <c r="EB24" s="486"/>
      <c r="EC24" s="453" t="str">
        <f t="shared" ca="1" si="210"/>
        <v/>
      </c>
      <c r="ED24" s="453" t="str">
        <f ca="1">IF((EC24&lt;&gt;""),IF(OR($F24&lt;&gt;$G24,PrSettings!$M$4="●"),(($F24-$G24)=(DZ24-EA24))*1,0),"")</f>
        <v/>
      </c>
      <c r="EE24" s="453" t="str">
        <f t="shared" ca="1" si="211"/>
        <v/>
      </c>
      <c r="EF24" s="453" t="str">
        <f ca="1">IF(EC24&lt;&gt;"",IF(ABS($F24-$G24)&gt;=PrSettings!$M$7,(ABS($F24-$G24-DZ24+EA24)&lt;=1)*1,IF(AND(EC24,$F24=$G24,$F24&gt;=PrSettings!$M$6),(ABS(DZ24-$F24)&lt;=1)*1,IF(AND(EC24,$F24+$G24&gt;=PrSettings!$M$8),(ABS(DZ24-$F24)+ABS(EA24-$G24)&lt;=1)*1,""))),"")</f>
        <v/>
      </c>
      <c r="EG24" s="489"/>
      <c r="EI24" s="451">
        <f t="shared" ca="1" si="10"/>
        <v>26</v>
      </c>
      <c r="EJ24" s="452" t="str">
        <f ca="1">GrpC!$B$8</f>
        <v>Polen</v>
      </c>
      <c r="EK24" s="453">
        <f t="shared" ca="1" si="212"/>
        <v>4</v>
      </c>
      <c r="EL24" s="452" t="str">
        <f ca="1">GrpC!$D$8</f>
        <v>Argentinien</v>
      </c>
      <c r="EM24" s="492"/>
      <c r="EN24" s="492"/>
      <c r="EO24" s="486"/>
      <c r="EP24" s="453" t="str">
        <f t="shared" ca="1" si="213"/>
        <v/>
      </c>
      <c r="EQ24" s="453" t="str">
        <f ca="1">IF((EP24&lt;&gt;""),IF(OR($F24&lt;&gt;$G24,PrSettings!$M$4="●"),(($F24-$G24)=(EM24-EN24))*1,0),"")</f>
        <v/>
      </c>
      <c r="ER24" s="453" t="str">
        <f t="shared" ca="1" si="214"/>
        <v/>
      </c>
      <c r="ES24" s="453" t="str">
        <f ca="1">IF(EP24&lt;&gt;"",IF(ABS($F24-$G24)&gt;=PrSettings!$M$7,(ABS($F24-$G24-EM24+EN24)&lt;=1)*1,IF(AND(EP24,$F24=$G24,$F24&gt;=PrSettings!$M$6),(ABS(EM24-$F24)&lt;=1)*1,IF(AND(EP24,$F24+$G24&gt;=PrSettings!$M$8),(ABS(EM24-$F24)+ABS(EN24-$G24)&lt;=1)*1,""))),"")</f>
        <v/>
      </c>
      <c r="ET24" s="489"/>
      <c r="EV24" s="451">
        <f t="shared" ca="1" si="11"/>
        <v>26</v>
      </c>
      <c r="EW24" s="452" t="str">
        <f ca="1">GrpC!$B$8</f>
        <v>Polen</v>
      </c>
      <c r="EX24" s="453">
        <f t="shared" ca="1" si="215"/>
        <v>4</v>
      </c>
      <c r="EY24" s="452" t="str">
        <f ca="1">GrpC!$D$8</f>
        <v>Argentinien</v>
      </c>
      <c r="EZ24" s="492"/>
      <c r="FA24" s="492"/>
      <c r="FB24" s="486"/>
      <c r="FC24" s="453" t="str">
        <f t="shared" ca="1" si="216"/>
        <v/>
      </c>
      <c r="FD24" s="453" t="str">
        <f ca="1">IF((FC24&lt;&gt;""),IF(OR($F24&lt;&gt;$G24,PrSettings!$M$4="●"),(($F24-$G24)=(EZ24-FA24))*1,0),"")</f>
        <v/>
      </c>
      <c r="FE24" s="453" t="str">
        <f t="shared" ca="1" si="217"/>
        <v/>
      </c>
      <c r="FF24" s="453" t="str">
        <f ca="1">IF(FC24&lt;&gt;"",IF(ABS($F24-$G24)&gt;=PrSettings!$M$7,(ABS($F24-$G24-EZ24+FA24)&lt;=1)*1,IF(AND(FC24,$F24=$G24,$F24&gt;=PrSettings!$M$6),(ABS(EZ24-$F24)&lt;=1)*1,IF(AND(FC24,$F24+$G24&gt;=PrSettings!$M$8),(ABS(EZ24-$F24)+ABS(FA24-$G24)&lt;=1)*1,""))),"")</f>
        <v/>
      </c>
      <c r="FG24" s="489"/>
      <c r="FI24" s="451">
        <f t="shared" ca="1" si="12"/>
        <v>26</v>
      </c>
      <c r="FJ24" s="452" t="str">
        <f ca="1">GrpC!$B$8</f>
        <v>Polen</v>
      </c>
      <c r="FK24" s="453">
        <f t="shared" ca="1" si="218"/>
        <v>4</v>
      </c>
      <c r="FL24" s="452" t="str">
        <f ca="1">GrpC!$D$8</f>
        <v>Argentinien</v>
      </c>
      <c r="FM24" s="492"/>
      <c r="FN24" s="492"/>
      <c r="FO24" s="486"/>
      <c r="FP24" s="453" t="str">
        <f t="shared" ca="1" si="219"/>
        <v/>
      </c>
      <c r="FQ24" s="453" t="str">
        <f ca="1">IF((FP24&lt;&gt;""),IF(OR($F24&lt;&gt;$G24,PrSettings!$M$4="●"),(($F24-$G24)=(FM24-FN24))*1,0),"")</f>
        <v/>
      </c>
      <c r="FR24" s="453" t="str">
        <f t="shared" ca="1" si="220"/>
        <v/>
      </c>
      <c r="FS24" s="453" t="str">
        <f ca="1">IF(FP24&lt;&gt;"",IF(ABS($F24-$G24)&gt;=PrSettings!$M$7,(ABS($F24-$G24-FM24+FN24)&lt;=1)*1,IF(AND(FP24,$F24=$G24,$F24&gt;=PrSettings!$M$6),(ABS(FM24-$F24)&lt;=1)*1,IF(AND(FP24,$F24+$G24&gt;=PrSettings!$M$8),(ABS(FM24-$F24)+ABS(FN24-$G24)&lt;=1)*1,""))),"")</f>
        <v/>
      </c>
      <c r="FT24" s="489"/>
      <c r="FV24" s="451">
        <f t="shared" ca="1" si="13"/>
        <v>26</v>
      </c>
      <c r="FW24" s="452" t="str">
        <f ca="1">GrpC!$B$8</f>
        <v>Polen</v>
      </c>
      <c r="FX24" s="453">
        <f t="shared" ca="1" si="221"/>
        <v>4</v>
      </c>
      <c r="FY24" s="452" t="str">
        <f ca="1">GrpC!$D$8</f>
        <v>Argentinien</v>
      </c>
      <c r="FZ24" s="492"/>
      <c r="GA24" s="492"/>
      <c r="GB24" s="486"/>
      <c r="GC24" s="453" t="str">
        <f t="shared" ca="1" si="222"/>
        <v/>
      </c>
      <c r="GD24" s="453" t="str">
        <f ca="1">IF((GC24&lt;&gt;""),IF(OR($F24&lt;&gt;$G24,PrSettings!$M$4="●"),(($F24-$G24)=(FZ24-GA24))*1,0),"")</f>
        <v/>
      </c>
      <c r="GE24" s="453" t="str">
        <f t="shared" ca="1" si="223"/>
        <v/>
      </c>
      <c r="GF24" s="453" t="str">
        <f ca="1">IF(GC24&lt;&gt;"",IF(ABS($F24-$G24)&gt;=PrSettings!$M$7,(ABS($F24-$G24-FZ24+GA24)&lt;=1)*1,IF(AND(GC24,$F24=$G24,$F24&gt;=PrSettings!$M$6),(ABS(FZ24-$F24)&lt;=1)*1,IF(AND(GC24,$F24+$G24&gt;=PrSettings!$M$8),(ABS(FZ24-$F24)+ABS(GA24-$G24)&lt;=1)*1,""))),"")</f>
        <v/>
      </c>
      <c r="GG24" s="489"/>
      <c r="GI24" s="451">
        <f t="shared" ca="1" si="14"/>
        <v>26</v>
      </c>
      <c r="GJ24" s="452" t="str">
        <f ca="1">GrpC!$B$8</f>
        <v>Polen</v>
      </c>
      <c r="GK24" s="453">
        <f t="shared" ca="1" si="224"/>
        <v>4</v>
      </c>
      <c r="GL24" s="452" t="str">
        <f ca="1">GrpC!$D$8</f>
        <v>Argentinien</v>
      </c>
      <c r="GM24" s="492"/>
      <c r="GN24" s="492"/>
      <c r="GO24" s="486"/>
      <c r="GP24" s="453" t="str">
        <f t="shared" ca="1" si="225"/>
        <v/>
      </c>
      <c r="GQ24" s="453" t="str">
        <f ca="1">IF((GP24&lt;&gt;""),IF(OR($F24&lt;&gt;$G24,PrSettings!$M$4="●"),(($F24-$G24)=(GM24-GN24))*1,0),"")</f>
        <v/>
      </c>
      <c r="GR24" s="453" t="str">
        <f t="shared" ca="1" si="226"/>
        <v/>
      </c>
      <c r="GS24" s="453" t="str">
        <f ca="1">IF(GP24&lt;&gt;"",IF(ABS($F24-$G24)&gt;=PrSettings!$M$7,(ABS($F24-$G24-GM24+GN24)&lt;=1)*1,IF(AND(GP24,$F24=$G24,$F24&gt;=PrSettings!$M$6),(ABS(GM24-$F24)&lt;=1)*1,IF(AND(GP24,$F24+$G24&gt;=PrSettings!$M$8),(ABS(GM24-$F24)+ABS(GN24-$G24)&lt;=1)*1,""))),"")</f>
        <v/>
      </c>
      <c r="GT24" s="489"/>
      <c r="GV24" s="451">
        <f t="shared" ca="1" si="15"/>
        <v>26</v>
      </c>
      <c r="GW24" s="452" t="str">
        <f ca="1">GrpC!$B$8</f>
        <v>Polen</v>
      </c>
      <c r="GX24" s="453">
        <f t="shared" ca="1" si="227"/>
        <v>4</v>
      </c>
      <c r="GY24" s="452" t="str">
        <f ca="1">GrpC!$D$8</f>
        <v>Argentinien</v>
      </c>
      <c r="GZ24" s="492"/>
      <c r="HA24" s="492"/>
      <c r="HB24" s="486"/>
      <c r="HC24" s="453" t="str">
        <f t="shared" ca="1" si="228"/>
        <v/>
      </c>
      <c r="HD24" s="453" t="str">
        <f ca="1">IF((HC24&lt;&gt;""),IF(OR($F24&lt;&gt;$G24,PrSettings!$M$4="●"),(($F24-$G24)=(GZ24-HA24))*1,0),"")</f>
        <v/>
      </c>
      <c r="HE24" s="453" t="str">
        <f t="shared" ca="1" si="229"/>
        <v/>
      </c>
      <c r="HF24" s="453" t="str">
        <f ca="1">IF(HC24&lt;&gt;"",IF(ABS($F24-$G24)&gt;=PrSettings!$M$7,(ABS($F24-$G24-GZ24+HA24)&lt;=1)*1,IF(AND(HC24,$F24=$G24,$F24&gt;=PrSettings!$M$6),(ABS(GZ24-$F24)&lt;=1)*1,IF(AND(HC24,$F24+$G24&gt;=PrSettings!$M$8),(ABS(GZ24-$F24)+ABS(HA24-$G24)&lt;=1)*1,""))),"")</f>
        <v/>
      </c>
      <c r="HG24" s="489"/>
      <c r="HI24" s="451">
        <f t="shared" ca="1" si="16"/>
        <v>26</v>
      </c>
      <c r="HJ24" s="452" t="str">
        <f ca="1">GrpC!$B$8</f>
        <v>Polen</v>
      </c>
      <c r="HK24" s="453">
        <f t="shared" ca="1" si="230"/>
        <v>4</v>
      </c>
      <c r="HL24" s="452" t="str">
        <f ca="1">GrpC!$D$8</f>
        <v>Argentinien</v>
      </c>
      <c r="HM24" s="492"/>
      <c r="HN24" s="492"/>
      <c r="HO24" s="486"/>
      <c r="HP24" s="453" t="str">
        <f t="shared" ca="1" si="231"/>
        <v/>
      </c>
      <c r="HQ24" s="453" t="str">
        <f ca="1">IF((HP24&lt;&gt;""),IF(OR($F24&lt;&gt;$G24,PrSettings!$M$4="●"),(($F24-$G24)=(HM24-HN24))*1,0),"")</f>
        <v/>
      </c>
      <c r="HR24" s="453" t="str">
        <f t="shared" ca="1" si="232"/>
        <v/>
      </c>
      <c r="HS24" s="453" t="str">
        <f ca="1">IF(HP24&lt;&gt;"",IF(ABS($F24-$G24)&gt;=PrSettings!$M$7,(ABS($F24-$G24-HM24+HN24)&lt;=1)*1,IF(AND(HP24,$F24=$G24,$F24&gt;=PrSettings!$M$6),(ABS(HM24-$F24)&lt;=1)*1,IF(AND(HP24,$F24+$G24&gt;=PrSettings!$M$8),(ABS(HM24-$F24)+ABS(HN24-$G24)&lt;=1)*1,""))),"")</f>
        <v/>
      </c>
      <c r="HT24" s="489"/>
      <c r="HV24" s="451">
        <f t="shared" ca="1" si="17"/>
        <v>26</v>
      </c>
      <c r="HW24" s="452" t="str">
        <f ca="1">GrpC!$B$8</f>
        <v>Polen</v>
      </c>
      <c r="HX24" s="453">
        <f t="shared" ca="1" si="233"/>
        <v>4</v>
      </c>
      <c r="HY24" s="452" t="str">
        <f ca="1">GrpC!$D$8</f>
        <v>Argentinien</v>
      </c>
      <c r="HZ24" s="492"/>
      <c r="IA24" s="492"/>
      <c r="IB24" s="486"/>
      <c r="IC24" s="453" t="str">
        <f t="shared" ca="1" si="234"/>
        <v/>
      </c>
      <c r="ID24" s="453" t="str">
        <f ca="1">IF((IC24&lt;&gt;""),IF(OR($F24&lt;&gt;$G24,PrSettings!$M$4="●"),(($F24-$G24)=(HZ24-IA24))*1,0),"")</f>
        <v/>
      </c>
      <c r="IE24" s="453" t="str">
        <f t="shared" ca="1" si="235"/>
        <v/>
      </c>
      <c r="IF24" s="453" t="str">
        <f ca="1">IF(IC24&lt;&gt;"",IF(ABS($F24-$G24)&gt;=PrSettings!$M$7,(ABS($F24-$G24-HZ24+IA24)&lt;=1)*1,IF(AND(IC24,$F24=$G24,$F24&gt;=PrSettings!$M$6),(ABS(HZ24-$F24)&lt;=1)*1,IF(AND(IC24,$F24+$G24&gt;=PrSettings!$M$8),(ABS(HZ24-$F24)+ABS(IA24-$G24)&lt;=1)*1,""))),"")</f>
        <v/>
      </c>
      <c r="IG24" s="489"/>
      <c r="II24" s="451">
        <f t="shared" ca="1" si="18"/>
        <v>26</v>
      </c>
      <c r="IJ24" s="452" t="str">
        <f ca="1">GrpC!$B$8</f>
        <v>Polen</v>
      </c>
      <c r="IK24" s="453">
        <f t="shared" ca="1" si="236"/>
        <v>4</v>
      </c>
      <c r="IL24" s="452" t="str">
        <f ca="1">GrpC!$D$8</f>
        <v>Argentinien</v>
      </c>
      <c r="IM24" s="492"/>
      <c r="IN24" s="492"/>
      <c r="IO24" s="486"/>
      <c r="IP24" s="453" t="str">
        <f t="shared" ca="1" si="237"/>
        <v/>
      </c>
      <c r="IQ24" s="453" t="str">
        <f ca="1">IF((IP24&lt;&gt;""),IF(OR($F24&lt;&gt;$G24,PrSettings!$M$4="●"),(($F24-$G24)=(IM24-IN24))*1,0),"")</f>
        <v/>
      </c>
      <c r="IR24" s="453" t="str">
        <f t="shared" ca="1" si="238"/>
        <v/>
      </c>
      <c r="IS24" s="453" t="str">
        <f ca="1">IF(IP24&lt;&gt;"",IF(ABS($F24-$G24)&gt;=PrSettings!$M$7,(ABS($F24-$G24-IM24+IN24)&lt;=1)*1,IF(AND(IP24,$F24=$G24,$F24&gt;=PrSettings!$M$6),(ABS(IM24-$F24)&lt;=1)*1,IF(AND(IP24,$F24+$G24&gt;=PrSettings!$M$8),(ABS(IM24-$F24)+ABS(IN24-$G24)&lt;=1)*1,""))),"")</f>
        <v/>
      </c>
      <c r="IT24" s="489"/>
      <c r="IV24" s="451">
        <f t="shared" ca="1" si="19"/>
        <v>26</v>
      </c>
      <c r="IW24" s="452" t="str">
        <f ca="1">GrpC!$B$8</f>
        <v>Polen</v>
      </c>
      <c r="IX24" s="453">
        <f t="shared" ca="1" si="239"/>
        <v>4</v>
      </c>
      <c r="IY24" s="452" t="str">
        <f ca="1">GrpC!$D$8</f>
        <v>Argentinien</v>
      </c>
      <c r="IZ24" s="492"/>
      <c r="JA24" s="492"/>
      <c r="JB24" s="486"/>
      <c r="JC24" s="453" t="str">
        <f t="shared" ca="1" si="240"/>
        <v/>
      </c>
      <c r="JD24" s="453" t="str">
        <f ca="1">IF((JC24&lt;&gt;""),IF(OR($F24&lt;&gt;$G24,PrSettings!$M$4="●"),(($F24-$G24)=(IZ24-JA24))*1,0),"")</f>
        <v/>
      </c>
      <c r="JE24" s="453" t="str">
        <f t="shared" ca="1" si="241"/>
        <v/>
      </c>
      <c r="JF24" s="453" t="str">
        <f ca="1">IF(JC24&lt;&gt;"",IF(ABS($F24-$G24)&gt;=PrSettings!$M$7,(ABS($F24-$G24-IZ24+JA24)&lt;=1)*1,IF(AND(JC24,$F24=$G24,$F24&gt;=PrSettings!$M$6),(ABS(IZ24-$F24)&lt;=1)*1,IF(AND(JC24,$F24+$G24&gt;=PrSettings!$M$8),(ABS(IZ24-$F24)+ABS(JA24-$G24)&lt;=1)*1,""))),"")</f>
        <v/>
      </c>
      <c r="JG24" s="489"/>
      <c r="JI24" s="451">
        <f t="shared" ca="1" si="20"/>
        <v>26</v>
      </c>
      <c r="JJ24" s="452" t="str">
        <f ca="1">GrpC!$B$8</f>
        <v>Polen</v>
      </c>
      <c r="JK24" s="453">
        <f t="shared" ca="1" si="242"/>
        <v>4</v>
      </c>
      <c r="JL24" s="452" t="str">
        <f ca="1">GrpC!$D$8</f>
        <v>Argentinien</v>
      </c>
      <c r="JM24" s="492"/>
      <c r="JN24" s="492"/>
      <c r="JO24" s="486"/>
      <c r="JP24" s="453" t="str">
        <f t="shared" ca="1" si="243"/>
        <v/>
      </c>
      <c r="JQ24" s="453" t="str">
        <f ca="1">IF((JP24&lt;&gt;""),IF(OR($F24&lt;&gt;$G24,PrSettings!$M$4="●"),(($F24-$G24)=(JM24-JN24))*1,0),"")</f>
        <v/>
      </c>
      <c r="JR24" s="453" t="str">
        <f t="shared" ca="1" si="244"/>
        <v/>
      </c>
      <c r="JS24" s="453" t="str">
        <f ca="1">IF(JP24&lt;&gt;"",IF(ABS($F24-$G24)&gt;=PrSettings!$M$7,(ABS($F24-$G24-JM24+JN24)&lt;=1)*1,IF(AND(JP24,$F24=$G24,$F24&gt;=PrSettings!$M$6),(ABS(JM24-$F24)&lt;=1)*1,IF(AND(JP24,$F24+$G24&gt;=PrSettings!$M$8),(ABS(JM24-$F24)+ABS(JN24-$G24)&lt;=1)*1,""))),"")</f>
        <v/>
      </c>
      <c r="JT24" s="489"/>
      <c r="JV24" s="451">
        <f t="shared" ca="1" si="21"/>
        <v>26</v>
      </c>
      <c r="JW24" s="452" t="str">
        <f ca="1">GrpC!$B$8</f>
        <v>Polen</v>
      </c>
      <c r="JX24" s="453">
        <f t="shared" ca="1" si="245"/>
        <v>4</v>
      </c>
      <c r="JY24" s="452" t="str">
        <f ca="1">GrpC!$D$8</f>
        <v>Argentinien</v>
      </c>
      <c r="JZ24" s="492"/>
      <c r="KA24" s="492"/>
      <c r="KB24" s="486"/>
      <c r="KC24" s="453" t="str">
        <f t="shared" ca="1" si="246"/>
        <v/>
      </c>
      <c r="KD24" s="453" t="str">
        <f ca="1">IF((KC24&lt;&gt;""),IF(OR($F24&lt;&gt;$G24,PrSettings!$M$4="●"),(($F24-$G24)=(JZ24-KA24))*1,0),"")</f>
        <v/>
      </c>
      <c r="KE24" s="453" t="str">
        <f t="shared" ca="1" si="247"/>
        <v/>
      </c>
      <c r="KF24" s="453" t="str">
        <f ca="1">IF(KC24&lt;&gt;"",IF(ABS($F24-$G24)&gt;=PrSettings!$M$7,(ABS($F24-$G24-JZ24+KA24)&lt;=1)*1,IF(AND(KC24,$F24=$G24,$F24&gt;=PrSettings!$M$6),(ABS(JZ24-$F24)&lt;=1)*1,IF(AND(KC24,$F24+$G24&gt;=PrSettings!$M$8),(ABS(JZ24-$F24)+ABS(KA24-$G24)&lt;=1)*1,""))),"")</f>
        <v/>
      </c>
      <c r="KG24" s="489"/>
      <c r="KI24" s="451">
        <f t="shared" ca="1" si="22"/>
        <v>26</v>
      </c>
      <c r="KJ24" s="452" t="str">
        <f ca="1">GrpC!$B$8</f>
        <v>Polen</v>
      </c>
      <c r="KK24" s="453">
        <f t="shared" ca="1" si="248"/>
        <v>4</v>
      </c>
      <c r="KL24" s="452" t="str">
        <f ca="1">GrpC!$D$8</f>
        <v>Argentinien</v>
      </c>
      <c r="KM24" s="492"/>
      <c r="KN24" s="492"/>
      <c r="KO24" s="486"/>
      <c r="KP24" s="453" t="str">
        <f t="shared" ca="1" si="249"/>
        <v/>
      </c>
      <c r="KQ24" s="453" t="str">
        <f ca="1">IF((KP24&lt;&gt;""),IF(OR($F24&lt;&gt;$G24,PrSettings!$M$4="●"),(($F24-$G24)=(KM24-KN24))*1,0),"")</f>
        <v/>
      </c>
      <c r="KR24" s="453" t="str">
        <f t="shared" ca="1" si="250"/>
        <v/>
      </c>
      <c r="KS24" s="453" t="str">
        <f ca="1">IF(KP24&lt;&gt;"",IF(ABS($F24-$G24)&gt;=PrSettings!$M$7,(ABS($F24-$G24-KM24+KN24)&lt;=1)*1,IF(AND(KP24,$F24=$G24,$F24&gt;=PrSettings!$M$6),(ABS(KM24-$F24)&lt;=1)*1,IF(AND(KP24,$F24+$G24&gt;=PrSettings!$M$8),(ABS(KM24-$F24)+ABS(KN24-$G24)&lt;=1)*1,""))),"")</f>
        <v/>
      </c>
      <c r="KT24" s="489"/>
      <c r="KV24" s="451">
        <f t="shared" ca="1" si="23"/>
        <v>26</v>
      </c>
      <c r="KW24" s="452" t="str">
        <f ca="1">GrpC!$B$8</f>
        <v>Polen</v>
      </c>
      <c r="KX24" s="453">
        <f t="shared" ca="1" si="251"/>
        <v>4</v>
      </c>
      <c r="KY24" s="452" t="str">
        <f ca="1">GrpC!$D$8</f>
        <v>Argentinien</v>
      </c>
      <c r="KZ24" s="492"/>
      <c r="LA24" s="492"/>
      <c r="LB24" s="486"/>
      <c r="LC24" s="453" t="str">
        <f t="shared" ca="1" si="252"/>
        <v/>
      </c>
      <c r="LD24" s="453" t="str">
        <f ca="1">IF((LC24&lt;&gt;""),IF(OR($F24&lt;&gt;$G24,PrSettings!$M$4="●"),(($F24-$G24)=(KZ24-LA24))*1,0),"")</f>
        <v/>
      </c>
      <c r="LE24" s="453" t="str">
        <f t="shared" ca="1" si="253"/>
        <v/>
      </c>
      <c r="LF24" s="453" t="str">
        <f ca="1">IF(LC24&lt;&gt;"",IF(ABS($F24-$G24)&gt;=PrSettings!$M$7,(ABS($F24-$G24-KZ24+LA24)&lt;=1)*1,IF(AND(LC24,$F24=$G24,$F24&gt;=PrSettings!$M$6),(ABS(KZ24-$F24)&lt;=1)*1,IF(AND(LC24,$F24+$G24&gt;=PrSettings!$M$8),(ABS(KZ24-$F24)+ABS(LA24-$G24)&lt;=1)*1,""))),"")</f>
        <v/>
      </c>
      <c r="LG24" s="489"/>
      <c r="LI24" s="451">
        <f t="shared" ca="1" si="24"/>
        <v>26</v>
      </c>
      <c r="LJ24" s="452" t="str">
        <f ca="1">GrpC!$B$8</f>
        <v>Polen</v>
      </c>
      <c r="LK24" s="453">
        <f t="shared" ca="1" si="254"/>
        <v>4</v>
      </c>
      <c r="LL24" s="452" t="str">
        <f ca="1">GrpC!$D$8</f>
        <v>Argentinien</v>
      </c>
      <c r="LM24" s="492"/>
      <c r="LN24" s="492"/>
      <c r="LO24" s="486"/>
      <c r="LP24" s="453" t="str">
        <f t="shared" ca="1" si="255"/>
        <v/>
      </c>
      <c r="LQ24" s="453" t="str">
        <f ca="1">IF((LP24&lt;&gt;""),IF(OR($F24&lt;&gt;$G24,PrSettings!$M$4="●"),(($F24-$G24)=(LM24-LN24))*1,0),"")</f>
        <v/>
      </c>
      <c r="LR24" s="453" t="str">
        <f t="shared" ca="1" si="256"/>
        <v/>
      </c>
      <c r="LS24" s="453" t="str">
        <f ca="1">IF(LP24&lt;&gt;"",IF(ABS($F24-$G24)&gt;=PrSettings!$M$7,(ABS($F24-$G24-LM24+LN24)&lt;=1)*1,IF(AND(LP24,$F24=$G24,$F24&gt;=PrSettings!$M$6),(ABS(LM24-$F24)&lt;=1)*1,IF(AND(LP24,$F24+$G24&gt;=PrSettings!$M$8),(ABS(LM24-$F24)+ABS(LN24-$G24)&lt;=1)*1,""))),"")</f>
        <v/>
      </c>
      <c r="LT24" s="489"/>
      <c r="LV24" s="451">
        <f t="shared" ca="1" si="25"/>
        <v>26</v>
      </c>
      <c r="LW24" s="452" t="str">
        <f ca="1">GrpC!$B$8</f>
        <v>Polen</v>
      </c>
      <c r="LX24" s="453">
        <f t="shared" ca="1" si="257"/>
        <v>4</v>
      </c>
      <c r="LY24" s="452" t="str">
        <f ca="1">GrpC!$D$8</f>
        <v>Argentinien</v>
      </c>
      <c r="LZ24" s="492"/>
      <c r="MA24" s="492"/>
      <c r="MB24" s="486"/>
      <c r="MC24" s="453" t="str">
        <f t="shared" ca="1" si="258"/>
        <v/>
      </c>
      <c r="MD24" s="453" t="str">
        <f ca="1">IF((MC24&lt;&gt;""),IF(OR($F24&lt;&gt;$G24,PrSettings!$M$4="●"),(($F24-$G24)=(LZ24-MA24))*1,0),"")</f>
        <v/>
      </c>
      <c r="ME24" s="453" t="str">
        <f t="shared" ca="1" si="259"/>
        <v/>
      </c>
      <c r="MF24" s="453" t="str">
        <f ca="1">IF(MC24&lt;&gt;"",IF(ABS($F24-$G24)&gt;=PrSettings!$M$7,(ABS($F24-$G24-LZ24+MA24)&lt;=1)*1,IF(AND(MC24,$F24=$G24,$F24&gt;=PrSettings!$M$6),(ABS(LZ24-$F24)&lt;=1)*1,IF(AND(MC24,$F24+$G24&gt;=PrSettings!$M$8),(ABS(LZ24-$F24)+ABS(MA24-$G24)&lt;=1)*1,""))),"")</f>
        <v/>
      </c>
      <c r="MG24" s="489"/>
    </row>
    <row r="25" spans="2:345" x14ac:dyDescent="0.25">
      <c r="B25" s="451">
        <f ca="1">INDEX(Groups!$C$7:$C$45,MATCH(C25,Groups!$D$7:$D$45,0))</f>
        <v>49</v>
      </c>
      <c r="C25" s="452" t="str">
        <f ca="1">GrpC!$B$9</f>
        <v>Saudi-Arabien</v>
      </c>
      <c r="D25" s="453">
        <f ca="1">INDEX(Groups!$C$7:$C$45,MATCH(E25,Groups!$D$7:$D$45,0))</f>
        <v>9</v>
      </c>
      <c r="E25" s="452" t="str">
        <f ca="1">GrpC!$D$9</f>
        <v>Mexiko</v>
      </c>
      <c r="F25" s="454">
        <f ca="1">GrpC!$E$9</f>
        <v>1</v>
      </c>
      <c r="G25" s="455">
        <f ca="1">GrpC!$G$9</f>
        <v>2</v>
      </c>
      <c r="I25" s="451">
        <f t="shared" ca="1" si="0"/>
        <v>49</v>
      </c>
      <c r="J25" s="452" t="str">
        <f ca="1">GrpC!$B$9</f>
        <v>Saudi-Arabien</v>
      </c>
      <c r="K25" s="453">
        <f t="shared" ca="1" si="182"/>
        <v>9</v>
      </c>
      <c r="L25" s="452" t="str">
        <f ca="1">GrpC!$D$9</f>
        <v>Mexiko</v>
      </c>
      <c r="M25" s="492"/>
      <c r="N25" s="492"/>
      <c r="O25" s="487"/>
      <c r="P25" s="453" t="str">
        <f t="shared" ca="1" si="183"/>
        <v/>
      </c>
      <c r="Q25" s="453" t="str">
        <f ca="1">IF((P25&lt;&gt;""),IF(OR($F25&lt;&gt;$G25,PrSettings!$M$4="●"),(($F25-$G25)=(M25-N25))*1,0),"")</f>
        <v/>
      </c>
      <c r="R25" s="453" t="str">
        <f t="shared" ca="1" si="184"/>
        <v/>
      </c>
      <c r="S25" s="453" t="str">
        <f ca="1">IF(P25&lt;&gt;"",IF(ABS($F25-$G25)&gt;=PrSettings!$M$7,(ABS($F25-$G25-M25+N25)&lt;=1)*1,IF(AND(P25,$F25=$G25,$F25&gt;=PrSettings!$M$6),(ABS(M25-$F25)&lt;=1)*1,IF(AND(P25,$F25+$G25&gt;=PrSettings!$M$8),(ABS(M25-$F25)+ABS(N25-$G25)&lt;=1)*1,""))),"")</f>
        <v/>
      </c>
      <c r="T25" s="490"/>
      <c r="V25" s="451">
        <f t="shared" ca="1" si="1"/>
        <v>49</v>
      </c>
      <c r="W25" s="452" t="str">
        <f ca="1">GrpC!$B$9</f>
        <v>Saudi-Arabien</v>
      </c>
      <c r="X25" s="453">
        <f t="shared" ca="1" si="185"/>
        <v>9</v>
      </c>
      <c r="Y25" s="452" t="str">
        <f ca="1">GrpC!$D$9</f>
        <v>Mexiko</v>
      </c>
      <c r="Z25" s="492"/>
      <c r="AA25" s="492"/>
      <c r="AB25" s="487"/>
      <c r="AC25" s="453" t="str">
        <f t="shared" ca="1" si="186"/>
        <v/>
      </c>
      <c r="AD25" s="453" t="str">
        <f ca="1">IF((AC25&lt;&gt;""),IF(OR($F25&lt;&gt;$G25,PrSettings!$M$4="●"),(($F25-$G25)=(Z25-AA25))*1,0),"")</f>
        <v/>
      </c>
      <c r="AE25" s="453" t="str">
        <f t="shared" ca="1" si="187"/>
        <v/>
      </c>
      <c r="AF25" s="453" t="str">
        <f ca="1">IF(AC25&lt;&gt;"",IF(ABS($F25-$G25)&gt;=PrSettings!$M$7,(ABS($F25-$G25-Z25+AA25)&lt;=1)*1,IF(AND(AC25,$F25=$G25,$F25&gt;=PrSettings!$M$6),(ABS(Z25-$F25)&lt;=1)*1,IF(AND(AC25,$F25+$G25&gt;=PrSettings!$M$8),(ABS(Z25-$F25)+ABS(AA25-$G25)&lt;=1)*1,""))),"")</f>
        <v/>
      </c>
      <c r="AG25" s="490"/>
      <c r="AI25" s="451">
        <f t="shared" ca="1" si="2"/>
        <v>49</v>
      </c>
      <c r="AJ25" s="452" t="str">
        <f ca="1">GrpC!$B$9</f>
        <v>Saudi-Arabien</v>
      </c>
      <c r="AK25" s="453">
        <f t="shared" ca="1" si="188"/>
        <v>9</v>
      </c>
      <c r="AL25" s="452" t="str">
        <f ca="1">GrpC!$D$9</f>
        <v>Mexiko</v>
      </c>
      <c r="AM25" s="492"/>
      <c r="AN25" s="492"/>
      <c r="AO25" s="487"/>
      <c r="AP25" s="453" t="str">
        <f t="shared" ca="1" si="189"/>
        <v/>
      </c>
      <c r="AQ25" s="453" t="str">
        <f ca="1">IF((AP25&lt;&gt;""),IF(OR($F25&lt;&gt;$G25,PrSettings!$M$4="●"),(($F25-$G25)=(AM25-AN25))*1,0),"")</f>
        <v/>
      </c>
      <c r="AR25" s="453" t="str">
        <f t="shared" ca="1" si="190"/>
        <v/>
      </c>
      <c r="AS25" s="453" t="str">
        <f ca="1">IF(AP25&lt;&gt;"",IF(ABS($F25-$G25)&gt;=PrSettings!$M$7,(ABS($F25-$G25-AM25+AN25)&lt;=1)*1,IF(AND(AP25,$F25=$G25,$F25&gt;=PrSettings!$M$6),(ABS(AM25-$F25)&lt;=1)*1,IF(AND(AP25,$F25+$G25&gt;=PrSettings!$M$8),(ABS(AM25-$F25)+ABS(AN25-$G25)&lt;=1)*1,""))),"")</f>
        <v/>
      </c>
      <c r="AT25" s="490"/>
      <c r="AV25" s="451">
        <f t="shared" ca="1" si="3"/>
        <v>49</v>
      </c>
      <c r="AW25" s="452" t="str">
        <f ca="1">GrpC!$B$9</f>
        <v>Saudi-Arabien</v>
      </c>
      <c r="AX25" s="453">
        <f t="shared" ca="1" si="191"/>
        <v>9</v>
      </c>
      <c r="AY25" s="452" t="str">
        <f ca="1">GrpC!$D$9</f>
        <v>Mexiko</v>
      </c>
      <c r="AZ25" s="492"/>
      <c r="BA25" s="492"/>
      <c r="BB25" s="487"/>
      <c r="BC25" s="453" t="str">
        <f t="shared" ca="1" si="192"/>
        <v/>
      </c>
      <c r="BD25" s="453" t="str">
        <f ca="1">IF((BC25&lt;&gt;""),IF(OR($F25&lt;&gt;$G25,PrSettings!$M$4="●"),(($F25-$G25)=(AZ25-BA25))*1,0),"")</f>
        <v/>
      </c>
      <c r="BE25" s="453" t="str">
        <f t="shared" ca="1" si="193"/>
        <v/>
      </c>
      <c r="BF25" s="453" t="str">
        <f ca="1">IF(BC25&lt;&gt;"",IF(ABS($F25-$G25)&gt;=PrSettings!$M$7,(ABS($F25-$G25-AZ25+BA25)&lt;=1)*1,IF(AND(BC25,$F25=$G25,$F25&gt;=PrSettings!$M$6),(ABS(AZ25-$F25)&lt;=1)*1,IF(AND(BC25,$F25+$G25&gt;=PrSettings!$M$8),(ABS(AZ25-$F25)+ABS(BA25-$G25)&lt;=1)*1,""))),"")</f>
        <v/>
      </c>
      <c r="BG25" s="490"/>
      <c r="BI25" s="451">
        <f t="shared" ca="1" si="4"/>
        <v>49</v>
      </c>
      <c r="BJ25" s="452" t="str">
        <f ca="1">GrpC!$B$9</f>
        <v>Saudi-Arabien</v>
      </c>
      <c r="BK25" s="453">
        <f t="shared" ca="1" si="194"/>
        <v>9</v>
      </c>
      <c r="BL25" s="452" t="str">
        <f ca="1">GrpC!$D$9</f>
        <v>Mexiko</v>
      </c>
      <c r="BM25" s="492"/>
      <c r="BN25" s="492"/>
      <c r="BO25" s="487"/>
      <c r="BP25" s="453" t="str">
        <f t="shared" ca="1" si="195"/>
        <v/>
      </c>
      <c r="BQ25" s="453" t="str">
        <f ca="1">IF((BP25&lt;&gt;""),IF(OR($F25&lt;&gt;$G25,PrSettings!$M$4="●"),(($F25-$G25)=(BM25-BN25))*1,0),"")</f>
        <v/>
      </c>
      <c r="BR25" s="453" t="str">
        <f t="shared" ca="1" si="196"/>
        <v/>
      </c>
      <c r="BS25" s="453" t="str">
        <f ca="1">IF(BP25&lt;&gt;"",IF(ABS($F25-$G25)&gt;=PrSettings!$M$7,(ABS($F25-$G25-BM25+BN25)&lt;=1)*1,IF(AND(BP25,$F25=$G25,$F25&gt;=PrSettings!$M$6),(ABS(BM25-$F25)&lt;=1)*1,IF(AND(BP25,$F25+$G25&gt;=PrSettings!$M$8),(ABS(BM25-$F25)+ABS(BN25-$G25)&lt;=1)*1,""))),"")</f>
        <v/>
      </c>
      <c r="BT25" s="490"/>
      <c r="BV25" s="451">
        <f t="shared" ca="1" si="5"/>
        <v>49</v>
      </c>
      <c r="BW25" s="452" t="str">
        <f ca="1">GrpC!$B$9</f>
        <v>Saudi-Arabien</v>
      </c>
      <c r="BX25" s="453">
        <f t="shared" ca="1" si="197"/>
        <v>9</v>
      </c>
      <c r="BY25" s="452" t="str">
        <f ca="1">GrpC!$D$9</f>
        <v>Mexiko</v>
      </c>
      <c r="BZ25" s="492"/>
      <c r="CA25" s="492"/>
      <c r="CB25" s="487"/>
      <c r="CC25" s="453" t="str">
        <f t="shared" ca="1" si="198"/>
        <v/>
      </c>
      <c r="CD25" s="453" t="str">
        <f ca="1">IF((CC25&lt;&gt;""),IF(OR($F25&lt;&gt;$G25,PrSettings!$M$4="●"),(($F25-$G25)=(BZ25-CA25))*1,0),"")</f>
        <v/>
      </c>
      <c r="CE25" s="453" t="str">
        <f t="shared" ca="1" si="199"/>
        <v/>
      </c>
      <c r="CF25" s="453" t="str">
        <f ca="1">IF(CC25&lt;&gt;"",IF(ABS($F25-$G25)&gt;=PrSettings!$M$7,(ABS($F25-$G25-BZ25+CA25)&lt;=1)*1,IF(AND(CC25,$F25=$G25,$F25&gt;=PrSettings!$M$6),(ABS(BZ25-$F25)&lt;=1)*1,IF(AND(CC25,$F25+$G25&gt;=PrSettings!$M$8),(ABS(BZ25-$F25)+ABS(CA25-$G25)&lt;=1)*1,""))),"")</f>
        <v/>
      </c>
      <c r="CG25" s="490"/>
      <c r="CI25" s="451">
        <f t="shared" ca="1" si="6"/>
        <v>49</v>
      </c>
      <c r="CJ25" s="452" t="str">
        <f ca="1">GrpC!$B$9</f>
        <v>Saudi-Arabien</v>
      </c>
      <c r="CK25" s="453">
        <f t="shared" ca="1" si="200"/>
        <v>9</v>
      </c>
      <c r="CL25" s="452" t="str">
        <f ca="1">GrpC!$D$9</f>
        <v>Mexiko</v>
      </c>
      <c r="CM25" s="492"/>
      <c r="CN25" s="492"/>
      <c r="CO25" s="487"/>
      <c r="CP25" s="453" t="str">
        <f t="shared" ca="1" si="201"/>
        <v/>
      </c>
      <c r="CQ25" s="453" t="str">
        <f ca="1">IF((CP25&lt;&gt;""),IF(OR($F25&lt;&gt;$G25,PrSettings!$M$4="●"),(($F25-$G25)=(CM25-CN25))*1,0),"")</f>
        <v/>
      </c>
      <c r="CR25" s="453" t="str">
        <f t="shared" ca="1" si="202"/>
        <v/>
      </c>
      <c r="CS25" s="453" t="str">
        <f ca="1">IF(CP25&lt;&gt;"",IF(ABS($F25-$G25)&gt;=PrSettings!$M$7,(ABS($F25-$G25-CM25+CN25)&lt;=1)*1,IF(AND(CP25,$F25=$G25,$F25&gt;=PrSettings!$M$6),(ABS(CM25-$F25)&lt;=1)*1,IF(AND(CP25,$F25+$G25&gt;=PrSettings!$M$8),(ABS(CM25-$F25)+ABS(CN25-$G25)&lt;=1)*1,""))),"")</f>
        <v/>
      </c>
      <c r="CT25" s="490"/>
      <c r="CV25" s="451">
        <f t="shared" ca="1" si="7"/>
        <v>49</v>
      </c>
      <c r="CW25" s="452" t="str">
        <f ca="1">GrpC!$B$9</f>
        <v>Saudi-Arabien</v>
      </c>
      <c r="CX25" s="453">
        <f t="shared" ca="1" si="203"/>
        <v>9</v>
      </c>
      <c r="CY25" s="452" t="str">
        <f ca="1">GrpC!$D$9</f>
        <v>Mexiko</v>
      </c>
      <c r="CZ25" s="492"/>
      <c r="DA25" s="492"/>
      <c r="DB25" s="487"/>
      <c r="DC25" s="453" t="str">
        <f t="shared" ca="1" si="204"/>
        <v/>
      </c>
      <c r="DD25" s="453" t="str">
        <f ca="1">IF((DC25&lt;&gt;""),IF(OR($F25&lt;&gt;$G25,PrSettings!$M$4="●"),(($F25-$G25)=(CZ25-DA25))*1,0),"")</f>
        <v/>
      </c>
      <c r="DE25" s="453" t="str">
        <f t="shared" ca="1" si="205"/>
        <v/>
      </c>
      <c r="DF25" s="453" t="str">
        <f ca="1">IF(DC25&lt;&gt;"",IF(ABS($F25-$G25)&gt;=PrSettings!$M$7,(ABS($F25-$G25-CZ25+DA25)&lt;=1)*1,IF(AND(DC25,$F25=$G25,$F25&gt;=PrSettings!$M$6),(ABS(CZ25-$F25)&lt;=1)*1,IF(AND(DC25,$F25+$G25&gt;=PrSettings!$M$8),(ABS(CZ25-$F25)+ABS(DA25-$G25)&lt;=1)*1,""))),"")</f>
        <v/>
      </c>
      <c r="DG25" s="490"/>
      <c r="DI25" s="451">
        <f t="shared" ca="1" si="8"/>
        <v>49</v>
      </c>
      <c r="DJ25" s="452" t="str">
        <f ca="1">GrpC!$B$9</f>
        <v>Saudi-Arabien</v>
      </c>
      <c r="DK25" s="453">
        <f t="shared" ca="1" si="206"/>
        <v>9</v>
      </c>
      <c r="DL25" s="452" t="str">
        <f ca="1">GrpC!$D$9</f>
        <v>Mexiko</v>
      </c>
      <c r="DM25" s="492"/>
      <c r="DN25" s="492"/>
      <c r="DO25" s="487"/>
      <c r="DP25" s="453" t="str">
        <f t="shared" ca="1" si="207"/>
        <v/>
      </c>
      <c r="DQ25" s="453" t="str">
        <f ca="1">IF((DP25&lt;&gt;""),IF(OR($F25&lt;&gt;$G25,PrSettings!$M$4="●"),(($F25-$G25)=(DM25-DN25))*1,0),"")</f>
        <v/>
      </c>
      <c r="DR25" s="453" t="str">
        <f t="shared" ca="1" si="208"/>
        <v/>
      </c>
      <c r="DS25" s="453" t="str">
        <f ca="1">IF(DP25&lt;&gt;"",IF(ABS($F25-$G25)&gt;=PrSettings!$M$7,(ABS($F25-$G25-DM25+DN25)&lt;=1)*1,IF(AND(DP25,$F25=$G25,$F25&gt;=PrSettings!$M$6),(ABS(DM25-$F25)&lt;=1)*1,IF(AND(DP25,$F25+$G25&gt;=PrSettings!$M$8),(ABS(DM25-$F25)+ABS(DN25-$G25)&lt;=1)*1,""))),"")</f>
        <v/>
      </c>
      <c r="DT25" s="490"/>
      <c r="DV25" s="451">
        <f t="shared" ca="1" si="9"/>
        <v>49</v>
      </c>
      <c r="DW25" s="452" t="str">
        <f ca="1">GrpC!$B$9</f>
        <v>Saudi-Arabien</v>
      </c>
      <c r="DX25" s="453">
        <f t="shared" ca="1" si="209"/>
        <v>9</v>
      </c>
      <c r="DY25" s="452" t="str">
        <f ca="1">GrpC!$D$9</f>
        <v>Mexiko</v>
      </c>
      <c r="DZ25" s="492"/>
      <c r="EA25" s="492"/>
      <c r="EB25" s="487"/>
      <c r="EC25" s="453" t="str">
        <f t="shared" ca="1" si="210"/>
        <v/>
      </c>
      <c r="ED25" s="453" t="str">
        <f ca="1">IF((EC25&lt;&gt;""),IF(OR($F25&lt;&gt;$G25,PrSettings!$M$4="●"),(($F25-$G25)=(DZ25-EA25))*1,0),"")</f>
        <v/>
      </c>
      <c r="EE25" s="453" t="str">
        <f t="shared" ca="1" si="211"/>
        <v/>
      </c>
      <c r="EF25" s="453" t="str">
        <f ca="1">IF(EC25&lt;&gt;"",IF(ABS($F25-$G25)&gt;=PrSettings!$M$7,(ABS($F25-$G25-DZ25+EA25)&lt;=1)*1,IF(AND(EC25,$F25=$G25,$F25&gt;=PrSettings!$M$6),(ABS(DZ25-$F25)&lt;=1)*1,IF(AND(EC25,$F25+$G25&gt;=PrSettings!$M$8),(ABS(DZ25-$F25)+ABS(EA25-$G25)&lt;=1)*1,""))),"")</f>
        <v/>
      </c>
      <c r="EG25" s="490"/>
      <c r="EI25" s="451">
        <f t="shared" ca="1" si="10"/>
        <v>49</v>
      </c>
      <c r="EJ25" s="452" t="str">
        <f ca="1">GrpC!$B$9</f>
        <v>Saudi-Arabien</v>
      </c>
      <c r="EK25" s="453">
        <f t="shared" ca="1" si="212"/>
        <v>9</v>
      </c>
      <c r="EL25" s="452" t="str">
        <f ca="1">GrpC!$D$9</f>
        <v>Mexiko</v>
      </c>
      <c r="EM25" s="492"/>
      <c r="EN25" s="492"/>
      <c r="EO25" s="487"/>
      <c r="EP25" s="453" t="str">
        <f t="shared" ca="1" si="213"/>
        <v/>
      </c>
      <c r="EQ25" s="453" t="str">
        <f ca="1">IF((EP25&lt;&gt;""),IF(OR($F25&lt;&gt;$G25,PrSettings!$M$4="●"),(($F25-$G25)=(EM25-EN25))*1,0),"")</f>
        <v/>
      </c>
      <c r="ER25" s="453" t="str">
        <f t="shared" ca="1" si="214"/>
        <v/>
      </c>
      <c r="ES25" s="453" t="str">
        <f ca="1">IF(EP25&lt;&gt;"",IF(ABS($F25-$G25)&gt;=PrSettings!$M$7,(ABS($F25-$G25-EM25+EN25)&lt;=1)*1,IF(AND(EP25,$F25=$G25,$F25&gt;=PrSettings!$M$6),(ABS(EM25-$F25)&lt;=1)*1,IF(AND(EP25,$F25+$G25&gt;=PrSettings!$M$8),(ABS(EM25-$F25)+ABS(EN25-$G25)&lt;=1)*1,""))),"")</f>
        <v/>
      </c>
      <c r="ET25" s="490"/>
      <c r="EV25" s="451">
        <f t="shared" ca="1" si="11"/>
        <v>49</v>
      </c>
      <c r="EW25" s="452" t="str">
        <f ca="1">GrpC!$B$9</f>
        <v>Saudi-Arabien</v>
      </c>
      <c r="EX25" s="453">
        <f t="shared" ca="1" si="215"/>
        <v>9</v>
      </c>
      <c r="EY25" s="452" t="str">
        <f ca="1">GrpC!$D$9</f>
        <v>Mexiko</v>
      </c>
      <c r="EZ25" s="492"/>
      <c r="FA25" s="492"/>
      <c r="FB25" s="487"/>
      <c r="FC25" s="453" t="str">
        <f t="shared" ca="1" si="216"/>
        <v/>
      </c>
      <c r="FD25" s="453" t="str">
        <f ca="1">IF((FC25&lt;&gt;""),IF(OR($F25&lt;&gt;$G25,PrSettings!$M$4="●"),(($F25-$G25)=(EZ25-FA25))*1,0),"")</f>
        <v/>
      </c>
      <c r="FE25" s="453" t="str">
        <f t="shared" ca="1" si="217"/>
        <v/>
      </c>
      <c r="FF25" s="453" t="str">
        <f ca="1">IF(FC25&lt;&gt;"",IF(ABS($F25-$G25)&gt;=PrSettings!$M$7,(ABS($F25-$G25-EZ25+FA25)&lt;=1)*1,IF(AND(FC25,$F25=$G25,$F25&gt;=PrSettings!$M$6),(ABS(EZ25-$F25)&lt;=1)*1,IF(AND(FC25,$F25+$G25&gt;=PrSettings!$M$8),(ABS(EZ25-$F25)+ABS(FA25-$G25)&lt;=1)*1,""))),"")</f>
        <v/>
      </c>
      <c r="FG25" s="490"/>
      <c r="FI25" s="451">
        <f t="shared" ca="1" si="12"/>
        <v>49</v>
      </c>
      <c r="FJ25" s="452" t="str">
        <f ca="1">GrpC!$B$9</f>
        <v>Saudi-Arabien</v>
      </c>
      <c r="FK25" s="453">
        <f t="shared" ca="1" si="218"/>
        <v>9</v>
      </c>
      <c r="FL25" s="452" t="str">
        <f ca="1">GrpC!$D$9</f>
        <v>Mexiko</v>
      </c>
      <c r="FM25" s="492"/>
      <c r="FN25" s="492"/>
      <c r="FO25" s="487"/>
      <c r="FP25" s="453" t="str">
        <f t="shared" ca="1" si="219"/>
        <v/>
      </c>
      <c r="FQ25" s="453" t="str">
        <f ca="1">IF((FP25&lt;&gt;""),IF(OR($F25&lt;&gt;$G25,PrSettings!$M$4="●"),(($F25-$G25)=(FM25-FN25))*1,0),"")</f>
        <v/>
      </c>
      <c r="FR25" s="453" t="str">
        <f t="shared" ca="1" si="220"/>
        <v/>
      </c>
      <c r="FS25" s="453" t="str">
        <f ca="1">IF(FP25&lt;&gt;"",IF(ABS($F25-$G25)&gt;=PrSettings!$M$7,(ABS($F25-$G25-FM25+FN25)&lt;=1)*1,IF(AND(FP25,$F25=$G25,$F25&gt;=PrSettings!$M$6),(ABS(FM25-$F25)&lt;=1)*1,IF(AND(FP25,$F25+$G25&gt;=PrSettings!$M$8),(ABS(FM25-$F25)+ABS(FN25-$G25)&lt;=1)*1,""))),"")</f>
        <v/>
      </c>
      <c r="FT25" s="490"/>
      <c r="FV25" s="451">
        <f t="shared" ca="1" si="13"/>
        <v>49</v>
      </c>
      <c r="FW25" s="452" t="str">
        <f ca="1">GrpC!$B$9</f>
        <v>Saudi-Arabien</v>
      </c>
      <c r="FX25" s="453">
        <f t="shared" ca="1" si="221"/>
        <v>9</v>
      </c>
      <c r="FY25" s="452" t="str">
        <f ca="1">GrpC!$D$9</f>
        <v>Mexiko</v>
      </c>
      <c r="FZ25" s="492"/>
      <c r="GA25" s="492"/>
      <c r="GB25" s="487"/>
      <c r="GC25" s="453" t="str">
        <f t="shared" ca="1" si="222"/>
        <v/>
      </c>
      <c r="GD25" s="453" t="str">
        <f ca="1">IF((GC25&lt;&gt;""),IF(OR($F25&lt;&gt;$G25,PrSettings!$M$4="●"),(($F25-$G25)=(FZ25-GA25))*1,0),"")</f>
        <v/>
      </c>
      <c r="GE25" s="453" t="str">
        <f t="shared" ca="1" si="223"/>
        <v/>
      </c>
      <c r="GF25" s="453" t="str">
        <f ca="1">IF(GC25&lt;&gt;"",IF(ABS($F25-$G25)&gt;=PrSettings!$M$7,(ABS($F25-$G25-FZ25+GA25)&lt;=1)*1,IF(AND(GC25,$F25=$G25,$F25&gt;=PrSettings!$M$6),(ABS(FZ25-$F25)&lt;=1)*1,IF(AND(GC25,$F25+$G25&gt;=PrSettings!$M$8),(ABS(FZ25-$F25)+ABS(GA25-$G25)&lt;=1)*1,""))),"")</f>
        <v/>
      </c>
      <c r="GG25" s="490"/>
      <c r="GI25" s="451">
        <f t="shared" ca="1" si="14"/>
        <v>49</v>
      </c>
      <c r="GJ25" s="452" t="str">
        <f ca="1">GrpC!$B$9</f>
        <v>Saudi-Arabien</v>
      </c>
      <c r="GK25" s="453">
        <f t="shared" ca="1" si="224"/>
        <v>9</v>
      </c>
      <c r="GL25" s="452" t="str">
        <f ca="1">GrpC!$D$9</f>
        <v>Mexiko</v>
      </c>
      <c r="GM25" s="492"/>
      <c r="GN25" s="492"/>
      <c r="GO25" s="487"/>
      <c r="GP25" s="453" t="str">
        <f t="shared" ca="1" si="225"/>
        <v/>
      </c>
      <c r="GQ25" s="453" t="str">
        <f ca="1">IF((GP25&lt;&gt;""),IF(OR($F25&lt;&gt;$G25,PrSettings!$M$4="●"),(($F25-$G25)=(GM25-GN25))*1,0),"")</f>
        <v/>
      </c>
      <c r="GR25" s="453" t="str">
        <f t="shared" ca="1" si="226"/>
        <v/>
      </c>
      <c r="GS25" s="453" t="str">
        <f ca="1">IF(GP25&lt;&gt;"",IF(ABS($F25-$G25)&gt;=PrSettings!$M$7,(ABS($F25-$G25-GM25+GN25)&lt;=1)*1,IF(AND(GP25,$F25=$G25,$F25&gt;=PrSettings!$M$6),(ABS(GM25-$F25)&lt;=1)*1,IF(AND(GP25,$F25+$G25&gt;=PrSettings!$M$8),(ABS(GM25-$F25)+ABS(GN25-$G25)&lt;=1)*1,""))),"")</f>
        <v/>
      </c>
      <c r="GT25" s="490"/>
      <c r="GV25" s="451">
        <f t="shared" ca="1" si="15"/>
        <v>49</v>
      </c>
      <c r="GW25" s="452" t="str">
        <f ca="1">GrpC!$B$9</f>
        <v>Saudi-Arabien</v>
      </c>
      <c r="GX25" s="453">
        <f t="shared" ca="1" si="227"/>
        <v>9</v>
      </c>
      <c r="GY25" s="452" t="str">
        <f ca="1">GrpC!$D$9</f>
        <v>Mexiko</v>
      </c>
      <c r="GZ25" s="492"/>
      <c r="HA25" s="492"/>
      <c r="HB25" s="487"/>
      <c r="HC25" s="453" t="str">
        <f t="shared" ca="1" si="228"/>
        <v/>
      </c>
      <c r="HD25" s="453" t="str">
        <f ca="1">IF((HC25&lt;&gt;""),IF(OR($F25&lt;&gt;$G25,PrSettings!$M$4="●"),(($F25-$G25)=(GZ25-HA25))*1,0),"")</f>
        <v/>
      </c>
      <c r="HE25" s="453" t="str">
        <f t="shared" ca="1" si="229"/>
        <v/>
      </c>
      <c r="HF25" s="453" t="str">
        <f ca="1">IF(HC25&lt;&gt;"",IF(ABS($F25-$G25)&gt;=PrSettings!$M$7,(ABS($F25-$G25-GZ25+HA25)&lt;=1)*1,IF(AND(HC25,$F25=$G25,$F25&gt;=PrSettings!$M$6),(ABS(GZ25-$F25)&lt;=1)*1,IF(AND(HC25,$F25+$G25&gt;=PrSettings!$M$8),(ABS(GZ25-$F25)+ABS(HA25-$G25)&lt;=1)*1,""))),"")</f>
        <v/>
      </c>
      <c r="HG25" s="490"/>
      <c r="HI25" s="451">
        <f t="shared" ca="1" si="16"/>
        <v>49</v>
      </c>
      <c r="HJ25" s="452" t="str">
        <f ca="1">GrpC!$B$9</f>
        <v>Saudi-Arabien</v>
      </c>
      <c r="HK25" s="453">
        <f t="shared" ca="1" si="230"/>
        <v>9</v>
      </c>
      <c r="HL25" s="452" t="str">
        <f ca="1">GrpC!$D$9</f>
        <v>Mexiko</v>
      </c>
      <c r="HM25" s="492"/>
      <c r="HN25" s="492"/>
      <c r="HO25" s="487"/>
      <c r="HP25" s="453" t="str">
        <f t="shared" ca="1" si="231"/>
        <v/>
      </c>
      <c r="HQ25" s="453" t="str">
        <f ca="1">IF((HP25&lt;&gt;""),IF(OR($F25&lt;&gt;$G25,PrSettings!$M$4="●"),(($F25-$G25)=(HM25-HN25))*1,0),"")</f>
        <v/>
      </c>
      <c r="HR25" s="453" t="str">
        <f t="shared" ca="1" si="232"/>
        <v/>
      </c>
      <c r="HS25" s="453" t="str">
        <f ca="1">IF(HP25&lt;&gt;"",IF(ABS($F25-$G25)&gt;=PrSettings!$M$7,(ABS($F25-$G25-HM25+HN25)&lt;=1)*1,IF(AND(HP25,$F25=$G25,$F25&gt;=PrSettings!$M$6),(ABS(HM25-$F25)&lt;=1)*1,IF(AND(HP25,$F25+$G25&gt;=PrSettings!$M$8),(ABS(HM25-$F25)+ABS(HN25-$G25)&lt;=1)*1,""))),"")</f>
        <v/>
      </c>
      <c r="HT25" s="490"/>
      <c r="HV25" s="451">
        <f t="shared" ca="1" si="17"/>
        <v>49</v>
      </c>
      <c r="HW25" s="452" t="str">
        <f ca="1">GrpC!$B$9</f>
        <v>Saudi-Arabien</v>
      </c>
      <c r="HX25" s="453">
        <f t="shared" ca="1" si="233"/>
        <v>9</v>
      </c>
      <c r="HY25" s="452" t="str">
        <f ca="1">GrpC!$D$9</f>
        <v>Mexiko</v>
      </c>
      <c r="HZ25" s="492"/>
      <c r="IA25" s="492"/>
      <c r="IB25" s="487"/>
      <c r="IC25" s="453" t="str">
        <f t="shared" ca="1" si="234"/>
        <v/>
      </c>
      <c r="ID25" s="453" t="str">
        <f ca="1">IF((IC25&lt;&gt;""),IF(OR($F25&lt;&gt;$G25,PrSettings!$M$4="●"),(($F25-$G25)=(HZ25-IA25))*1,0),"")</f>
        <v/>
      </c>
      <c r="IE25" s="453" t="str">
        <f t="shared" ca="1" si="235"/>
        <v/>
      </c>
      <c r="IF25" s="453" t="str">
        <f ca="1">IF(IC25&lt;&gt;"",IF(ABS($F25-$G25)&gt;=PrSettings!$M$7,(ABS($F25-$G25-HZ25+IA25)&lt;=1)*1,IF(AND(IC25,$F25=$G25,$F25&gt;=PrSettings!$M$6),(ABS(HZ25-$F25)&lt;=1)*1,IF(AND(IC25,$F25+$G25&gt;=PrSettings!$M$8),(ABS(HZ25-$F25)+ABS(IA25-$G25)&lt;=1)*1,""))),"")</f>
        <v/>
      </c>
      <c r="IG25" s="490"/>
      <c r="II25" s="451">
        <f t="shared" ca="1" si="18"/>
        <v>49</v>
      </c>
      <c r="IJ25" s="452" t="str">
        <f ca="1">GrpC!$B$9</f>
        <v>Saudi-Arabien</v>
      </c>
      <c r="IK25" s="453">
        <f t="shared" ca="1" si="236"/>
        <v>9</v>
      </c>
      <c r="IL25" s="452" t="str">
        <f ca="1">GrpC!$D$9</f>
        <v>Mexiko</v>
      </c>
      <c r="IM25" s="492"/>
      <c r="IN25" s="492"/>
      <c r="IO25" s="487"/>
      <c r="IP25" s="453" t="str">
        <f t="shared" ca="1" si="237"/>
        <v/>
      </c>
      <c r="IQ25" s="453" t="str">
        <f ca="1">IF((IP25&lt;&gt;""),IF(OR($F25&lt;&gt;$G25,PrSettings!$M$4="●"),(($F25-$G25)=(IM25-IN25))*1,0),"")</f>
        <v/>
      </c>
      <c r="IR25" s="453" t="str">
        <f t="shared" ca="1" si="238"/>
        <v/>
      </c>
      <c r="IS25" s="453" t="str">
        <f ca="1">IF(IP25&lt;&gt;"",IF(ABS($F25-$G25)&gt;=PrSettings!$M$7,(ABS($F25-$G25-IM25+IN25)&lt;=1)*1,IF(AND(IP25,$F25=$G25,$F25&gt;=PrSettings!$M$6),(ABS(IM25-$F25)&lt;=1)*1,IF(AND(IP25,$F25+$G25&gt;=PrSettings!$M$8),(ABS(IM25-$F25)+ABS(IN25-$G25)&lt;=1)*1,""))),"")</f>
        <v/>
      </c>
      <c r="IT25" s="490"/>
      <c r="IV25" s="451">
        <f t="shared" ca="1" si="19"/>
        <v>49</v>
      </c>
      <c r="IW25" s="452" t="str">
        <f ca="1">GrpC!$B$9</f>
        <v>Saudi-Arabien</v>
      </c>
      <c r="IX25" s="453">
        <f t="shared" ca="1" si="239"/>
        <v>9</v>
      </c>
      <c r="IY25" s="452" t="str">
        <f ca="1">GrpC!$D$9</f>
        <v>Mexiko</v>
      </c>
      <c r="IZ25" s="492"/>
      <c r="JA25" s="492"/>
      <c r="JB25" s="487"/>
      <c r="JC25" s="453" t="str">
        <f t="shared" ca="1" si="240"/>
        <v/>
      </c>
      <c r="JD25" s="453" t="str">
        <f ca="1">IF((JC25&lt;&gt;""),IF(OR($F25&lt;&gt;$G25,PrSettings!$M$4="●"),(($F25-$G25)=(IZ25-JA25))*1,0),"")</f>
        <v/>
      </c>
      <c r="JE25" s="453" t="str">
        <f t="shared" ca="1" si="241"/>
        <v/>
      </c>
      <c r="JF25" s="453" t="str">
        <f ca="1">IF(JC25&lt;&gt;"",IF(ABS($F25-$G25)&gt;=PrSettings!$M$7,(ABS($F25-$G25-IZ25+JA25)&lt;=1)*1,IF(AND(JC25,$F25=$G25,$F25&gt;=PrSettings!$M$6),(ABS(IZ25-$F25)&lt;=1)*1,IF(AND(JC25,$F25+$G25&gt;=PrSettings!$M$8),(ABS(IZ25-$F25)+ABS(JA25-$G25)&lt;=1)*1,""))),"")</f>
        <v/>
      </c>
      <c r="JG25" s="490"/>
      <c r="JI25" s="451">
        <f t="shared" ca="1" si="20"/>
        <v>49</v>
      </c>
      <c r="JJ25" s="452" t="str">
        <f ca="1">GrpC!$B$9</f>
        <v>Saudi-Arabien</v>
      </c>
      <c r="JK25" s="453">
        <f t="shared" ca="1" si="242"/>
        <v>9</v>
      </c>
      <c r="JL25" s="452" t="str">
        <f ca="1">GrpC!$D$9</f>
        <v>Mexiko</v>
      </c>
      <c r="JM25" s="492"/>
      <c r="JN25" s="492"/>
      <c r="JO25" s="487"/>
      <c r="JP25" s="453" t="str">
        <f t="shared" ca="1" si="243"/>
        <v/>
      </c>
      <c r="JQ25" s="453" t="str">
        <f ca="1">IF((JP25&lt;&gt;""),IF(OR($F25&lt;&gt;$G25,PrSettings!$M$4="●"),(($F25-$G25)=(JM25-JN25))*1,0),"")</f>
        <v/>
      </c>
      <c r="JR25" s="453" t="str">
        <f t="shared" ca="1" si="244"/>
        <v/>
      </c>
      <c r="JS25" s="453" t="str">
        <f ca="1">IF(JP25&lt;&gt;"",IF(ABS($F25-$G25)&gt;=PrSettings!$M$7,(ABS($F25-$G25-JM25+JN25)&lt;=1)*1,IF(AND(JP25,$F25=$G25,$F25&gt;=PrSettings!$M$6),(ABS(JM25-$F25)&lt;=1)*1,IF(AND(JP25,$F25+$G25&gt;=PrSettings!$M$8),(ABS(JM25-$F25)+ABS(JN25-$G25)&lt;=1)*1,""))),"")</f>
        <v/>
      </c>
      <c r="JT25" s="490"/>
      <c r="JV25" s="451">
        <f t="shared" ca="1" si="21"/>
        <v>49</v>
      </c>
      <c r="JW25" s="452" t="str">
        <f ca="1">GrpC!$B$9</f>
        <v>Saudi-Arabien</v>
      </c>
      <c r="JX25" s="453">
        <f t="shared" ca="1" si="245"/>
        <v>9</v>
      </c>
      <c r="JY25" s="452" t="str">
        <f ca="1">GrpC!$D$9</f>
        <v>Mexiko</v>
      </c>
      <c r="JZ25" s="492"/>
      <c r="KA25" s="492"/>
      <c r="KB25" s="487"/>
      <c r="KC25" s="453" t="str">
        <f t="shared" ca="1" si="246"/>
        <v/>
      </c>
      <c r="KD25" s="453" t="str">
        <f ca="1">IF((KC25&lt;&gt;""),IF(OR($F25&lt;&gt;$G25,PrSettings!$M$4="●"),(($F25-$G25)=(JZ25-KA25))*1,0),"")</f>
        <v/>
      </c>
      <c r="KE25" s="453" t="str">
        <f t="shared" ca="1" si="247"/>
        <v/>
      </c>
      <c r="KF25" s="453" t="str">
        <f ca="1">IF(KC25&lt;&gt;"",IF(ABS($F25-$G25)&gt;=PrSettings!$M$7,(ABS($F25-$G25-JZ25+KA25)&lt;=1)*1,IF(AND(KC25,$F25=$G25,$F25&gt;=PrSettings!$M$6),(ABS(JZ25-$F25)&lt;=1)*1,IF(AND(KC25,$F25+$G25&gt;=PrSettings!$M$8),(ABS(JZ25-$F25)+ABS(KA25-$G25)&lt;=1)*1,""))),"")</f>
        <v/>
      </c>
      <c r="KG25" s="490"/>
      <c r="KI25" s="451">
        <f t="shared" ca="1" si="22"/>
        <v>49</v>
      </c>
      <c r="KJ25" s="452" t="str">
        <f ca="1">GrpC!$B$9</f>
        <v>Saudi-Arabien</v>
      </c>
      <c r="KK25" s="453">
        <f t="shared" ca="1" si="248"/>
        <v>9</v>
      </c>
      <c r="KL25" s="452" t="str">
        <f ca="1">GrpC!$D$9</f>
        <v>Mexiko</v>
      </c>
      <c r="KM25" s="492"/>
      <c r="KN25" s="492"/>
      <c r="KO25" s="487"/>
      <c r="KP25" s="453" t="str">
        <f t="shared" ca="1" si="249"/>
        <v/>
      </c>
      <c r="KQ25" s="453" t="str">
        <f ca="1">IF((KP25&lt;&gt;""),IF(OR($F25&lt;&gt;$G25,PrSettings!$M$4="●"),(($F25-$G25)=(KM25-KN25))*1,0),"")</f>
        <v/>
      </c>
      <c r="KR25" s="453" t="str">
        <f t="shared" ca="1" si="250"/>
        <v/>
      </c>
      <c r="KS25" s="453" t="str">
        <f ca="1">IF(KP25&lt;&gt;"",IF(ABS($F25-$G25)&gt;=PrSettings!$M$7,(ABS($F25-$G25-KM25+KN25)&lt;=1)*1,IF(AND(KP25,$F25=$G25,$F25&gt;=PrSettings!$M$6),(ABS(KM25-$F25)&lt;=1)*1,IF(AND(KP25,$F25+$G25&gt;=PrSettings!$M$8),(ABS(KM25-$F25)+ABS(KN25-$G25)&lt;=1)*1,""))),"")</f>
        <v/>
      </c>
      <c r="KT25" s="490"/>
      <c r="KV25" s="451">
        <f t="shared" ca="1" si="23"/>
        <v>49</v>
      </c>
      <c r="KW25" s="452" t="str">
        <f ca="1">GrpC!$B$9</f>
        <v>Saudi-Arabien</v>
      </c>
      <c r="KX25" s="453">
        <f t="shared" ca="1" si="251"/>
        <v>9</v>
      </c>
      <c r="KY25" s="452" t="str">
        <f ca="1">GrpC!$D$9</f>
        <v>Mexiko</v>
      </c>
      <c r="KZ25" s="492"/>
      <c r="LA25" s="492"/>
      <c r="LB25" s="487"/>
      <c r="LC25" s="453" t="str">
        <f t="shared" ca="1" si="252"/>
        <v/>
      </c>
      <c r="LD25" s="453" t="str">
        <f ca="1">IF((LC25&lt;&gt;""),IF(OR($F25&lt;&gt;$G25,PrSettings!$M$4="●"),(($F25-$G25)=(KZ25-LA25))*1,0),"")</f>
        <v/>
      </c>
      <c r="LE25" s="453" t="str">
        <f t="shared" ca="1" si="253"/>
        <v/>
      </c>
      <c r="LF25" s="453" t="str">
        <f ca="1">IF(LC25&lt;&gt;"",IF(ABS($F25-$G25)&gt;=PrSettings!$M$7,(ABS($F25-$G25-KZ25+LA25)&lt;=1)*1,IF(AND(LC25,$F25=$G25,$F25&gt;=PrSettings!$M$6),(ABS(KZ25-$F25)&lt;=1)*1,IF(AND(LC25,$F25+$G25&gt;=PrSettings!$M$8),(ABS(KZ25-$F25)+ABS(LA25-$G25)&lt;=1)*1,""))),"")</f>
        <v/>
      </c>
      <c r="LG25" s="490"/>
      <c r="LI25" s="451">
        <f t="shared" ca="1" si="24"/>
        <v>49</v>
      </c>
      <c r="LJ25" s="452" t="str">
        <f ca="1">GrpC!$B$9</f>
        <v>Saudi-Arabien</v>
      </c>
      <c r="LK25" s="453">
        <f t="shared" ca="1" si="254"/>
        <v>9</v>
      </c>
      <c r="LL25" s="452" t="str">
        <f ca="1">GrpC!$D$9</f>
        <v>Mexiko</v>
      </c>
      <c r="LM25" s="492"/>
      <c r="LN25" s="492"/>
      <c r="LO25" s="487"/>
      <c r="LP25" s="453" t="str">
        <f t="shared" ca="1" si="255"/>
        <v/>
      </c>
      <c r="LQ25" s="453" t="str">
        <f ca="1">IF((LP25&lt;&gt;""),IF(OR($F25&lt;&gt;$G25,PrSettings!$M$4="●"),(($F25-$G25)=(LM25-LN25))*1,0),"")</f>
        <v/>
      </c>
      <c r="LR25" s="453" t="str">
        <f t="shared" ca="1" si="256"/>
        <v/>
      </c>
      <c r="LS25" s="453" t="str">
        <f ca="1">IF(LP25&lt;&gt;"",IF(ABS($F25-$G25)&gt;=PrSettings!$M$7,(ABS($F25-$G25-LM25+LN25)&lt;=1)*1,IF(AND(LP25,$F25=$G25,$F25&gt;=PrSettings!$M$6),(ABS(LM25-$F25)&lt;=1)*1,IF(AND(LP25,$F25+$G25&gt;=PrSettings!$M$8),(ABS(LM25-$F25)+ABS(LN25-$G25)&lt;=1)*1,""))),"")</f>
        <v/>
      </c>
      <c r="LT25" s="490"/>
      <c r="LV25" s="451">
        <f t="shared" ca="1" si="25"/>
        <v>49</v>
      </c>
      <c r="LW25" s="452" t="str">
        <f ca="1">GrpC!$B$9</f>
        <v>Saudi-Arabien</v>
      </c>
      <c r="LX25" s="453">
        <f t="shared" ca="1" si="257"/>
        <v>9</v>
      </c>
      <c r="LY25" s="452" t="str">
        <f ca="1">GrpC!$D$9</f>
        <v>Mexiko</v>
      </c>
      <c r="LZ25" s="492"/>
      <c r="MA25" s="492"/>
      <c r="MB25" s="487"/>
      <c r="MC25" s="453" t="str">
        <f t="shared" ca="1" si="258"/>
        <v/>
      </c>
      <c r="MD25" s="453" t="str">
        <f ca="1">IF((MC25&lt;&gt;""),IF(OR($F25&lt;&gt;$G25,PrSettings!$M$4="●"),(($F25-$G25)=(LZ25-MA25))*1,0),"")</f>
        <v/>
      </c>
      <c r="ME25" s="453" t="str">
        <f t="shared" ca="1" si="259"/>
        <v/>
      </c>
      <c r="MF25" s="453" t="str">
        <f ca="1">IF(MC25&lt;&gt;"",IF(ABS($F25-$G25)&gt;=PrSettings!$M$7,(ABS($F25-$G25-LZ25+MA25)&lt;=1)*1,IF(AND(MC25,$F25=$G25,$F25&gt;=PrSettings!$M$6),(ABS(LZ25-$F25)&lt;=1)*1,IF(AND(MC25,$F25+$G25&gt;=PrSettings!$M$8),(ABS(LZ25-$F25)+ABS(MA25-$G25)&lt;=1)*1,""))),"")</f>
        <v/>
      </c>
      <c r="MG25" s="490"/>
    </row>
    <row r="26" spans="2:345" ht="24" customHeight="1" x14ac:dyDescent="0.25">
      <c r="B26" s="462" t="str">
        <f>Language!$E$124&amp;" D"</f>
        <v>Gruppe D</v>
      </c>
      <c r="C26" s="463"/>
      <c r="D26" s="468"/>
      <c r="E26" s="465"/>
      <c r="F26" s="469"/>
      <c r="G26" s="470"/>
      <c r="I26" s="462" t="str">
        <f t="shared" si="0"/>
        <v>Gruppe D</v>
      </c>
      <c r="J26" s="464"/>
      <c r="K26" s="468"/>
      <c r="L26" s="465"/>
      <c r="M26" s="496"/>
      <c r="N26" s="497"/>
      <c r="O26" s="466"/>
      <c r="P26" s="478"/>
      <c r="Q26" s="465"/>
      <c r="R26" s="465"/>
      <c r="S26" s="465"/>
      <c r="T26" s="479"/>
      <c r="V26" s="462" t="str">
        <f t="shared" si="1"/>
        <v>Gruppe D</v>
      </c>
      <c r="W26" s="464"/>
      <c r="X26" s="468"/>
      <c r="Y26" s="465"/>
      <c r="Z26" s="496"/>
      <c r="AA26" s="497"/>
      <c r="AB26" s="466"/>
      <c r="AC26" s="478"/>
      <c r="AD26" s="465"/>
      <c r="AE26" s="465"/>
      <c r="AF26" s="465"/>
      <c r="AG26" s="479"/>
      <c r="AI26" s="462" t="str">
        <f t="shared" si="2"/>
        <v>Gruppe D</v>
      </c>
      <c r="AJ26" s="464"/>
      <c r="AK26" s="468"/>
      <c r="AL26" s="465"/>
      <c r="AM26" s="496"/>
      <c r="AN26" s="497"/>
      <c r="AO26" s="466"/>
      <c r="AP26" s="478"/>
      <c r="AQ26" s="465"/>
      <c r="AR26" s="465"/>
      <c r="AS26" s="465"/>
      <c r="AT26" s="479"/>
      <c r="AV26" s="462" t="str">
        <f t="shared" si="3"/>
        <v>Gruppe D</v>
      </c>
      <c r="AW26" s="464"/>
      <c r="AX26" s="468"/>
      <c r="AY26" s="465"/>
      <c r="AZ26" s="496"/>
      <c r="BA26" s="497"/>
      <c r="BB26" s="466"/>
      <c r="BC26" s="478"/>
      <c r="BD26" s="465"/>
      <c r="BE26" s="465"/>
      <c r="BF26" s="465"/>
      <c r="BG26" s="479"/>
      <c r="BI26" s="462" t="str">
        <f t="shared" si="4"/>
        <v>Gruppe D</v>
      </c>
      <c r="BJ26" s="464"/>
      <c r="BK26" s="468"/>
      <c r="BL26" s="465"/>
      <c r="BM26" s="496"/>
      <c r="BN26" s="497"/>
      <c r="BO26" s="466"/>
      <c r="BP26" s="478"/>
      <c r="BQ26" s="465"/>
      <c r="BR26" s="465"/>
      <c r="BS26" s="465"/>
      <c r="BT26" s="479"/>
      <c r="BV26" s="462" t="str">
        <f t="shared" si="5"/>
        <v>Gruppe D</v>
      </c>
      <c r="BW26" s="464"/>
      <c r="BX26" s="468"/>
      <c r="BY26" s="465"/>
      <c r="BZ26" s="496"/>
      <c r="CA26" s="497"/>
      <c r="CB26" s="466"/>
      <c r="CC26" s="478"/>
      <c r="CD26" s="465"/>
      <c r="CE26" s="465"/>
      <c r="CF26" s="465"/>
      <c r="CG26" s="479"/>
      <c r="CI26" s="462" t="str">
        <f t="shared" si="6"/>
        <v>Gruppe D</v>
      </c>
      <c r="CJ26" s="464"/>
      <c r="CK26" s="468"/>
      <c r="CL26" s="465"/>
      <c r="CM26" s="496"/>
      <c r="CN26" s="497"/>
      <c r="CO26" s="466"/>
      <c r="CP26" s="478"/>
      <c r="CQ26" s="465"/>
      <c r="CR26" s="465"/>
      <c r="CS26" s="465"/>
      <c r="CT26" s="479"/>
      <c r="CV26" s="462" t="str">
        <f t="shared" si="7"/>
        <v>Gruppe D</v>
      </c>
      <c r="CW26" s="464"/>
      <c r="CX26" s="468"/>
      <c r="CY26" s="465"/>
      <c r="CZ26" s="496"/>
      <c r="DA26" s="497"/>
      <c r="DB26" s="466"/>
      <c r="DC26" s="478"/>
      <c r="DD26" s="465"/>
      <c r="DE26" s="465"/>
      <c r="DF26" s="465"/>
      <c r="DG26" s="479"/>
      <c r="DI26" s="462" t="str">
        <f t="shared" si="8"/>
        <v>Gruppe D</v>
      </c>
      <c r="DJ26" s="464"/>
      <c r="DK26" s="468"/>
      <c r="DL26" s="465"/>
      <c r="DM26" s="496"/>
      <c r="DN26" s="497"/>
      <c r="DO26" s="466"/>
      <c r="DP26" s="478"/>
      <c r="DQ26" s="465"/>
      <c r="DR26" s="465"/>
      <c r="DS26" s="465"/>
      <c r="DT26" s="479"/>
      <c r="DV26" s="462" t="str">
        <f t="shared" si="9"/>
        <v>Gruppe D</v>
      </c>
      <c r="DW26" s="464"/>
      <c r="DX26" s="468"/>
      <c r="DY26" s="465"/>
      <c r="DZ26" s="496"/>
      <c r="EA26" s="497"/>
      <c r="EB26" s="466"/>
      <c r="EC26" s="478"/>
      <c r="ED26" s="465"/>
      <c r="EE26" s="465"/>
      <c r="EF26" s="465"/>
      <c r="EG26" s="479"/>
      <c r="EI26" s="462" t="str">
        <f t="shared" si="10"/>
        <v>Gruppe D</v>
      </c>
      <c r="EJ26" s="464"/>
      <c r="EK26" s="468"/>
      <c r="EL26" s="465"/>
      <c r="EM26" s="496"/>
      <c r="EN26" s="497"/>
      <c r="EO26" s="466"/>
      <c r="EP26" s="478"/>
      <c r="EQ26" s="465"/>
      <c r="ER26" s="465"/>
      <c r="ES26" s="465"/>
      <c r="ET26" s="479"/>
      <c r="EV26" s="462" t="str">
        <f t="shared" si="11"/>
        <v>Gruppe D</v>
      </c>
      <c r="EW26" s="464"/>
      <c r="EX26" s="468"/>
      <c r="EY26" s="465"/>
      <c r="EZ26" s="496"/>
      <c r="FA26" s="497"/>
      <c r="FB26" s="466"/>
      <c r="FC26" s="478"/>
      <c r="FD26" s="465"/>
      <c r="FE26" s="465"/>
      <c r="FF26" s="465"/>
      <c r="FG26" s="479"/>
      <c r="FI26" s="462" t="str">
        <f t="shared" si="12"/>
        <v>Gruppe D</v>
      </c>
      <c r="FJ26" s="464"/>
      <c r="FK26" s="468"/>
      <c r="FL26" s="465"/>
      <c r="FM26" s="496"/>
      <c r="FN26" s="497"/>
      <c r="FO26" s="466"/>
      <c r="FP26" s="478"/>
      <c r="FQ26" s="465"/>
      <c r="FR26" s="465"/>
      <c r="FS26" s="465"/>
      <c r="FT26" s="479"/>
      <c r="FV26" s="462" t="str">
        <f t="shared" si="13"/>
        <v>Gruppe D</v>
      </c>
      <c r="FW26" s="464"/>
      <c r="FX26" s="468"/>
      <c r="FY26" s="465"/>
      <c r="FZ26" s="496"/>
      <c r="GA26" s="497"/>
      <c r="GB26" s="466"/>
      <c r="GC26" s="478"/>
      <c r="GD26" s="465"/>
      <c r="GE26" s="465"/>
      <c r="GF26" s="465"/>
      <c r="GG26" s="479"/>
      <c r="GI26" s="462" t="str">
        <f t="shared" si="14"/>
        <v>Gruppe D</v>
      </c>
      <c r="GJ26" s="464"/>
      <c r="GK26" s="468"/>
      <c r="GL26" s="465"/>
      <c r="GM26" s="496"/>
      <c r="GN26" s="497"/>
      <c r="GO26" s="466"/>
      <c r="GP26" s="478"/>
      <c r="GQ26" s="465"/>
      <c r="GR26" s="465"/>
      <c r="GS26" s="465"/>
      <c r="GT26" s="479"/>
      <c r="GV26" s="462" t="str">
        <f t="shared" si="15"/>
        <v>Gruppe D</v>
      </c>
      <c r="GW26" s="464"/>
      <c r="GX26" s="468"/>
      <c r="GY26" s="465"/>
      <c r="GZ26" s="496"/>
      <c r="HA26" s="497"/>
      <c r="HB26" s="466"/>
      <c r="HC26" s="478"/>
      <c r="HD26" s="465"/>
      <c r="HE26" s="465"/>
      <c r="HF26" s="465"/>
      <c r="HG26" s="479"/>
      <c r="HI26" s="462" t="str">
        <f t="shared" si="16"/>
        <v>Gruppe D</v>
      </c>
      <c r="HJ26" s="464"/>
      <c r="HK26" s="468"/>
      <c r="HL26" s="465"/>
      <c r="HM26" s="496"/>
      <c r="HN26" s="497"/>
      <c r="HO26" s="466"/>
      <c r="HP26" s="478"/>
      <c r="HQ26" s="465"/>
      <c r="HR26" s="465"/>
      <c r="HS26" s="465"/>
      <c r="HT26" s="479"/>
      <c r="HV26" s="462" t="str">
        <f t="shared" si="17"/>
        <v>Gruppe D</v>
      </c>
      <c r="HW26" s="464"/>
      <c r="HX26" s="468"/>
      <c r="HY26" s="465"/>
      <c r="HZ26" s="496"/>
      <c r="IA26" s="497"/>
      <c r="IB26" s="466"/>
      <c r="IC26" s="478"/>
      <c r="ID26" s="465"/>
      <c r="IE26" s="465"/>
      <c r="IF26" s="465"/>
      <c r="IG26" s="479"/>
      <c r="II26" s="462" t="str">
        <f t="shared" si="18"/>
        <v>Gruppe D</v>
      </c>
      <c r="IJ26" s="464"/>
      <c r="IK26" s="468"/>
      <c r="IL26" s="465"/>
      <c r="IM26" s="496"/>
      <c r="IN26" s="497"/>
      <c r="IO26" s="466"/>
      <c r="IP26" s="478"/>
      <c r="IQ26" s="465"/>
      <c r="IR26" s="465"/>
      <c r="IS26" s="465"/>
      <c r="IT26" s="479"/>
      <c r="IV26" s="462" t="str">
        <f t="shared" si="19"/>
        <v>Gruppe D</v>
      </c>
      <c r="IW26" s="464"/>
      <c r="IX26" s="468"/>
      <c r="IY26" s="465"/>
      <c r="IZ26" s="496"/>
      <c r="JA26" s="497"/>
      <c r="JB26" s="466"/>
      <c r="JC26" s="478"/>
      <c r="JD26" s="465"/>
      <c r="JE26" s="465"/>
      <c r="JF26" s="465"/>
      <c r="JG26" s="479"/>
      <c r="JI26" s="462" t="str">
        <f t="shared" si="20"/>
        <v>Gruppe D</v>
      </c>
      <c r="JJ26" s="464"/>
      <c r="JK26" s="468"/>
      <c r="JL26" s="465"/>
      <c r="JM26" s="496"/>
      <c r="JN26" s="497"/>
      <c r="JO26" s="466"/>
      <c r="JP26" s="478"/>
      <c r="JQ26" s="465"/>
      <c r="JR26" s="465"/>
      <c r="JS26" s="465"/>
      <c r="JT26" s="479"/>
      <c r="JV26" s="462" t="str">
        <f t="shared" si="21"/>
        <v>Gruppe D</v>
      </c>
      <c r="JW26" s="464"/>
      <c r="JX26" s="468"/>
      <c r="JY26" s="465"/>
      <c r="JZ26" s="496"/>
      <c r="KA26" s="497"/>
      <c r="KB26" s="466"/>
      <c r="KC26" s="478"/>
      <c r="KD26" s="465"/>
      <c r="KE26" s="465"/>
      <c r="KF26" s="465"/>
      <c r="KG26" s="479"/>
      <c r="KI26" s="462" t="str">
        <f t="shared" si="22"/>
        <v>Gruppe D</v>
      </c>
      <c r="KJ26" s="464"/>
      <c r="KK26" s="468"/>
      <c r="KL26" s="465"/>
      <c r="KM26" s="496"/>
      <c r="KN26" s="497"/>
      <c r="KO26" s="466"/>
      <c r="KP26" s="478"/>
      <c r="KQ26" s="465"/>
      <c r="KR26" s="465"/>
      <c r="KS26" s="465"/>
      <c r="KT26" s="479"/>
      <c r="KV26" s="462" t="str">
        <f t="shared" si="23"/>
        <v>Gruppe D</v>
      </c>
      <c r="KW26" s="464"/>
      <c r="KX26" s="468"/>
      <c r="KY26" s="465"/>
      <c r="KZ26" s="496"/>
      <c r="LA26" s="497"/>
      <c r="LB26" s="466"/>
      <c r="LC26" s="478"/>
      <c r="LD26" s="465"/>
      <c r="LE26" s="465"/>
      <c r="LF26" s="465"/>
      <c r="LG26" s="479"/>
      <c r="LI26" s="462" t="str">
        <f t="shared" si="24"/>
        <v>Gruppe D</v>
      </c>
      <c r="LJ26" s="464"/>
      <c r="LK26" s="468"/>
      <c r="LL26" s="465"/>
      <c r="LM26" s="496"/>
      <c r="LN26" s="497"/>
      <c r="LO26" s="466"/>
      <c r="LP26" s="478"/>
      <c r="LQ26" s="465"/>
      <c r="LR26" s="465"/>
      <c r="LS26" s="465"/>
      <c r="LT26" s="479"/>
      <c r="LV26" s="462" t="str">
        <f t="shared" si="25"/>
        <v>Gruppe D</v>
      </c>
      <c r="LW26" s="464"/>
      <c r="LX26" s="468"/>
      <c r="LY26" s="465"/>
      <c r="LZ26" s="496"/>
      <c r="MA26" s="497"/>
      <c r="MB26" s="466"/>
      <c r="MC26" s="478"/>
      <c r="MD26" s="465"/>
      <c r="ME26" s="465"/>
      <c r="MF26" s="465"/>
      <c r="MG26" s="479"/>
    </row>
    <row r="27" spans="2:345" x14ac:dyDescent="0.25">
      <c r="B27" s="451">
        <f ca="1">INDEX(Groups!$C$7:$C$45,MATCH(C27,Groups!$D$7:$D$45,0))</f>
        <v>11</v>
      </c>
      <c r="C27" s="452" t="str">
        <f ca="1">GrpD!$B$4</f>
        <v>Dänemark</v>
      </c>
      <c r="D27" s="453">
        <f ca="1">INDEX(Groups!$C$7:$C$45,MATCH(E27,Groups!$D$7:$D$45,0))</f>
        <v>35</v>
      </c>
      <c r="E27" s="452" t="str">
        <f ca="1">GrpD!$D$4</f>
        <v>Tunesien</v>
      </c>
      <c r="F27" s="454">
        <f ca="1">GrpD!$E$4</f>
        <v>0</v>
      </c>
      <c r="G27" s="455">
        <f ca="1">GrpD!$G$4</f>
        <v>0</v>
      </c>
      <c r="I27" s="451">
        <f t="shared" ca="1" si="0"/>
        <v>11</v>
      </c>
      <c r="J27" s="452" t="str">
        <f ca="1">GrpD!$B$4</f>
        <v>Dänemark</v>
      </c>
      <c r="K27" s="453">
        <f t="shared" ref="K27:K32" ca="1" si="260">$D27</f>
        <v>35</v>
      </c>
      <c r="L27" s="452" t="str">
        <f ca="1">GrpD!$D$4</f>
        <v>Tunesien</v>
      </c>
      <c r="M27" s="492"/>
      <c r="N27" s="492"/>
      <c r="O27" s="485"/>
      <c r="P27" s="453" t="str">
        <f t="shared" ref="P27:P32" ca="1" si="261">IF(($F27&lt;&gt;"")*($G27&lt;&gt;"")*(M27&lt;&gt;"")*(N27&lt;&gt;""),($F27&gt;$G27)*(M27&gt;N27)+($F27=$G27)*(M27=N27)+($F27&lt;$G27)*(M27&lt;N27),"")</f>
        <v/>
      </c>
      <c r="Q27" s="453" t="str">
        <f ca="1">IF((P27&lt;&gt;""),IF(OR($F27&lt;&gt;$G27,PrSettings!$M$4="●"),(($F27-$G27)=(M27-N27))*1,0),"")</f>
        <v/>
      </c>
      <c r="R27" s="453" t="str">
        <f t="shared" ref="R27:R32" ca="1" si="262">IF((P27&lt;&gt;""),($F27=M27)*($G27=N27),"")</f>
        <v/>
      </c>
      <c r="S27" s="453" t="str">
        <f ca="1">IF(P27&lt;&gt;"",IF(ABS($F27-$G27)&gt;=PrSettings!$M$7,(ABS($F27-$G27-M27+N27)&lt;=1)*1,IF(AND(P27,$F27=$G27,$F27&gt;=PrSettings!$M$6),(ABS(M27-$F27)&lt;=1)*1,IF(AND(P27,$F27+$G27&gt;=PrSettings!$M$8),(ABS(M27-$F27)+ABS(N27-$G27)&lt;=1)*1,""))),"")</f>
        <v/>
      </c>
      <c r="T27" s="488"/>
      <c r="V27" s="451">
        <f t="shared" ca="1" si="1"/>
        <v>11</v>
      </c>
      <c r="W27" s="452" t="str">
        <f ca="1">GrpD!$B$4</f>
        <v>Dänemark</v>
      </c>
      <c r="X27" s="453">
        <f t="shared" ref="X27:X32" ca="1" si="263">$D27</f>
        <v>35</v>
      </c>
      <c r="Y27" s="452" t="str">
        <f ca="1">GrpD!$D$4</f>
        <v>Tunesien</v>
      </c>
      <c r="Z27" s="492"/>
      <c r="AA27" s="492"/>
      <c r="AB27" s="485"/>
      <c r="AC27" s="453" t="str">
        <f t="shared" ref="AC27:AC32" ca="1" si="264">IF(($F27&lt;&gt;"")*($G27&lt;&gt;"")*(Z27&lt;&gt;"")*(AA27&lt;&gt;""),($F27&gt;$G27)*(Z27&gt;AA27)+($F27=$G27)*(Z27=AA27)+($F27&lt;$G27)*(Z27&lt;AA27),"")</f>
        <v/>
      </c>
      <c r="AD27" s="453" t="str">
        <f ca="1">IF((AC27&lt;&gt;""),IF(OR($F27&lt;&gt;$G27,PrSettings!$M$4="●"),(($F27-$G27)=(Z27-AA27))*1,0),"")</f>
        <v/>
      </c>
      <c r="AE27" s="453" t="str">
        <f t="shared" ref="AE27:AE32" ca="1" si="265">IF((AC27&lt;&gt;""),($F27=Z27)*($G27=AA27),"")</f>
        <v/>
      </c>
      <c r="AF27" s="453" t="str">
        <f ca="1">IF(AC27&lt;&gt;"",IF(ABS($F27-$G27)&gt;=PrSettings!$M$7,(ABS($F27-$G27-Z27+AA27)&lt;=1)*1,IF(AND(AC27,$F27=$G27,$F27&gt;=PrSettings!$M$6),(ABS(Z27-$F27)&lt;=1)*1,IF(AND(AC27,$F27+$G27&gt;=PrSettings!$M$8),(ABS(Z27-$F27)+ABS(AA27-$G27)&lt;=1)*1,""))),"")</f>
        <v/>
      </c>
      <c r="AG27" s="488"/>
      <c r="AI27" s="451">
        <f t="shared" ca="1" si="2"/>
        <v>11</v>
      </c>
      <c r="AJ27" s="452" t="str">
        <f ca="1">GrpD!$B$4</f>
        <v>Dänemark</v>
      </c>
      <c r="AK27" s="453">
        <f t="shared" ref="AK27:AK32" ca="1" si="266">$D27</f>
        <v>35</v>
      </c>
      <c r="AL27" s="452" t="str">
        <f ca="1">GrpD!$D$4</f>
        <v>Tunesien</v>
      </c>
      <c r="AM27" s="492"/>
      <c r="AN27" s="492"/>
      <c r="AO27" s="485"/>
      <c r="AP27" s="453" t="str">
        <f t="shared" ref="AP27:AP32" ca="1" si="267">IF(($F27&lt;&gt;"")*($G27&lt;&gt;"")*(AM27&lt;&gt;"")*(AN27&lt;&gt;""),($F27&gt;$G27)*(AM27&gt;AN27)+($F27=$G27)*(AM27=AN27)+($F27&lt;$G27)*(AM27&lt;AN27),"")</f>
        <v/>
      </c>
      <c r="AQ27" s="453" t="str">
        <f ca="1">IF((AP27&lt;&gt;""),IF(OR($F27&lt;&gt;$G27,PrSettings!$M$4="●"),(($F27-$G27)=(AM27-AN27))*1,0),"")</f>
        <v/>
      </c>
      <c r="AR27" s="453" t="str">
        <f t="shared" ref="AR27:AR32" ca="1" si="268">IF((AP27&lt;&gt;""),($F27=AM27)*($G27=AN27),"")</f>
        <v/>
      </c>
      <c r="AS27" s="453" t="str">
        <f ca="1">IF(AP27&lt;&gt;"",IF(ABS($F27-$G27)&gt;=PrSettings!$M$7,(ABS($F27-$G27-AM27+AN27)&lt;=1)*1,IF(AND(AP27,$F27=$G27,$F27&gt;=PrSettings!$M$6),(ABS(AM27-$F27)&lt;=1)*1,IF(AND(AP27,$F27+$G27&gt;=PrSettings!$M$8),(ABS(AM27-$F27)+ABS(AN27-$G27)&lt;=1)*1,""))),"")</f>
        <v/>
      </c>
      <c r="AT27" s="488"/>
      <c r="AV27" s="451">
        <f t="shared" ca="1" si="3"/>
        <v>11</v>
      </c>
      <c r="AW27" s="452" t="str">
        <f ca="1">GrpD!$B$4</f>
        <v>Dänemark</v>
      </c>
      <c r="AX27" s="453">
        <f t="shared" ref="AX27:AX32" ca="1" si="269">$D27</f>
        <v>35</v>
      </c>
      <c r="AY27" s="452" t="str">
        <f ca="1">GrpD!$D$4</f>
        <v>Tunesien</v>
      </c>
      <c r="AZ27" s="492"/>
      <c r="BA27" s="492"/>
      <c r="BB27" s="485"/>
      <c r="BC27" s="453" t="str">
        <f t="shared" ref="BC27:BC32" ca="1" si="270">IF(($F27&lt;&gt;"")*($G27&lt;&gt;"")*(AZ27&lt;&gt;"")*(BA27&lt;&gt;""),($F27&gt;$G27)*(AZ27&gt;BA27)+($F27=$G27)*(AZ27=BA27)+($F27&lt;$G27)*(AZ27&lt;BA27),"")</f>
        <v/>
      </c>
      <c r="BD27" s="453" t="str">
        <f ca="1">IF((BC27&lt;&gt;""),IF(OR($F27&lt;&gt;$G27,PrSettings!$M$4="●"),(($F27-$G27)=(AZ27-BA27))*1,0),"")</f>
        <v/>
      </c>
      <c r="BE27" s="453" t="str">
        <f t="shared" ref="BE27:BE32" ca="1" si="271">IF((BC27&lt;&gt;""),($F27=AZ27)*($G27=BA27),"")</f>
        <v/>
      </c>
      <c r="BF27" s="453" t="str">
        <f ca="1">IF(BC27&lt;&gt;"",IF(ABS($F27-$G27)&gt;=PrSettings!$M$7,(ABS($F27-$G27-AZ27+BA27)&lt;=1)*1,IF(AND(BC27,$F27=$G27,$F27&gt;=PrSettings!$M$6),(ABS(AZ27-$F27)&lt;=1)*1,IF(AND(BC27,$F27+$G27&gt;=PrSettings!$M$8),(ABS(AZ27-$F27)+ABS(BA27-$G27)&lt;=1)*1,""))),"")</f>
        <v/>
      </c>
      <c r="BG27" s="488"/>
      <c r="BI27" s="451">
        <f t="shared" ca="1" si="4"/>
        <v>11</v>
      </c>
      <c r="BJ27" s="452" t="str">
        <f ca="1">GrpD!$B$4</f>
        <v>Dänemark</v>
      </c>
      <c r="BK27" s="453">
        <f t="shared" ref="BK27:BK32" ca="1" si="272">$D27</f>
        <v>35</v>
      </c>
      <c r="BL27" s="452" t="str">
        <f ca="1">GrpD!$D$4</f>
        <v>Tunesien</v>
      </c>
      <c r="BM27" s="492"/>
      <c r="BN27" s="492"/>
      <c r="BO27" s="485"/>
      <c r="BP27" s="453" t="str">
        <f t="shared" ref="BP27:BP32" ca="1" si="273">IF(($F27&lt;&gt;"")*($G27&lt;&gt;"")*(BM27&lt;&gt;"")*(BN27&lt;&gt;""),($F27&gt;$G27)*(BM27&gt;BN27)+($F27=$G27)*(BM27=BN27)+($F27&lt;$G27)*(BM27&lt;BN27),"")</f>
        <v/>
      </c>
      <c r="BQ27" s="453" t="str">
        <f ca="1">IF((BP27&lt;&gt;""),IF(OR($F27&lt;&gt;$G27,PrSettings!$M$4="●"),(($F27-$G27)=(BM27-BN27))*1,0),"")</f>
        <v/>
      </c>
      <c r="BR27" s="453" t="str">
        <f t="shared" ref="BR27:BR32" ca="1" si="274">IF((BP27&lt;&gt;""),($F27=BM27)*($G27=BN27),"")</f>
        <v/>
      </c>
      <c r="BS27" s="453" t="str">
        <f ca="1">IF(BP27&lt;&gt;"",IF(ABS($F27-$G27)&gt;=PrSettings!$M$7,(ABS($F27-$G27-BM27+BN27)&lt;=1)*1,IF(AND(BP27,$F27=$G27,$F27&gt;=PrSettings!$M$6),(ABS(BM27-$F27)&lt;=1)*1,IF(AND(BP27,$F27+$G27&gt;=PrSettings!$M$8),(ABS(BM27-$F27)+ABS(BN27-$G27)&lt;=1)*1,""))),"")</f>
        <v/>
      </c>
      <c r="BT27" s="488"/>
      <c r="BV27" s="451">
        <f t="shared" ca="1" si="5"/>
        <v>11</v>
      </c>
      <c r="BW27" s="452" t="str">
        <f ca="1">GrpD!$B$4</f>
        <v>Dänemark</v>
      </c>
      <c r="BX27" s="453">
        <f t="shared" ref="BX27:BX32" ca="1" si="275">$D27</f>
        <v>35</v>
      </c>
      <c r="BY27" s="452" t="str">
        <f ca="1">GrpD!$D$4</f>
        <v>Tunesien</v>
      </c>
      <c r="BZ27" s="492"/>
      <c r="CA27" s="492"/>
      <c r="CB27" s="485"/>
      <c r="CC27" s="453" t="str">
        <f t="shared" ref="CC27:CC32" ca="1" si="276">IF(($F27&lt;&gt;"")*($G27&lt;&gt;"")*(BZ27&lt;&gt;"")*(CA27&lt;&gt;""),($F27&gt;$G27)*(BZ27&gt;CA27)+($F27=$G27)*(BZ27=CA27)+($F27&lt;$G27)*(BZ27&lt;CA27),"")</f>
        <v/>
      </c>
      <c r="CD27" s="453" t="str">
        <f ca="1">IF((CC27&lt;&gt;""),IF(OR($F27&lt;&gt;$G27,PrSettings!$M$4="●"),(($F27-$G27)=(BZ27-CA27))*1,0),"")</f>
        <v/>
      </c>
      <c r="CE27" s="453" t="str">
        <f t="shared" ref="CE27:CE32" ca="1" si="277">IF((CC27&lt;&gt;""),($F27=BZ27)*($G27=CA27),"")</f>
        <v/>
      </c>
      <c r="CF27" s="453" t="str">
        <f ca="1">IF(CC27&lt;&gt;"",IF(ABS($F27-$G27)&gt;=PrSettings!$M$7,(ABS($F27-$G27-BZ27+CA27)&lt;=1)*1,IF(AND(CC27,$F27=$G27,$F27&gt;=PrSettings!$M$6),(ABS(BZ27-$F27)&lt;=1)*1,IF(AND(CC27,$F27+$G27&gt;=PrSettings!$M$8),(ABS(BZ27-$F27)+ABS(CA27-$G27)&lt;=1)*1,""))),"")</f>
        <v/>
      </c>
      <c r="CG27" s="488"/>
      <c r="CI27" s="451">
        <f t="shared" ca="1" si="6"/>
        <v>11</v>
      </c>
      <c r="CJ27" s="452" t="str">
        <f ca="1">GrpD!$B$4</f>
        <v>Dänemark</v>
      </c>
      <c r="CK27" s="453">
        <f t="shared" ref="CK27:CK32" ca="1" si="278">$D27</f>
        <v>35</v>
      </c>
      <c r="CL27" s="452" t="str">
        <f ca="1">GrpD!$D$4</f>
        <v>Tunesien</v>
      </c>
      <c r="CM27" s="492"/>
      <c r="CN27" s="492"/>
      <c r="CO27" s="485"/>
      <c r="CP27" s="453" t="str">
        <f t="shared" ref="CP27:CP32" ca="1" si="279">IF(($F27&lt;&gt;"")*($G27&lt;&gt;"")*(CM27&lt;&gt;"")*(CN27&lt;&gt;""),($F27&gt;$G27)*(CM27&gt;CN27)+($F27=$G27)*(CM27=CN27)+($F27&lt;$G27)*(CM27&lt;CN27),"")</f>
        <v/>
      </c>
      <c r="CQ27" s="453" t="str">
        <f ca="1">IF((CP27&lt;&gt;""),IF(OR($F27&lt;&gt;$G27,PrSettings!$M$4="●"),(($F27-$G27)=(CM27-CN27))*1,0),"")</f>
        <v/>
      </c>
      <c r="CR27" s="453" t="str">
        <f t="shared" ref="CR27:CR32" ca="1" si="280">IF((CP27&lt;&gt;""),($F27=CM27)*($G27=CN27),"")</f>
        <v/>
      </c>
      <c r="CS27" s="453" t="str">
        <f ca="1">IF(CP27&lt;&gt;"",IF(ABS($F27-$G27)&gt;=PrSettings!$M$7,(ABS($F27-$G27-CM27+CN27)&lt;=1)*1,IF(AND(CP27,$F27=$G27,$F27&gt;=PrSettings!$M$6),(ABS(CM27-$F27)&lt;=1)*1,IF(AND(CP27,$F27+$G27&gt;=PrSettings!$M$8),(ABS(CM27-$F27)+ABS(CN27-$G27)&lt;=1)*1,""))),"")</f>
        <v/>
      </c>
      <c r="CT27" s="488"/>
      <c r="CV27" s="451">
        <f t="shared" ca="1" si="7"/>
        <v>11</v>
      </c>
      <c r="CW27" s="452" t="str">
        <f ca="1">GrpD!$B$4</f>
        <v>Dänemark</v>
      </c>
      <c r="CX27" s="453">
        <f t="shared" ref="CX27:CX32" ca="1" si="281">$D27</f>
        <v>35</v>
      </c>
      <c r="CY27" s="452" t="str">
        <f ca="1">GrpD!$D$4</f>
        <v>Tunesien</v>
      </c>
      <c r="CZ27" s="492"/>
      <c r="DA27" s="492"/>
      <c r="DB27" s="485"/>
      <c r="DC27" s="453" t="str">
        <f t="shared" ref="DC27:DC32" ca="1" si="282">IF(($F27&lt;&gt;"")*($G27&lt;&gt;"")*(CZ27&lt;&gt;"")*(DA27&lt;&gt;""),($F27&gt;$G27)*(CZ27&gt;DA27)+($F27=$G27)*(CZ27=DA27)+($F27&lt;$G27)*(CZ27&lt;DA27),"")</f>
        <v/>
      </c>
      <c r="DD27" s="453" t="str">
        <f ca="1">IF((DC27&lt;&gt;""),IF(OR($F27&lt;&gt;$G27,PrSettings!$M$4="●"),(($F27-$G27)=(CZ27-DA27))*1,0),"")</f>
        <v/>
      </c>
      <c r="DE27" s="453" t="str">
        <f t="shared" ref="DE27:DE32" ca="1" si="283">IF((DC27&lt;&gt;""),($F27=CZ27)*($G27=DA27),"")</f>
        <v/>
      </c>
      <c r="DF27" s="453" t="str">
        <f ca="1">IF(DC27&lt;&gt;"",IF(ABS($F27-$G27)&gt;=PrSettings!$M$7,(ABS($F27-$G27-CZ27+DA27)&lt;=1)*1,IF(AND(DC27,$F27=$G27,$F27&gt;=PrSettings!$M$6),(ABS(CZ27-$F27)&lt;=1)*1,IF(AND(DC27,$F27+$G27&gt;=PrSettings!$M$8),(ABS(CZ27-$F27)+ABS(DA27-$G27)&lt;=1)*1,""))),"")</f>
        <v/>
      </c>
      <c r="DG27" s="488"/>
      <c r="DI27" s="451">
        <f t="shared" ca="1" si="8"/>
        <v>11</v>
      </c>
      <c r="DJ27" s="452" t="str">
        <f ca="1">GrpD!$B$4</f>
        <v>Dänemark</v>
      </c>
      <c r="DK27" s="453">
        <f t="shared" ref="DK27:DK32" ca="1" si="284">$D27</f>
        <v>35</v>
      </c>
      <c r="DL27" s="452" t="str">
        <f ca="1">GrpD!$D$4</f>
        <v>Tunesien</v>
      </c>
      <c r="DM27" s="492"/>
      <c r="DN27" s="492"/>
      <c r="DO27" s="485"/>
      <c r="DP27" s="453" t="str">
        <f t="shared" ref="DP27:DP32" ca="1" si="285">IF(($F27&lt;&gt;"")*($G27&lt;&gt;"")*(DM27&lt;&gt;"")*(DN27&lt;&gt;""),($F27&gt;$G27)*(DM27&gt;DN27)+($F27=$G27)*(DM27=DN27)+($F27&lt;$G27)*(DM27&lt;DN27),"")</f>
        <v/>
      </c>
      <c r="DQ27" s="453" t="str">
        <f ca="1">IF((DP27&lt;&gt;""),IF(OR($F27&lt;&gt;$G27,PrSettings!$M$4="●"),(($F27-$G27)=(DM27-DN27))*1,0),"")</f>
        <v/>
      </c>
      <c r="DR27" s="453" t="str">
        <f t="shared" ref="DR27:DR32" ca="1" si="286">IF((DP27&lt;&gt;""),($F27=DM27)*($G27=DN27),"")</f>
        <v/>
      </c>
      <c r="DS27" s="453" t="str">
        <f ca="1">IF(DP27&lt;&gt;"",IF(ABS($F27-$G27)&gt;=PrSettings!$M$7,(ABS($F27-$G27-DM27+DN27)&lt;=1)*1,IF(AND(DP27,$F27=$G27,$F27&gt;=PrSettings!$M$6),(ABS(DM27-$F27)&lt;=1)*1,IF(AND(DP27,$F27+$G27&gt;=PrSettings!$M$8),(ABS(DM27-$F27)+ABS(DN27-$G27)&lt;=1)*1,""))),"")</f>
        <v/>
      </c>
      <c r="DT27" s="488"/>
      <c r="DV27" s="451">
        <f t="shared" ca="1" si="9"/>
        <v>11</v>
      </c>
      <c r="DW27" s="452" t="str">
        <f ca="1">GrpD!$B$4</f>
        <v>Dänemark</v>
      </c>
      <c r="DX27" s="453">
        <f t="shared" ref="DX27:DX32" ca="1" si="287">$D27</f>
        <v>35</v>
      </c>
      <c r="DY27" s="452" t="str">
        <f ca="1">GrpD!$D$4</f>
        <v>Tunesien</v>
      </c>
      <c r="DZ27" s="492"/>
      <c r="EA27" s="492"/>
      <c r="EB27" s="485"/>
      <c r="EC27" s="453" t="str">
        <f t="shared" ref="EC27:EC32" ca="1" si="288">IF(($F27&lt;&gt;"")*($G27&lt;&gt;"")*(DZ27&lt;&gt;"")*(EA27&lt;&gt;""),($F27&gt;$G27)*(DZ27&gt;EA27)+($F27=$G27)*(DZ27=EA27)+($F27&lt;$G27)*(DZ27&lt;EA27),"")</f>
        <v/>
      </c>
      <c r="ED27" s="453" t="str">
        <f ca="1">IF((EC27&lt;&gt;""),IF(OR($F27&lt;&gt;$G27,PrSettings!$M$4="●"),(($F27-$G27)=(DZ27-EA27))*1,0),"")</f>
        <v/>
      </c>
      <c r="EE27" s="453" t="str">
        <f t="shared" ref="EE27:EE32" ca="1" si="289">IF((EC27&lt;&gt;""),($F27=DZ27)*($G27=EA27),"")</f>
        <v/>
      </c>
      <c r="EF27" s="453" t="str">
        <f ca="1">IF(EC27&lt;&gt;"",IF(ABS($F27-$G27)&gt;=PrSettings!$M$7,(ABS($F27-$G27-DZ27+EA27)&lt;=1)*1,IF(AND(EC27,$F27=$G27,$F27&gt;=PrSettings!$M$6),(ABS(DZ27-$F27)&lt;=1)*1,IF(AND(EC27,$F27+$G27&gt;=PrSettings!$M$8),(ABS(DZ27-$F27)+ABS(EA27-$G27)&lt;=1)*1,""))),"")</f>
        <v/>
      </c>
      <c r="EG27" s="488"/>
      <c r="EI27" s="451">
        <f t="shared" ca="1" si="10"/>
        <v>11</v>
      </c>
      <c r="EJ27" s="452" t="str">
        <f ca="1">GrpD!$B$4</f>
        <v>Dänemark</v>
      </c>
      <c r="EK27" s="453">
        <f t="shared" ref="EK27:EK32" ca="1" si="290">$D27</f>
        <v>35</v>
      </c>
      <c r="EL27" s="452" t="str">
        <f ca="1">GrpD!$D$4</f>
        <v>Tunesien</v>
      </c>
      <c r="EM27" s="492"/>
      <c r="EN27" s="492"/>
      <c r="EO27" s="485"/>
      <c r="EP27" s="453" t="str">
        <f t="shared" ref="EP27:EP32" ca="1" si="291">IF(($F27&lt;&gt;"")*($G27&lt;&gt;"")*(EM27&lt;&gt;"")*(EN27&lt;&gt;""),($F27&gt;$G27)*(EM27&gt;EN27)+($F27=$G27)*(EM27=EN27)+($F27&lt;$G27)*(EM27&lt;EN27),"")</f>
        <v/>
      </c>
      <c r="EQ27" s="453" t="str">
        <f ca="1">IF((EP27&lt;&gt;""),IF(OR($F27&lt;&gt;$G27,PrSettings!$M$4="●"),(($F27-$G27)=(EM27-EN27))*1,0),"")</f>
        <v/>
      </c>
      <c r="ER27" s="453" t="str">
        <f t="shared" ref="ER27:ER32" ca="1" si="292">IF((EP27&lt;&gt;""),($F27=EM27)*($G27=EN27),"")</f>
        <v/>
      </c>
      <c r="ES27" s="453" t="str">
        <f ca="1">IF(EP27&lt;&gt;"",IF(ABS($F27-$G27)&gt;=PrSettings!$M$7,(ABS($F27-$G27-EM27+EN27)&lt;=1)*1,IF(AND(EP27,$F27=$G27,$F27&gt;=PrSettings!$M$6),(ABS(EM27-$F27)&lt;=1)*1,IF(AND(EP27,$F27+$G27&gt;=PrSettings!$M$8),(ABS(EM27-$F27)+ABS(EN27-$G27)&lt;=1)*1,""))),"")</f>
        <v/>
      </c>
      <c r="ET27" s="488"/>
      <c r="EV27" s="451">
        <f t="shared" ca="1" si="11"/>
        <v>11</v>
      </c>
      <c r="EW27" s="452" t="str">
        <f ca="1">GrpD!$B$4</f>
        <v>Dänemark</v>
      </c>
      <c r="EX27" s="453">
        <f t="shared" ref="EX27:EX32" ca="1" si="293">$D27</f>
        <v>35</v>
      </c>
      <c r="EY27" s="452" t="str">
        <f ca="1">GrpD!$D$4</f>
        <v>Tunesien</v>
      </c>
      <c r="EZ27" s="492"/>
      <c r="FA27" s="492"/>
      <c r="FB27" s="485"/>
      <c r="FC27" s="453" t="str">
        <f t="shared" ref="FC27:FC32" ca="1" si="294">IF(($F27&lt;&gt;"")*($G27&lt;&gt;"")*(EZ27&lt;&gt;"")*(FA27&lt;&gt;""),($F27&gt;$G27)*(EZ27&gt;FA27)+($F27=$G27)*(EZ27=FA27)+($F27&lt;$G27)*(EZ27&lt;FA27),"")</f>
        <v/>
      </c>
      <c r="FD27" s="453" t="str">
        <f ca="1">IF((FC27&lt;&gt;""),IF(OR($F27&lt;&gt;$G27,PrSettings!$M$4="●"),(($F27-$G27)=(EZ27-FA27))*1,0),"")</f>
        <v/>
      </c>
      <c r="FE27" s="453" t="str">
        <f t="shared" ref="FE27:FE32" ca="1" si="295">IF((FC27&lt;&gt;""),($F27=EZ27)*($G27=FA27),"")</f>
        <v/>
      </c>
      <c r="FF27" s="453" t="str">
        <f ca="1">IF(FC27&lt;&gt;"",IF(ABS($F27-$G27)&gt;=PrSettings!$M$7,(ABS($F27-$G27-EZ27+FA27)&lt;=1)*1,IF(AND(FC27,$F27=$G27,$F27&gt;=PrSettings!$M$6),(ABS(EZ27-$F27)&lt;=1)*1,IF(AND(FC27,$F27+$G27&gt;=PrSettings!$M$8),(ABS(EZ27-$F27)+ABS(FA27-$G27)&lt;=1)*1,""))),"")</f>
        <v/>
      </c>
      <c r="FG27" s="488"/>
      <c r="FI27" s="451">
        <f t="shared" ca="1" si="12"/>
        <v>11</v>
      </c>
      <c r="FJ27" s="452" t="str">
        <f ca="1">GrpD!$B$4</f>
        <v>Dänemark</v>
      </c>
      <c r="FK27" s="453">
        <f t="shared" ref="FK27:FK32" ca="1" si="296">$D27</f>
        <v>35</v>
      </c>
      <c r="FL27" s="452" t="str">
        <f ca="1">GrpD!$D$4</f>
        <v>Tunesien</v>
      </c>
      <c r="FM27" s="492"/>
      <c r="FN27" s="492"/>
      <c r="FO27" s="485"/>
      <c r="FP27" s="453" t="str">
        <f t="shared" ref="FP27:FP32" ca="1" si="297">IF(($F27&lt;&gt;"")*($G27&lt;&gt;"")*(FM27&lt;&gt;"")*(FN27&lt;&gt;""),($F27&gt;$G27)*(FM27&gt;FN27)+($F27=$G27)*(FM27=FN27)+($F27&lt;$G27)*(FM27&lt;FN27),"")</f>
        <v/>
      </c>
      <c r="FQ27" s="453" t="str">
        <f ca="1">IF((FP27&lt;&gt;""),IF(OR($F27&lt;&gt;$G27,PrSettings!$M$4="●"),(($F27-$G27)=(FM27-FN27))*1,0),"")</f>
        <v/>
      </c>
      <c r="FR27" s="453" t="str">
        <f t="shared" ref="FR27:FR32" ca="1" si="298">IF((FP27&lt;&gt;""),($F27=FM27)*($G27=FN27),"")</f>
        <v/>
      </c>
      <c r="FS27" s="453" t="str">
        <f ca="1">IF(FP27&lt;&gt;"",IF(ABS($F27-$G27)&gt;=PrSettings!$M$7,(ABS($F27-$G27-FM27+FN27)&lt;=1)*1,IF(AND(FP27,$F27=$G27,$F27&gt;=PrSettings!$M$6),(ABS(FM27-$F27)&lt;=1)*1,IF(AND(FP27,$F27+$G27&gt;=PrSettings!$M$8),(ABS(FM27-$F27)+ABS(FN27-$G27)&lt;=1)*1,""))),"")</f>
        <v/>
      </c>
      <c r="FT27" s="488"/>
      <c r="FV27" s="451">
        <f t="shared" ca="1" si="13"/>
        <v>11</v>
      </c>
      <c r="FW27" s="452" t="str">
        <f ca="1">GrpD!$B$4</f>
        <v>Dänemark</v>
      </c>
      <c r="FX27" s="453">
        <f t="shared" ref="FX27:FX32" ca="1" si="299">$D27</f>
        <v>35</v>
      </c>
      <c r="FY27" s="452" t="str">
        <f ca="1">GrpD!$D$4</f>
        <v>Tunesien</v>
      </c>
      <c r="FZ27" s="492"/>
      <c r="GA27" s="492"/>
      <c r="GB27" s="485"/>
      <c r="GC27" s="453" t="str">
        <f t="shared" ref="GC27:GC32" ca="1" si="300">IF(($F27&lt;&gt;"")*($G27&lt;&gt;"")*(FZ27&lt;&gt;"")*(GA27&lt;&gt;""),($F27&gt;$G27)*(FZ27&gt;GA27)+($F27=$G27)*(FZ27=GA27)+($F27&lt;$G27)*(FZ27&lt;GA27),"")</f>
        <v/>
      </c>
      <c r="GD27" s="453" t="str">
        <f ca="1">IF((GC27&lt;&gt;""),IF(OR($F27&lt;&gt;$G27,PrSettings!$M$4="●"),(($F27-$G27)=(FZ27-GA27))*1,0),"")</f>
        <v/>
      </c>
      <c r="GE27" s="453" t="str">
        <f t="shared" ref="GE27:GE32" ca="1" si="301">IF((GC27&lt;&gt;""),($F27=FZ27)*($G27=GA27),"")</f>
        <v/>
      </c>
      <c r="GF27" s="453" t="str">
        <f ca="1">IF(GC27&lt;&gt;"",IF(ABS($F27-$G27)&gt;=PrSettings!$M$7,(ABS($F27-$G27-FZ27+GA27)&lt;=1)*1,IF(AND(GC27,$F27=$G27,$F27&gt;=PrSettings!$M$6),(ABS(FZ27-$F27)&lt;=1)*1,IF(AND(GC27,$F27+$G27&gt;=PrSettings!$M$8),(ABS(FZ27-$F27)+ABS(GA27-$G27)&lt;=1)*1,""))),"")</f>
        <v/>
      </c>
      <c r="GG27" s="488"/>
      <c r="GI27" s="451">
        <f t="shared" ca="1" si="14"/>
        <v>11</v>
      </c>
      <c r="GJ27" s="452" t="str">
        <f ca="1">GrpD!$B$4</f>
        <v>Dänemark</v>
      </c>
      <c r="GK27" s="453">
        <f t="shared" ref="GK27:GK32" ca="1" si="302">$D27</f>
        <v>35</v>
      </c>
      <c r="GL27" s="452" t="str">
        <f ca="1">GrpD!$D$4</f>
        <v>Tunesien</v>
      </c>
      <c r="GM27" s="492"/>
      <c r="GN27" s="492"/>
      <c r="GO27" s="485"/>
      <c r="GP27" s="453" t="str">
        <f t="shared" ref="GP27:GP32" ca="1" si="303">IF(($F27&lt;&gt;"")*($G27&lt;&gt;"")*(GM27&lt;&gt;"")*(GN27&lt;&gt;""),($F27&gt;$G27)*(GM27&gt;GN27)+($F27=$G27)*(GM27=GN27)+($F27&lt;$G27)*(GM27&lt;GN27),"")</f>
        <v/>
      </c>
      <c r="GQ27" s="453" t="str">
        <f ca="1">IF((GP27&lt;&gt;""),IF(OR($F27&lt;&gt;$G27,PrSettings!$M$4="●"),(($F27-$G27)=(GM27-GN27))*1,0),"")</f>
        <v/>
      </c>
      <c r="GR27" s="453" t="str">
        <f t="shared" ref="GR27:GR32" ca="1" si="304">IF((GP27&lt;&gt;""),($F27=GM27)*($G27=GN27),"")</f>
        <v/>
      </c>
      <c r="GS27" s="453" t="str">
        <f ca="1">IF(GP27&lt;&gt;"",IF(ABS($F27-$G27)&gt;=PrSettings!$M$7,(ABS($F27-$G27-GM27+GN27)&lt;=1)*1,IF(AND(GP27,$F27=$G27,$F27&gt;=PrSettings!$M$6),(ABS(GM27-$F27)&lt;=1)*1,IF(AND(GP27,$F27+$G27&gt;=PrSettings!$M$8),(ABS(GM27-$F27)+ABS(GN27-$G27)&lt;=1)*1,""))),"")</f>
        <v/>
      </c>
      <c r="GT27" s="488"/>
      <c r="GV27" s="451">
        <f t="shared" ca="1" si="15"/>
        <v>11</v>
      </c>
      <c r="GW27" s="452" t="str">
        <f ca="1">GrpD!$B$4</f>
        <v>Dänemark</v>
      </c>
      <c r="GX27" s="453">
        <f t="shared" ref="GX27:GX32" ca="1" si="305">$D27</f>
        <v>35</v>
      </c>
      <c r="GY27" s="452" t="str">
        <f ca="1">GrpD!$D$4</f>
        <v>Tunesien</v>
      </c>
      <c r="GZ27" s="492"/>
      <c r="HA27" s="492"/>
      <c r="HB27" s="485"/>
      <c r="HC27" s="453" t="str">
        <f t="shared" ref="HC27:HC32" ca="1" si="306">IF(($F27&lt;&gt;"")*($G27&lt;&gt;"")*(GZ27&lt;&gt;"")*(HA27&lt;&gt;""),($F27&gt;$G27)*(GZ27&gt;HA27)+($F27=$G27)*(GZ27=HA27)+($F27&lt;$G27)*(GZ27&lt;HA27),"")</f>
        <v/>
      </c>
      <c r="HD27" s="453" t="str">
        <f ca="1">IF((HC27&lt;&gt;""),IF(OR($F27&lt;&gt;$G27,PrSettings!$M$4="●"),(($F27-$G27)=(GZ27-HA27))*1,0),"")</f>
        <v/>
      </c>
      <c r="HE27" s="453" t="str">
        <f t="shared" ref="HE27:HE32" ca="1" si="307">IF((HC27&lt;&gt;""),($F27=GZ27)*($G27=HA27),"")</f>
        <v/>
      </c>
      <c r="HF27" s="453" t="str">
        <f ca="1">IF(HC27&lt;&gt;"",IF(ABS($F27-$G27)&gt;=PrSettings!$M$7,(ABS($F27-$G27-GZ27+HA27)&lt;=1)*1,IF(AND(HC27,$F27=$G27,$F27&gt;=PrSettings!$M$6),(ABS(GZ27-$F27)&lt;=1)*1,IF(AND(HC27,$F27+$G27&gt;=PrSettings!$M$8),(ABS(GZ27-$F27)+ABS(HA27-$G27)&lt;=1)*1,""))),"")</f>
        <v/>
      </c>
      <c r="HG27" s="488"/>
      <c r="HI27" s="451">
        <f t="shared" ca="1" si="16"/>
        <v>11</v>
      </c>
      <c r="HJ27" s="452" t="str">
        <f ca="1">GrpD!$B$4</f>
        <v>Dänemark</v>
      </c>
      <c r="HK27" s="453">
        <f t="shared" ref="HK27:HK32" ca="1" si="308">$D27</f>
        <v>35</v>
      </c>
      <c r="HL27" s="452" t="str">
        <f ca="1">GrpD!$D$4</f>
        <v>Tunesien</v>
      </c>
      <c r="HM27" s="492"/>
      <c r="HN27" s="492"/>
      <c r="HO27" s="485"/>
      <c r="HP27" s="453" t="str">
        <f t="shared" ref="HP27:HP32" ca="1" si="309">IF(($F27&lt;&gt;"")*($G27&lt;&gt;"")*(HM27&lt;&gt;"")*(HN27&lt;&gt;""),($F27&gt;$G27)*(HM27&gt;HN27)+($F27=$G27)*(HM27=HN27)+($F27&lt;$G27)*(HM27&lt;HN27),"")</f>
        <v/>
      </c>
      <c r="HQ27" s="453" t="str">
        <f ca="1">IF((HP27&lt;&gt;""),IF(OR($F27&lt;&gt;$G27,PrSettings!$M$4="●"),(($F27-$G27)=(HM27-HN27))*1,0),"")</f>
        <v/>
      </c>
      <c r="HR27" s="453" t="str">
        <f t="shared" ref="HR27:HR32" ca="1" si="310">IF((HP27&lt;&gt;""),($F27=HM27)*($G27=HN27),"")</f>
        <v/>
      </c>
      <c r="HS27" s="453" t="str">
        <f ca="1">IF(HP27&lt;&gt;"",IF(ABS($F27-$G27)&gt;=PrSettings!$M$7,(ABS($F27-$G27-HM27+HN27)&lt;=1)*1,IF(AND(HP27,$F27=$G27,$F27&gt;=PrSettings!$M$6),(ABS(HM27-$F27)&lt;=1)*1,IF(AND(HP27,$F27+$G27&gt;=PrSettings!$M$8),(ABS(HM27-$F27)+ABS(HN27-$G27)&lt;=1)*1,""))),"")</f>
        <v/>
      </c>
      <c r="HT27" s="488"/>
      <c r="HV27" s="451">
        <f t="shared" ca="1" si="17"/>
        <v>11</v>
      </c>
      <c r="HW27" s="452" t="str">
        <f ca="1">GrpD!$B$4</f>
        <v>Dänemark</v>
      </c>
      <c r="HX27" s="453">
        <f t="shared" ref="HX27:HX32" ca="1" si="311">$D27</f>
        <v>35</v>
      </c>
      <c r="HY27" s="452" t="str">
        <f ca="1">GrpD!$D$4</f>
        <v>Tunesien</v>
      </c>
      <c r="HZ27" s="492"/>
      <c r="IA27" s="492"/>
      <c r="IB27" s="485"/>
      <c r="IC27" s="453" t="str">
        <f t="shared" ref="IC27:IC32" ca="1" si="312">IF(($F27&lt;&gt;"")*($G27&lt;&gt;"")*(HZ27&lt;&gt;"")*(IA27&lt;&gt;""),($F27&gt;$G27)*(HZ27&gt;IA27)+($F27=$G27)*(HZ27=IA27)+($F27&lt;$G27)*(HZ27&lt;IA27),"")</f>
        <v/>
      </c>
      <c r="ID27" s="453" t="str">
        <f ca="1">IF((IC27&lt;&gt;""),IF(OR($F27&lt;&gt;$G27,PrSettings!$M$4="●"),(($F27-$G27)=(HZ27-IA27))*1,0),"")</f>
        <v/>
      </c>
      <c r="IE27" s="453" t="str">
        <f t="shared" ref="IE27:IE32" ca="1" si="313">IF((IC27&lt;&gt;""),($F27=HZ27)*($G27=IA27),"")</f>
        <v/>
      </c>
      <c r="IF27" s="453" t="str">
        <f ca="1">IF(IC27&lt;&gt;"",IF(ABS($F27-$G27)&gt;=PrSettings!$M$7,(ABS($F27-$G27-HZ27+IA27)&lt;=1)*1,IF(AND(IC27,$F27=$G27,$F27&gt;=PrSettings!$M$6),(ABS(HZ27-$F27)&lt;=1)*1,IF(AND(IC27,$F27+$G27&gt;=PrSettings!$M$8),(ABS(HZ27-$F27)+ABS(IA27-$G27)&lt;=1)*1,""))),"")</f>
        <v/>
      </c>
      <c r="IG27" s="488"/>
      <c r="II27" s="451">
        <f t="shared" ca="1" si="18"/>
        <v>11</v>
      </c>
      <c r="IJ27" s="452" t="str">
        <f ca="1">GrpD!$B$4</f>
        <v>Dänemark</v>
      </c>
      <c r="IK27" s="453">
        <f t="shared" ref="IK27:IK32" ca="1" si="314">$D27</f>
        <v>35</v>
      </c>
      <c r="IL27" s="452" t="str">
        <f ca="1">GrpD!$D$4</f>
        <v>Tunesien</v>
      </c>
      <c r="IM27" s="492"/>
      <c r="IN27" s="492"/>
      <c r="IO27" s="485"/>
      <c r="IP27" s="453" t="str">
        <f t="shared" ref="IP27:IP32" ca="1" si="315">IF(($F27&lt;&gt;"")*($G27&lt;&gt;"")*(IM27&lt;&gt;"")*(IN27&lt;&gt;""),($F27&gt;$G27)*(IM27&gt;IN27)+($F27=$G27)*(IM27=IN27)+($F27&lt;$G27)*(IM27&lt;IN27),"")</f>
        <v/>
      </c>
      <c r="IQ27" s="453" t="str">
        <f ca="1">IF((IP27&lt;&gt;""),IF(OR($F27&lt;&gt;$G27,PrSettings!$M$4="●"),(($F27-$G27)=(IM27-IN27))*1,0),"")</f>
        <v/>
      </c>
      <c r="IR27" s="453" t="str">
        <f t="shared" ref="IR27:IR32" ca="1" si="316">IF((IP27&lt;&gt;""),($F27=IM27)*($G27=IN27),"")</f>
        <v/>
      </c>
      <c r="IS27" s="453" t="str">
        <f ca="1">IF(IP27&lt;&gt;"",IF(ABS($F27-$G27)&gt;=PrSettings!$M$7,(ABS($F27-$G27-IM27+IN27)&lt;=1)*1,IF(AND(IP27,$F27=$G27,$F27&gt;=PrSettings!$M$6),(ABS(IM27-$F27)&lt;=1)*1,IF(AND(IP27,$F27+$G27&gt;=PrSettings!$M$8),(ABS(IM27-$F27)+ABS(IN27-$G27)&lt;=1)*1,""))),"")</f>
        <v/>
      </c>
      <c r="IT27" s="488"/>
      <c r="IV27" s="451">
        <f t="shared" ca="1" si="19"/>
        <v>11</v>
      </c>
      <c r="IW27" s="452" t="str">
        <f ca="1">GrpD!$B$4</f>
        <v>Dänemark</v>
      </c>
      <c r="IX27" s="453">
        <f t="shared" ref="IX27:IX32" ca="1" si="317">$D27</f>
        <v>35</v>
      </c>
      <c r="IY27" s="452" t="str">
        <f ca="1">GrpD!$D$4</f>
        <v>Tunesien</v>
      </c>
      <c r="IZ27" s="492"/>
      <c r="JA27" s="492"/>
      <c r="JB27" s="485"/>
      <c r="JC27" s="453" t="str">
        <f t="shared" ref="JC27:JC32" ca="1" si="318">IF(($F27&lt;&gt;"")*($G27&lt;&gt;"")*(IZ27&lt;&gt;"")*(JA27&lt;&gt;""),($F27&gt;$G27)*(IZ27&gt;JA27)+($F27=$G27)*(IZ27=JA27)+($F27&lt;$G27)*(IZ27&lt;JA27),"")</f>
        <v/>
      </c>
      <c r="JD27" s="453" t="str">
        <f ca="1">IF((JC27&lt;&gt;""),IF(OR($F27&lt;&gt;$G27,PrSettings!$M$4="●"),(($F27-$G27)=(IZ27-JA27))*1,0),"")</f>
        <v/>
      </c>
      <c r="JE27" s="453" t="str">
        <f t="shared" ref="JE27:JE32" ca="1" si="319">IF((JC27&lt;&gt;""),($F27=IZ27)*($G27=JA27),"")</f>
        <v/>
      </c>
      <c r="JF27" s="453" t="str">
        <f ca="1">IF(JC27&lt;&gt;"",IF(ABS($F27-$G27)&gt;=PrSettings!$M$7,(ABS($F27-$G27-IZ27+JA27)&lt;=1)*1,IF(AND(JC27,$F27=$G27,$F27&gt;=PrSettings!$M$6),(ABS(IZ27-$F27)&lt;=1)*1,IF(AND(JC27,$F27+$G27&gt;=PrSettings!$M$8),(ABS(IZ27-$F27)+ABS(JA27-$G27)&lt;=1)*1,""))),"")</f>
        <v/>
      </c>
      <c r="JG27" s="488"/>
      <c r="JI27" s="451">
        <f t="shared" ca="1" si="20"/>
        <v>11</v>
      </c>
      <c r="JJ27" s="452" t="str">
        <f ca="1">GrpD!$B$4</f>
        <v>Dänemark</v>
      </c>
      <c r="JK27" s="453">
        <f t="shared" ref="JK27:JK32" ca="1" si="320">$D27</f>
        <v>35</v>
      </c>
      <c r="JL27" s="452" t="str">
        <f ca="1">GrpD!$D$4</f>
        <v>Tunesien</v>
      </c>
      <c r="JM27" s="492"/>
      <c r="JN27" s="492"/>
      <c r="JO27" s="485"/>
      <c r="JP27" s="453" t="str">
        <f t="shared" ref="JP27:JP32" ca="1" si="321">IF(($F27&lt;&gt;"")*($G27&lt;&gt;"")*(JM27&lt;&gt;"")*(JN27&lt;&gt;""),($F27&gt;$G27)*(JM27&gt;JN27)+($F27=$G27)*(JM27=JN27)+($F27&lt;$G27)*(JM27&lt;JN27),"")</f>
        <v/>
      </c>
      <c r="JQ27" s="453" t="str">
        <f ca="1">IF((JP27&lt;&gt;""),IF(OR($F27&lt;&gt;$G27,PrSettings!$M$4="●"),(($F27-$G27)=(JM27-JN27))*1,0),"")</f>
        <v/>
      </c>
      <c r="JR27" s="453" t="str">
        <f t="shared" ref="JR27:JR32" ca="1" si="322">IF((JP27&lt;&gt;""),($F27=JM27)*($G27=JN27),"")</f>
        <v/>
      </c>
      <c r="JS27" s="453" t="str">
        <f ca="1">IF(JP27&lt;&gt;"",IF(ABS($F27-$G27)&gt;=PrSettings!$M$7,(ABS($F27-$G27-JM27+JN27)&lt;=1)*1,IF(AND(JP27,$F27=$G27,$F27&gt;=PrSettings!$M$6),(ABS(JM27-$F27)&lt;=1)*1,IF(AND(JP27,$F27+$G27&gt;=PrSettings!$M$8),(ABS(JM27-$F27)+ABS(JN27-$G27)&lt;=1)*1,""))),"")</f>
        <v/>
      </c>
      <c r="JT27" s="488"/>
      <c r="JV27" s="451">
        <f t="shared" ca="1" si="21"/>
        <v>11</v>
      </c>
      <c r="JW27" s="452" t="str">
        <f ca="1">GrpD!$B$4</f>
        <v>Dänemark</v>
      </c>
      <c r="JX27" s="453">
        <f t="shared" ref="JX27:JX32" ca="1" si="323">$D27</f>
        <v>35</v>
      </c>
      <c r="JY27" s="452" t="str">
        <f ca="1">GrpD!$D$4</f>
        <v>Tunesien</v>
      </c>
      <c r="JZ27" s="492"/>
      <c r="KA27" s="492"/>
      <c r="KB27" s="485"/>
      <c r="KC27" s="453" t="str">
        <f t="shared" ref="KC27:KC32" ca="1" si="324">IF(($F27&lt;&gt;"")*($G27&lt;&gt;"")*(JZ27&lt;&gt;"")*(KA27&lt;&gt;""),($F27&gt;$G27)*(JZ27&gt;KA27)+($F27=$G27)*(JZ27=KA27)+($F27&lt;$G27)*(JZ27&lt;KA27),"")</f>
        <v/>
      </c>
      <c r="KD27" s="453" t="str">
        <f ca="1">IF((KC27&lt;&gt;""),IF(OR($F27&lt;&gt;$G27,PrSettings!$M$4="●"),(($F27-$G27)=(JZ27-KA27))*1,0),"")</f>
        <v/>
      </c>
      <c r="KE27" s="453" t="str">
        <f t="shared" ref="KE27:KE32" ca="1" si="325">IF((KC27&lt;&gt;""),($F27=JZ27)*($G27=KA27),"")</f>
        <v/>
      </c>
      <c r="KF27" s="453" t="str">
        <f ca="1">IF(KC27&lt;&gt;"",IF(ABS($F27-$G27)&gt;=PrSettings!$M$7,(ABS($F27-$G27-JZ27+KA27)&lt;=1)*1,IF(AND(KC27,$F27=$G27,$F27&gt;=PrSettings!$M$6),(ABS(JZ27-$F27)&lt;=1)*1,IF(AND(KC27,$F27+$G27&gt;=PrSettings!$M$8),(ABS(JZ27-$F27)+ABS(KA27-$G27)&lt;=1)*1,""))),"")</f>
        <v/>
      </c>
      <c r="KG27" s="488"/>
      <c r="KI27" s="451">
        <f t="shared" ca="1" si="22"/>
        <v>11</v>
      </c>
      <c r="KJ27" s="452" t="str">
        <f ca="1">GrpD!$B$4</f>
        <v>Dänemark</v>
      </c>
      <c r="KK27" s="453">
        <f t="shared" ref="KK27:KK32" ca="1" si="326">$D27</f>
        <v>35</v>
      </c>
      <c r="KL27" s="452" t="str">
        <f ca="1">GrpD!$D$4</f>
        <v>Tunesien</v>
      </c>
      <c r="KM27" s="492"/>
      <c r="KN27" s="492"/>
      <c r="KO27" s="485"/>
      <c r="KP27" s="453" t="str">
        <f t="shared" ref="KP27:KP32" ca="1" si="327">IF(($F27&lt;&gt;"")*($G27&lt;&gt;"")*(KM27&lt;&gt;"")*(KN27&lt;&gt;""),($F27&gt;$G27)*(KM27&gt;KN27)+($F27=$G27)*(KM27=KN27)+($F27&lt;$G27)*(KM27&lt;KN27),"")</f>
        <v/>
      </c>
      <c r="KQ27" s="453" t="str">
        <f ca="1">IF((KP27&lt;&gt;""),IF(OR($F27&lt;&gt;$G27,PrSettings!$M$4="●"),(($F27-$G27)=(KM27-KN27))*1,0),"")</f>
        <v/>
      </c>
      <c r="KR27" s="453" t="str">
        <f t="shared" ref="KR27:KR32" ca="1" si="328">IF((KP27&lt;&gt;""),($F27=KM27)*($G27=KN27),"")</f>
        <v/>
      </c>
      <c r="KS27" s="453" t="str">
        <f ca="1">IF(KP27&lt;&gt;"",IF(ABS($F27-$G27)&gt;=PrSettings!$M$7,(ABS($F27-$G27-KM27+KN27)&lt;=1)*1,IF(AND(KP27,$F27=$G27,$F27&gt;=PrSettings!$M$6),(ABS(KM27-$F27)&lt;=1)*1,IF(AND(KP27,$F27+$G27&gt;=PrSettings!$M$8),(ABS(KM27-$F27)+ABS(KN27-$G27)&lt;=1)*1,""))),"")</f>
        <v/>
      </c>
      <c r="KT27" s="488"/>
      <c r="KV27" s="451">
        <f t="shared" ca="1" si="23"/>
        <v>11</v>
      </c>
      <c r="KW27" s="452" t="str">
        <f ca="1">GrpD!$B$4</f>
        <v>Dänemark</v>
      </c>
      <c r="KX27" s="453">
        <f t="shared" ref="KX27:KX32" ca="1" si="329">$D27</f>
        <v>35</v>
      </c>
      <c r="KY27" s="452" t="str">
        <f ca="1">GrpD!$D$4</f>
        <v>Tunesien</v>
      </c>
      <c r="KZ27" s="492"/>
      <c r="LA27" s="492"/>
      <c r="LB27" s="485"/>
      <c r="LC27" s="453" t="str">
        <f t="shared" ref="LC27:LC32" ca="1" si="330">IF(($F27&lt;&gt;"")*($G27&lt;&gt;"")*(KZ27&lt;&gt;"")*(LA27&lt;&gt;""),($F27&gt;$G27)*(KZ27&gt;LA27)+($F27=$G27)*(KZ27=LA27)+($F27&lt;$G27)*(KZ27&lt;LA27),"")</f>
        <v/>
      </c>
      <c r="LD27" s="453" t="str">
        <f ca="1">IF((LC27&lt;&gt;""),IF(OR($F27&lt;&gt;$G27,PrSettings!$M$4="●"),(($F27-$G27)=(KZ27-LA27))*1,0),"")</f>
        <v/>
      </c>
      <c r="LE27" s="453" t="str">
        <f t="shared" ref="LE27:LE32" ca="1" si="331">IF((LC27&lt;&gt;""),($F27=KZ27)*($G27=LA27),"")</f>
        <v/>
      </c>
      <c r="LF27" s="453" t="str">
        <f ca="1">IF(LC27&lt;&gt;"",IF(ABS($F27-$G27)&gt;=PrSettings!$M$7,(ABS($F27-$G27-KZ27+LA27)&lt;=1)*1,IF(AND(LC27,$F27=$G27,$F27&gt;=PrSettings!$M$6),(ABS(KZ27-$F27)&lt;=1)*1,IF(AND(LC27,$F27+$G27&gt;=PrSettings!$M$8),(ABS(KZ27-$F27)+ABS(LA27-$G27)&lt;=1)*1,""))),"")</f>
        <v/>
      </c>
      <c r="LG27" s="488"/>
      <c r="LI27" s="451">
        <f t="shared" ca="1" si="24"/>
        <v>11</v>
      </c>
      <c r="LJ27" s="452" t="str">
        <f ca="1">GrpD!$B$4</f>
        <v>Dänemark</v>
      </c>
      <c r="LK27" s="453">
        <f t="shared" ref="LK27:LK32" ca="1" si="332">$D27</f>
        <v>35</v>
      </c>
      <c r="LL27" s="452" t="str">
        <f ca="1">GrpD!$D$4</f>
        <v>Tunesien</v>
      </c>
      <c r="LM27" s="492"/>
      <c r="LN27" s="492"/>
      <c r="LO27" s="485"/>
      <c r="LP27" s="453" t="str">
        <f t="shared" ref="LP27:LP32" ca="1" si="333">IF(($F27&lt;&gt;"")*($G27&lt;&gt;"")*(LM27&lt;&gt;"")*(LN27&lt;&gt;""),($F27&gt;$G27)*(LM27&gt;LN27)+($F27=$G27)*(LM27=LN27)+($F27&lt;$G27)*(LM27&lt;LN27),"")</f>
        <v/>
      </c>
      <c r="LQ27" s="453" t="str">
        <f ca="1">IF((LP27&lt;&gt;""),IF(OR($F27&lt;&gt;$G27,PrSettings!$M$4="●"),(($F27-$G27)=(LM27-LN27))*1,0),"")</f>
        <v/>
      </c>
      <c r="LR27" s="453" t="str">
        <f t="shared" ref="LR27:LR32" ca="1" si="334">IF((LP27&lt;&gt;""),($F27=LM27)*($G27=LN27),"")</f>
        <v/>
      </c>
      <c r="LS27" s="453" t="str">
        <f ca="1">IF(LP27&lt;&gt;"",IF(ABS($F27-$G27)&gt;=PrSettings!$M$7,(ABS($F27-$G27-LM27+LN27)&lt;=1)*1,IF(AND(LP27,$F27=$G27,$F27&gt;=PrSettings!$M$6),(ABS(LM27-$F27)&lt;=1)*1,IF(AND(LP27,$F27+$G27&gt;=PrSettings!$M$8),(ABS(LM27-$F27)+ABS(LN27-$G27)&lt;=1)*1,""))),"")</f>
        <v/>
      </c>
      <c r="LT27" s="488"/>
      <c r="LV27" s="451">
        <f t="shared" ca="1" si="25"/>
        <v>11</v>
      </c>
      <c r="LW27" s="452" t="str">
        <f ca="1">GrpD!$B$4</f>
        <v>Dänemark</v>
      </c>
      <c r="LX27" s="453">
        <f t="shared" ref="LX27:LX32" ca="1" si="335">$D27</f>
        <v>35</v>
      </c>
      <c r="LY27" s="452" t="str">
        <f ca="1">GrpD!$D$4</f>
        <v>Tunesien</v>
      </c>
      <c r="LZ27" s="492"/>
      <c r="MA27" s="492"/>
      <c r="MB27" s="485"/>
      <c r="MC27" s="453" t="str">
        <f t="shared" ref="MC27:MC32" ca="1" si="336">IF(($F27&lt;&gt;"")*($G27&lt;&gt;"")*(LZ27&lt;&gt;"")*(MA27&lt;&gt;""),($F27&gt;$G27)*(LZ27&gt;MA27)+($F27=$G27)*(LZ27=MA27)+($F27&lt;$G27)*(LZ27&lt;MA27),"")</f>
        <v/>
      </c>
      <c r="MD27" s="453" t="str">
        <f ca="1">IF((MC27&lt;&gt;""),IF(OR($F27&lt;&gt;$G27,PrSettings!$M$4="●"),(($F27-$G27)=(LZ27-MA27))*1,0),"")</f>
        <v/>
      </c>
      <c r="ME27" s="453" t="str">
        <f t="shared" ref="ME27:ME32" ca="1" si="337">IF((MC27&lt;&gt;""),($F27=LZ27)*($G27=MA27),"")</f>
        <v/>
      </c>
      <c r="MF27" s="453" t="str">
        <f ca="1">IF(MC27&lt;&gt;"",IF(ABS($F27-$G27)&gt;=PrSettings!$M$7,(ABS($F27-$G27-LZ27+MA27)&lt;=1)*1,IF(AND(MC27,$F27=$G27,$F27&gt;=PrSettings!$M$6),(ABS(LZ27-$F27)&lt;=1)*1,IF(AND(MC27,$F27+$G27&gt;=PrSettings!$M$8),(ABS(LZ27-$F27)+ABS(MA27-$G27)&lt;=1)*1,""))),"")</f>
        <v/>
      </c>
      <c r="MG27" s="488"/>
    </row>
    <row r="28" spans="2:345" x14ac:dyDescent="0.25">
      <c r="B28" s="451">
        <f ca="1">INDEX(Groups!$C$7:$C$45,MATCH(C28,Groups!$D$7:$D$45,0))</f>
        <v>3</v>
      </c>
      <c r="C28" s="452" t="str">
        <f ca="1">GrpD!$B$5</f>
        <v>Frankreich</v>
      </c>
      <c r="D28" s="453">
        <f ca="1">INDEX(Groups!$C$7:$C$45,MATCH(E28,Groups!$D$7:$D$45,0))</f>
        <v>42</v>
      </c>
      <c r="E28" s="452" t="str">
        <f ca="1">GrpD!$D$5</f>
        <v>Australien</v>
      </c>
      <c r="F28" s="454">
        <f ca="1">GrpD!$E$5</f>
        <v>4</v>
      </c>
      <c r="G28" s="455">
        <f ca="1">GrpD!$G$5</f>
        <v>1</v>
      </c>
      <c r="I28" s="451">
        <f t="shared" ca="1" si="0"/>
        <v>3</v>
      </c>
      <c r="J28" s="452" t="str">
        <f ca="1">GrpD!$B$5</f>
        <v>Frankreich</v>
      </c>
      <c r="K28" s="453">
        <f t="shared" ca="1" si="260"/>
        <v>42</v>
      </c>
      <c r="L28" s="452" t="str">
        <f ca="1">GrpD!$D$5</f>
        <v>Australien</v>
      </c>
      <c r="M28" s="492"/>
      <c r="N28" s="492"/>
      <c r="O28" s="486"/>
      <c r="P28" s="453" t="str">
        <f t="shared" ca="1" si="261"/>
        <v/>
      </c>
      <c r="Q28" s="453" t="str">
        <f ca="1">IF((P28&lt;&gt;""),IF(OR($F28&lt;&gt;$G28,PrSettings!$M$4="●"),(($F28-$G28)=(M28-N28))*1,0),"")</f>
        <v/>
      </c>
      <c r="R28" s="453" t="str">
        <f t="shared" ca="1" si="262"/>
        <v/>
      </c>
      <c r="S28" s="453" t="str">
        <f ca="1">IF(P28&lt;&gt;"",IF(ABS($F28-$G28)&gt;=PrSettings!$M$7,(ABS($F28-$G28-M28+N28)&lt;=1)*1,IF(AND(P28,$F28=$G28,$F28&gt;=PrSettings!$M$6),(ABS(M28-$F28)&lt;=1)*1,IF(AND(P28,$F28+$G28&gt;=PrSettings!$M$8),(ABS(M28-$F28)+ABS(N28-$G28)&lt;=1)*1,""))),"")</f>
        <v/>
      </c>
      <c r="T28" s="489"/>
      <c r="V28" s="451">
        <f t="shared" ca="1" si="1"/>
        <v>3</v>
      </c>
      <c r="W28" s="452" t="str">
        <f ca="1">GrpD!$B$5</f>
        <v>Frankreich</v>
      </c>
      <c r="X28" s="453">
        <f t="shared" ca="1" si="263"/>
        <v>42</v>
      </c>
      <c r="Y28" s="452" t="str">
        <f ca="1">GrpD!$D$5</f>
        <v>Australien</v>
      </c>
      <c r="Z28" s="492"/>
      <c r="AA28" s="492"/>
      <c r="AB28" s="486"/>
      <c r="AC28" s="453" t="str">
        <f t="shared" ca="1" si="264"/>
        <v/>
      </c>
      <c r="AD28" s="453" t="str">
        <f ca="1">IF((AC28&lt;&gt;""),IF(OR($F28&lt;&gt;$G28,PrSettings!$M$4="●"),(($F28-$G28)=(Z28-AA28))*1,0),"")</f>
        <v/>
      </c>
      <c r="AE28" s="453" t="str">
        <f t="shared" ca="1" si="265"/>
        <v/>
      </c>
      <c r="AF28" s="453" t="str">
        <f ca="1">IF(AC28&lt;&gt;"",IF(ABS($F28-$G28)&gt;=PrSettings!$M$7,(ABS($F28-$G28-Z28+AA28)&lt;=1)*1,IF(AND(AC28,$F28=$G28,$F28&gt;=PrSettings!$M$6),(ABS(Z28-$F28)&lt;=1)*1,IF(AND(AC28,$F28+$G28&gt;=PrSettings!$M$8),(ABS(Z28-$F28)+ABS(AA28-$G28)&lt;=1)*1,""))),"")</f>
        <v/>
      </c>
      <c r="AG28" s="489"/>
      <c r="AI28" s="451">
        <f t="shared" ca="1" si="2"/>
        <v>3</v>
      </c>
      <c r="AJ28" s="452" t="str">
        <f ca="1">GrpD!$B$5</f>
        <v>Frankreich</v>
      </c>
      <c r="AK28" s="453">
        <f t="shared" ca="1" si="266"/>
        <v>42</v>
      </c>
      <c r="AL28" s="452" t="str">
        <f ca="1">GrpD!$D$5</f>
        <v>Australien</v>
      </c>
      <c r="AM28" s="492"/>
      <c r="AN28" s="492"/>
      <c r="AO28" s="486"/>
      <c r="AP28" s="453" t="str">
        <f t="shared" ca="1" si="267"/>
        <v/>
      </c>
      <c r="AQ28" s="453" t="str">
        <f ca="1">IF((AP28&lt;&gt;""),IF(OR($F28&lt;&gt;$G28,PrSettings!$M$4="●"),(($F28-$G28)=(AM28-AN28))*1,0),"")</f>
        <v/>
      </c>
      <c r="AR28" s="453" t="str">
        <f t="shared" ca="1" si="268"/>
        <v/>
      </c>
      <c r="AS28" s="453" t="str">
        <f ca="1">IF(AP28&lt;&gt;"",IF(ABS($F28-$G28)&gt;=PrSettings!$M$7,(ABS($F28-$G28-AM28+AN28)&lt;=1)*1,IF(AND(AP28,$F28=$G28,$F28&gt;=PrSettings!$M$6),(ABS(AM28-$F28)&lt;=1)*1,IF(AND(AP28,$F28+$G28&gt;=PrSettings!$M$8),(ABS(AM28-$F28)+ABS(AN28-$G28)&lt;=1)*1,""))),"")</f>
        <v/>
      </c>
      <c r="AT28" s="489"/>
      <c r="AV28" s="451">
        <f t="shared" ca="1" si="3"/>
        <v>3</v>
      </c>
      <c r="AW28" s="452" t="str">
        <f ca="1">GrpD!$B$5</f>
        <v>Frankreich</v>
      </c>
      <c r="AX28" s="453">
        <f t="shared" ca="1" si="269"/>
        <v>42</v>
      </c>
      <c r="AY28" s="452" t="str">
        <f ca="1">GrpD!$D$5</f>
        <v>Australien</v>
      </c>
      <c r="AZ28" s="492"/>
      <c r="BA28" s="492"/>
      <c r="BB28" s="486"/>
      <c r="BC28" s="453" t="str">
        <f t="shared" ca="1" si="270"/>
        <v/>
      </c>
      <c r="BD28" s="453" t="str">
        <f ca="1">IF((BC28&lt;&gt;""),IF(OR($F28&lt;&gt;$G28,PrSettings!$M$4="●"),(($F28-$G28)=(AZ28-BA28))*1,0),"")</f>
        <v/>
      </c>
      <c r="BE28" s="453" t="str">
        <f t="shared" ca="1" si="271"/>
        <v/>
      </c>
      <c r="BF28" s="453" t="str">
        <f ca="1">IF(BC28&lt;&gt;"",IF(ABS($F28-$G28)&gt;=PrSettings!$M$7,(ABS($F28-$G28-AZ28+BA28)&lt;=1)*1,IF(AND(BC28,$F28=$G28,$F28&gt;=PrSettings!$M$6),(ABS(AZ28-$F28)&lt;=1)*1,IF(AND(BC28,$F28+$G28&gt;=PrSettings!$M$8),(ABS(AZ28-$F28)+ABS(BA28-$G28)&lt;=1)*1,""))),"")</f>
        <v/>
      </c>
      <c r="BG28" s="489"/>
      <c r="BI28" s="451">
        <f t="shared" ca="1" si="4"/>
        <v>3</v>
      </c>
      <c r="BJ28" s="452" t="str">
        <f ca="1">GrpD!$B$5</f>
        <v>Frankreich</v>
      </c>
      <c r="BK28" s="453">
        <f t="shared" ca="1" si="272"/>
        <v>42</v>
      </c>
      <c r="BL28" s="452" t="str">
        <f ca="1">GrpD!$D$5</f>
        <v>Australien</v>
      </c>
      <c r="BM28" s="492"/>
      <c r="BN28" s="492"/>
      <c r="BO28" s="486"/>
      <c r="BP28" s="453" t="str">
        <f t="shared" ca="1" si="273"/>
        <v/>
      </c>
      <c r="BQ28" s="453" t="str">
        <f ca="1">IF((BP28&lt;&gt;""),IF(OR($F28&lt;&gt;$G28,PrSettings!$M$4="●"),(($F28-$G28)=(BM28-BN28))*1,0),"")</f>
        <v/>
      </c>
      <c r="BR28" s="453" t="str">
        <f t="shared" ca="1" si="274"/>
        <v/>
      </c>
      <c r="BS28" s="453" t="str">
        <f ca="1">IF(BP28&lt;&gt;"",IF(ABS($F28-$G28)&gt;=PrSettings!$M$7,(ABS($F28-$G28-BM28+BN28)&lt;=1)*1,IF(AND(BP28,$F28=$G28,$F28&gt;=PrSettings!$M$6),(ABS(BM28-$F28)&lt;=1)*1,IF(AND(BP28,$F28+$G28&gt;=PrSettings!$M$8),(ABS(BM28-$F28)+ABS(BN28-$G28)&lt;=1)*1,""))),"")</f>
        <v/>
      </c>
      <c r="BT28" s="489"/>
      <c r="BV28" s="451">
        <f t="shared" ca="1" si="5"/>
        <v>3</v>
      </c>
      <c r="BW28" s="452" t="str">
        <f ca="1">GrpD!$B$5</f>
        <v>Frankreich</v>
      </c>
      <c r="BX28" s="453">
        <f t="shared" ca="1" si="275"/>
        <v>42</v>
      </c>
      <c r="BY28" s="452" t="str">
        <f ca="1">GrpD!$D$5</f>
        <v>Australien</v>
      </c>
      <c r="BZ28" s="492"/>
      <c r="CA28" s="492"/>
      <c r="CB28" s="486"/>
      <c r="CC28" s="453" t="str">
        <f t="shared" ca="1" si="276"/>
        <v/>
      </c>
      <c r="CD28" s="453" t="str">
        <f ca="1">IF((CC28&lt;&gt;""),IF(OR($F28&lt;&gt;$G28,PrSettings!$M$4="●"),(($F28-$G28)=(BZ28-CA28))*1,0),"")</f>
        <v/>
      </c>
      <c r="CE28" s="453" t="str">
        <f t="shared" ca="1" si="277"/>
        <v/>
      </c>
      <c r="CF28" s="453" t="str">
        <f ca="1">IF(CC28&lt;&gt;"",IF(ABS($F28-$G28)&gt;=PrSettings!$M$7,(ABS($F28-$G28-BZ28+CA28)&lt;=1)*1,IF(AND(CC28,$F28=$G28,$F28&gt;=PrSettings!$M$6),(ABS(BZ28-$F28)&lt;=1)*1,IF(AND(CC28,$F28+$G28&gt;=PrSettings!$M$8),(ABS(BZ28-$F28)+ABS(CA28-$G28)&lt;=1)*1,""))),"")</f>
        <v/>
      </c>
      <c r="CG28" s="489"/>
      <c r="CI28" s="451">
        <f t="shared" ca="1" si="6"/>
        <v>3</v>
      </c>
      <c r="CJ28" s="452" t="str">
        <f ca="1">GrpD!$B$5</f>
        <v>Frankreich</v>
      </c>
      <c r="CK28" s="453">
        <f t="shared" ca="1" si="278"/>
        <v>42</v>
      </c>
      <c r="CL28" s="452" t="str">
        <f ca="1">GrpD!$D$5</f>
        <v>Australien</v>
      </c>
      <c r="CM28" s="492"/>
      <c r="CN28" s="492"/>
      <c r="CO28" s="486"/>
      <c r="CP28" s="453" t="str">
        <f t="shared" ca="1" si="279"/>
        <v/>
      </c>
      <c r="CQ28" s="453" t="str">
        <f ca="1">IF((CP28&lt;&gt;""),IF(OR($F28&lt;&gt;$G28,PrSettings!$M$4="●"),(($F28-$G28)=(CM28-CN28))*1,0),"")</f>
        <v/>
      </c>
      <c r="CR28" s="453" t="str">
        <f t="shared" ca="1" si="280"/>
        <v/>
      </c>
      <c r="CS28" s="453" t="str">
        <f ca="1">IF(CP28&lt;&gt;"",IF(ABS($F28-$G28)&gt;=PrSettings!$M$7,(ABS($F28-$G28-CM28+CN28)&lt;=1)*1,IF(AND(CP28,$F28=$G28,$F28&gt;=PrSettings!$M$6),(ABS(CM28-$F28)&lt;=1)*1,IF(AND(CP28,$F28+$G28&gt;=PrSettings!$M$8),(ABS(CM28-$F28)+ABS(CN28-$G28)&lt;=1)*1,""))),"")</f>
        <v/>
      </c>
      <c r="CT28" s="489"/>
      <c r="CV28" s="451">
        <f t="shared" ca="1" si="7"/>
        <v>3</v>
      </c>
      <c r="CW28" s="452" t="str">
        <f ca="1">GrpD!$B$5</f>
        <v>Frankreich</v>
      </c>
      <c r="CX28" s="453">
        <f t="shared" ca="1" si="281"/>
        <v>42</v>
      </c>
      <c r="CY28" s="452" t="str">
        <f ca="1">GrpD!$D$5</f>
        <v>Australien</v>
      </c>
      <c r="CZ28" s="492"/>
      <c r="DA28" s="492"/>
      <c r="DB28" s="486"/>
      <c r="DC28" s="453" t="str">
        <f t="shared" ca="1" si="282"/>
        <v/>
      </c>
      <c r="DD28" s="453" t="str">
        <f ca="1">IF((DC28&lt;&gt;""),IF(OR($F28&lt;&gt;$G28,PrSettings!$M$4="●"),(($F28-$G28)=(CZ28-DA28))*1,0),"")</f>
        <v/>
      </c>
      <c r="DE28" s="453" t="str">
        <f t="shared" ca="1" si="283"/>
        <v/>
      </c>
      <c r="DF28" s="453" t="str">
        <f ca="1">IF(DC28&lt;&gt;"",IF(ABS($F28-$G28)&gt;=PrSettings!$M$7,(ABS($F28-$G28-CZ28+DA28)&lt;=1)*1,IF(AND(DC28,$F28=$G28,$F28&gt;=PrSettings!$M$6),(ABS(CZ28-$F28)&lt;=1)*1,IF(AND(DC28,$F28+$G28&gt;=PrSettings!$M$8),(ABS(CZ28-$F28)+ABS(DA28-$G28)&lt;=1)*1,""))),"")</f>
        <v/>
      </c>
      <c r="DG28" s="489"/>
      <c r="DI28" s="451">
        <f t="shared" ca="1" si="8"/>
        <v>3</v>
      </c>
      <c r="DJ28" s="452" t="str">
        <f ca="1">GrpD!$B$5</f>
        <v>Frankreich</v>
      </c>
      <c r="DK28" s="453">
        <f t="shared" ca="1" si="284"/>
        <v>42</v>
      </c>
      <c r="DL28" s="452" t="str">
        <f ca="1">GrpD!$D$5</f>
        <v>Australien</v>
      </c>
      <c r="DM28" s="492"/>
      <c r="DN28" s="492"/>
      <c r="DO28" s="486"/>
      <c r="DP28" s="453" t="str">
        <f t="shared" ca="1" si="285"/>
        <v/>
      </c>
      <c r="DQ28" s="453" t="str">
        <f ca="1">IF((DP28&lt;&gt;""),IF(OR($F28&lt;&gt;$G28,PrSettings!$M$4="●"),(($F28-$G28)=(DM28-DN28))*1,0),"")</f>
        <v/>
      </c>
      <c r="DR28" s="453" t="str">
        <f t="shared" ca="1" si="286"/>
        <v/>
      </c>
      <c r="DS28" s="453" t="str">
        <f ca="1">IF(DP28&lt;&gt;"",IF(ABS($F28-$G28)&gt;=PrSettings!$M$7,(ABS($F28-$G28-DM28+DN28)&lt;=1)*1,IF(AND(DP28,$F28=$G28,$F28&gt;=PrSettings!$M$6),(ABS(DM28-$F28)&lt;=1)*1,IF(AND(DP28,$F28+$G28&gt;=PrSettings!$M$8),(ABS(DM28-$F28)+ABS(DN28-$G28)&lt;=1)*1,""))),"")</f>
        <v/>
      </c>
      <c r="DT28" s="489"/>
      <c r="DV28" s="451">
        <f t="shared" ca="1" si="9"/>
        <v>3</v>
      </c>
      <c r="DW28" s="452" t="str">
        <f ca="1">GrpD!$B$5</f>
        <v>Frankreich</v>
      </c>
      <c r="DX28" s="453">
        <f t="shared" ca="1" si="287"/>
        <v>42</v>
      </c>
      <c r="DY28" s="452" t="str">
        <f ca="1">GrpD!$D$5</f>
        <v>Australien</v>
      </c>
      <c r="DZ28" s="492"/>
      <c r="EA28" s="492"/>
      <c r="EB28" s="486"/>
      <c r="EC28" s="453" t="str">
        <f t="shared" ca="1" si="288"/>
        <v/>
      </c>
      <c r="ED28" s="453" t="str">
        <f ca="1">IF((EC28&lt;&gt;""),IF(OR($F28&lt;&gt;$G28,PrSettings!$M$4="●"),(($F28-$G28)=(DZ28-EA28))*1,0),"")</f>
        <v/>
      </c>
      <c r="EE28" s="453" t="str">
        <f t="shared" ca="1" si="289"/>
        <v/>
      </c>
      <c r="EF28" s="453" t="str">
        <f ca="1">IF(EC28&lt;&gt;"",IF(ABS($F28-$G28)&gt;=PrSettings!$M$7,(ABS($F28-$G28-DZ28+EA28)&lt;=1)*1,IF(AND(EC28,$F28=$G28,$F28&gt;=PrSettings!$M$6),(ABS(DZ28-$F28)&lt;=1)*1,IF(AND(EC28,$F28+$G28&gt;=PrSettings!$M$8),(ABS(DZ28-$F28)+ABS(EA28-$G28)&lt;=1)*1,""))),"")</f>
        <v/>
      </c>
      <c r="EG28" s="489"/>
      <c r="EI28" s="451">
        <f t="shared" ca="1" si="10"/>
        <v>3</v>
      </c>
      <c r="EJ28" s="452" t="str">
        <f ca="1">GrpD!$B$5</f>
        <v>Frankreich</v>
      </c>
      <c r="EK28" s="453">
        <f t="shared" ca="1" si="290"/>
        <v>42</v>
      </c>
      <c r="EL28" s="452" t="str">
        <f ca="1">GrpD!$D$5</f>
        <v>Australien</v>
      </c>
      <c r="EM28" s="492"/>
      <c r="EN28" s="492"/>
      <c r="EO28" s="486"/>
      <c r="EP28" s="453" t="str">
        <f t="shared" ca="1" si="291"/>
        <v/>
      </c>
      <c r="EQ28" s="453" t="str">
        <f ca="1">IF((EP28&lt;&gt;""),IF(OR($F28&lt;&gt;$G28,PrSettings!$M$4="●"),(($F28-$G28)=(EM28-EN28))*1,0),"")</f>
        <v/>
      </c>
      <c r="ER28" s="453" t="str">
        <f t="shared" ca="1" si="292"/>
        <v/>
      </c>
      <c r="ES28" s="453" t="str">
        <f ca="1">IF(EP28&lt;&gt;"",IF(ABS($F28-$G28)&gt;=PrSettings!$M$7,(ABS($F28-$G28-EM28+EN28)&lt;=1)*1,IF(AND(EP28,$F28=$G28,$F28&gt;=PrSettings!$M$6),(ABS(EM28-$F28)&lt;=1)*1,IF(AND(EP28,$F28+$G28&gt;=PrSettings!$M$8),(ABS(EM28-$F28)+ABS(EN28-$G28)&lt;=1)*1,""))),"")</f>
        <v/>
      </c>
      <c r="ET28" s="489"/>
      <c r="EV28" s="451">
        <f t="shared" ca="1" si="11"/>
        <v>3</v>
      </c>
      <c r="EW28" s="452" t="str">
        <f ca="1">GrpD!$B$5</f>
        <v>Frankreich</v>
      </c>
      <c r="EX28" s="453">
        <f t="shared" ca="1" si="293"/>
        <v>42</v>
      </c>
      <c r="EY28" s="452" t="str">
        <f ca="1">GrpD!$D$5</f>
        <v>Australien</v>
      </c>
      <c r="EZ28" s="492"/>
      <c r="FA28" s="492"/>
      <c r="FB28" s="486"/>
      <c r="FC28" s="453" t="str">
        <f t="shared" ca="1" si="294"/>
        <v/>
      </c>
      <c r="FD28" s="453" t="str">
        <f ca="1">IF((FC28&lt;&gt;""),IF(OR($F28&lt;&gt;$G28,PrSettings!$M$4="●"),(($F28-$G28)=(EZ28-FA28))*1,0),"")</f>
        <v/>
      </c>
      <c r="FE28" s="453" t="str">
        <f t="shared" ca="1" si="295"/>
        <v/>
      </c>
      <c r="FF28" s="453" t="str">
        <f ca="1">IF(FC28&lt;&gt;"",IF(ABS($F28-$G28)&gt;=PrSettings!$M$7,(ABS($F28-$G28-EZ28+FA28)&lt;=1)*1,IF(AND(FC28,$F28=$G28,$F28&gt;=PrSettings!$M$6),(ABS(EZ28-$F28)&lt;=1)*1,IF(AND(FC28,$F28+$G28&gt;=PrSettings!$M$8),(ABS(EZ28-$F28)+ABS(FA28-$G28)&lt;=1)*1,""))),"")</f>
        <v/>
      </c>
      <c r="FG28" s="489"/>
      <c r="FI28" s="451">
        <f t="shared" ca="1" si="12"/>
        <v>3</v>
      </c>
      <c r="FJ28" s="452" t="str">
        <f ca="1">GrpD!$B$5</f>
        <v>Frankreich</v>
      </c>
      <c r="FK28" s="453">
        <f t="shared" ca="1" si="296"/>
        <v>42</v>
      </c>
      <c r="FL28" s="452" t="str">
        <f ca="1">GrpD!$D$5</f>
        <v>Australien</v>
      </c>
      <c r="FM28" s="492"/>
      <c r="FN28" s="492"/>
      <c r="FO28" s="486"/>
      <c r="FP28" s="453" t="str">
        <f t="shared" ca="1" si="297"/>
        <v/>
      </c>
      <c r="FQ28" s="453" t="str">
        <f ca="1">IF((FP28&lt;&gt;""),IF(OR($F28&lt;&gt;$G28,PrSettings!$M$4="●"),(($F28-$G28)=(FM28-FN28))*1,0),"")</f>
        <v/>
      </c>
      <c r="FR28" s="453" t="str">
        <f t="shared" ca="1" si="298"/>
        <v/>
      </c>
      <c r="FS28" s="453" t="str">
        <f ca="1">IF(FP28&lt;&gt;"",IF(ABS($F28-$G28)&gt;=PrSettings!$M$7,(ABS($F28-$G28-FM28+FN28)&lt;=1)*1,IF(AND(FP28,$F28=$G28,$F28&gt;=PrSettings!$M$6),(ABS(FM28-$F28)&lt;=1)*1,IF(AND(FP28,$F28+$G28&gt;=PrSettings!$M$8),(ABS(FM28-$F28)+ABS(FN28-$G28)&lt;=1)*1,""))),"")</f>
        <v/>
      </c>
      <c r="FT28" s="489"/>
      <c r="FV28" s="451">
        <f t="shared" ca="1" si="13"/>
        <v>3</v>
      </c>
      <c r="FW28" s="452" t="str">
        <f ca="1">GrpD!$B$5</f>
        <v>Frankreich</v>
      </c>
      <c r="FX28" s="453">
        <f t="shared" ca="1" si="299"/>
        <v>42</v>
      </c>
      <c r="FY28" s="452" t="str">
        <f ca="1">GrpD!$D$5</f>
        <v>Australien</v>
      </c>
      <c r="FZ28" s="492"/>
      <c r="GA28" s="492"/>
      <c r="GB28" s="486"/>
      <c r="GC28" s="453" t="str">
        <f t="shared" ca="1" si="300"/>
        <v/>
      </c>
      <c r="GD28" s="453" t="str">
        <f ca="1">IF((GC28&lt;&gt;""),IF(OR($F28&lt;&gt;$G28,PrSettings!$M$4="●"),(($F28-$G28)=(FZ28-GA28))*1,0),"")</f>
        <v/>
      </c>
      <c r="GE28" s="453" t="str">
        <f t="shared" ca="1" si="301"/>
        <v/>
      </c>
      <c r="GF28" s="453" t="str">
        <f ca="1">IF(GC28&lt;&gt;"",IF(ABS($F28-$G28)&gt;=PrSettings!$M$7,(ABS($F28-$G28-FZ28+GA28)&lt;=1)*1,IF(AND(GC28,$F28=$G28,$F28&gt;=PrSettings!$M$6),(ABS(FZ28-$F28)&lt;=1)*1,IF(AND(GC28,$F28+$G28&gt;=PrSettings!$M$8),(ABS(FZ28-$F28)+ABS(GA28-$G28)&lt;=1)*1,""))),"")</f>
        <v/>
      </c>
      <c r="GG28" s="489"/>
      <c r="GI28" s="451">
        <f t="shared" ca="1" si="14"/>
        <v>3</v>
      </c>
      <c r="GJ28" s="452" t="str">
        <f ca="1">GrpD!$B$5</f>
        <v>Frankreich</v>
      </c>
      <c r="GK28" s="453">
        <f t="shared" ca="1" si="302"/>
        <v>42</v>
      </c>
      <c r="GL28" s="452" t="str">
        <f ca="1">GrpD!$D$5</f>
        <v>Australien</v>
      </c>
      <c r="GM28" s="492"/>
      <c r="GN28" s="492"/>
      <c r="GO28" s="486"/>
      <c r="GP28" s="453" t="str">
        <f t="shared" ca="1" si="303"/>
        <v/>
      </c>
      <c r="GQ28" s="453" t="str">
        <f ca="1">IF((GP28&lt;&gt;""),IF(OR($F28&lt;&gt;$G28,PrSettings!$M$4="●"),(($F28-$G28)=(GM28-GN28))*1,0),"")</f>
        <v/>
      </c>
      <c r="GR28" s="453" t="str">
        <f t="shared" ca="1" si="304"/>
        <v/>
      </c>
      <c r="GS28" s="453" t="str">
        <f ca="1">IF(GP28&lt;&gt;"",IF(ABS($F28-$G28)&gt;=PrSettings!$M$7,(ABS($F28-$G28-GM28+GN28)&lt;=1)*1,IF(AND(GP28,$F28=$G28,$F28&gt;=PrSettings!$M$6),(ABS(GM28-$F28)&lt;=1)*1,IF(AND(GP28,$F28+$G28&gt;=PrSettings!$M$8),(ABS(GM28-$F28)+ABS(GN28-$G28)&lt;=1)*1,""))),"")</f>
        <v/>
      </c>
      <c r="GT28" s="489"/>
      <c r="GV28" s="451">
        <f t="shared" ca="1" si="15"/>
        <v>3</v>
      </c>
      <c r="GW28" s="452" t="str">
        <f ca="1">GrpD!$B$5</f>
        <v>Frankreich</v>
      </c>
      <c r="GX28" s="453">
        <f t="shared" ca="1" si="305"/>
        <v>42</v>
      </c>
      <c r="GY28" s="452" t="str">
        <f ca="1">GrpD!$D$5</f>
        <v>Australien</v>
      </c>
      <c r="GZ28" s="492"/>
      <c r="HA28" s="492"/>
      <c r="HB28" s="486"/>
      <c r="HC28" s="453" t="str">
        <f t="shared" ca="1" si="306"/>
        <v/>
      </c>
      <c r="HD28" s="453" t="str">
        <f ca="1">IF((HC28&lt;&gt;""),IF(OR($F28&lt;&gt;$G28,PrSettings!$M$4="●"),(($F28-$G28)=(GZ28-HA28))*1,0),"")</f>
        <v/>
      </c>
      <c r="HE28" s="453" t="str">
        <f t="shared" ca="1" si="307"/>
        <v/>
      </c>
      <c r="HF28" s="453" t="str">
        <f ca="1">IF(HC28&lt;&gt;"",IF(ABS($F28-$G28)&gt;=PrSettings!$M$7,(ABS($F28-$G28-GZ28+HA28)&lt;=1)*1,IF(AND(HC28,$F28=$G28,$F28&gt;=PrSettings!$M$6),(ABS(GZ28-$F28)&lt;=1)*1,IF(AND(HC28,$F28+$G28&gt;=PrSettings!$M$8),(ABS(GZ28-$F28)+ABS(HA28-$G28)&lt;=1)*1,""))),"")</f>
        <v/>
      </c>
      <c r="HG28" s="489"/>
      <c r="HI28" s="451">
        <f t="shared" ca="1" si="16"/>
        <v>3</v>
      </c>
      <c r="HJ28" s="452" t="str">
        <f ca="1">GrpD!$B$5</f>
        <v>Frankreich</v>
      </c>
      <c r="HK28" s="453">
        <f t="shared" ca="1" si="308"/>
        <v>42</v>
      </c>
      <c r="HL28" s="452" t="str">
        <f ca="1">GrpD!$D$5</f>
        <v>Australien</v>
      </c>
      <c r="HM28" s="492"/>
      <c r="HN28" s="492"/>
      <c r="HO28" s="486"/>
      <c r="HP28" s="453" t="str">
        <f t="shared" ca="1" si="309"/>
        <v/>
      </c>
      <c r="HQ28" s="453" t="str">
        <f ca="1">IF((HP28&lt;&gt;""),IF(OR($F28&lt;&gt;$G28,PrSettings!$M$4="●"),(($F28-$G28)=(HM28-HN28))*1,0),"")</f>
        <v/>
      </c>
      <c r="HR28" s="453" t="str">
        <f t="shared" ca="1" si="310"/>
        <v/>
      </c>
      <c r="HS28" s="453" t="str">
        <f ca="1">IF(HP28&lt;&gt;"",IF(ABS($F28-$G28)&gt;=PrSettings!$M$7,(ABS($F28-$G28-HM28+HN28)&lt;=1)*1,IF(AND(HP28,$F28=$G28,$F28&gt;=PrSettings!$M$6),(ABS(HM28-$F28)&lt;=1)*1,IF(AND(HP28,$F28+$G28&gt;=PrSettings!$M$8),(ABS(HM28-$F28)+ABS(HN28-$G28)&lt;=1)*1,""))),"")</f>
        <v/>
      </c>
      <c r="HT28" s="489"/>
      <c r="HV28" s="451">
        <f t="shared" ca="1" si="17"/>
        <v>3</v>
      </c>
      <c r="HW28" s="452" t="str">
        <f ca="1">GrpD!$B$5</f>
        <v>Frankreich</v>
      </c>
      <c r="HX28" s="453">
        <f t="shared" ca="1" si="311"/>
        <v>42</v>
      </c>
      <c r="HY28" s="452" t="str">
        <f ca="1">GrpD!$D$5</f>
        <v>Australien</v>
      </c>
      <c r="HZ28" s="492"/>
      <c r="IA28" s="492"/>
      <c r="IB28" s="486"/>
      <c r="IC28" s="453" t="str">
        <f t="shared" ca="1" si="312"/>
        <v/>
      </c>
      <c r="ID28" s="453" t="str">
        <f ca="1">IF((IC28&lt;&gt;""),IF(OR($F28&lt;&gt;$G28,PrSettings!$M$4="●"),(($F28-$G28)=(HZ28-IA28))*1,0),"")</f>
        <v/>
      </c>
      <c r="IE28" s="453" t="str">
        <f t="shared" ca="1" si="313"/>
        <v/>
      </c>
      <c r="IF28" s="453" t="str">
        <f ca="1">IF(IC28&lt;&gt;"",IF(ABS($F28-$G28)&gt;=PrSettings!$M$7,(ABS($F28-$G28-HZ28+IA28)&lt;=1)*1,IF(AND(IC28,$F28=$G28,$F28&gt;=PrSettings!$M$6),(ABS(HZ28-$F28)&lt;=1)*1,IF(AND(IC28,$F28+$G28&gt;=PrSettings!$M$8),(ABS(HZ28-$F28)+ABS(IA28-$G28)&lt;=1)*1,""))),"")</f>
        <v/>
      </c>
      <c r="IG28" s="489"/>
      <c r="II28" s="451">
        <f t="shared" ca="1" si="18"/>
        <v>3</v>
      </c>
      <c r="IJ28" s="452" t="str">
        <f ca="1">GrpD!$B$5</f>
        <v>Frankreich</v>
      </c>
      <c r="IK28" s="453">
        <f t="shared" ca="1" si="314"/>
        <v>42</v>
      </c>
      <c r="IL28" s="452" t="str">
        <f ca="1">GrpD!$D$5</f>
        <v>Australien</v>
      </c>
      <c r="IM28" s="492"/>
      <c r="IN28" s="492"/>
      <c r="IO28" s="486"/>
      <c r="IP28" s="453" t="str">
        <f t="shared" ca="1" si="315"/>
        <v/>
      </c>
      <c r="IQ28" s="453" t="str">
        <f ca="1">IF((IP28&lt;&gt;""),IF(OR($F28&lt;&gt;$G28,PrSettings!$M$4="●"),(($F28-$G28)=(IM28-IN28))*1,0),"")</f>
        <v/>
      </c>
      <c r="IR28" s="453" t="str">
        <f t="shared" ca="1" si="316"/>
        <v/>
      </c>
      <c r="IS28" s="453" t="str">
        <f ca="1">IF(IP28&lt;&gt;"",IF(ABS($F28-$G28)&gt;=PrSettings!$M$7,(ABS($F28-$G28-IM28+IN28)&lt;=1)*1,IF(AND(IP28,$F28=$G28,$F28&gt;=PrSettings!$M$6),(ABS(IM28-$F28)&lt;=1)*1,IF(AND(IP28,$F28+$G28&gt;=PrSettings!$M$8),(ABS(IM28-$F28)+ABS(IN28-$G28)&lt;=1)*1,""))),"")</f>
        <v/>
      </c>
      <c r="IT28" s="489"/>
      <c r="IV28" s="451">
        <f t="shared" ca="1" si="19"/>
        <v>3</v>
      </c>
      <c r="IW28" s="452" t="str">
        <f ca="1">GrpD!$B$5</f>
        <v>Frankreich</v>
      </c>
      <c r="IX28" s="453">
        <f t="shared" ca="1" si="317"/>
        <v>42</v>
      </c>
      <c r="IY28" s="452" t="str">
        <f ca="1">GrpD!$D$5</f>
        <v>Australien</v>
      </c>
      <c r="IZ28" s="492"/>
      <c r="JA28" s="492"/>
      <c r="JB28" s="486"/>
      <c r="JC28" s="453" t="str">
        <f t="shared" ca="1" si="318"/>
        <v/>
      </c>
      <c r="JD28" s="453" t="str">
        <f ca="1">IF((JC28&lt;&gt;""),IF(OR($F28&lt;&gt;$G28,PrSettings!$M$4="●"),(($F28-$G28)=(IZ28-JA28))*1,0),"")</f>
        <v/>
      </c>
      <c r="JE28" s="453" t="str">
        <f t="shared" ca="1" si="319"/>
        <v/>
      </c>
      <c r="JF28" s="453" t="str">
        <f ca="1">IF(JC28&lt;&gt;"",IF(ABS($F28-$G28)&gt;=PrSettings!$M$7,(ABS($F28-$G28-IZ28+JA28)&lt;=1)*1,IF(AND(JC28,$F28=$G28,$F28&gt;=PrSettings!$M$6),(ABS(IZ28-$F28)&lt;=1)*1,IF(AND(JC28,$F28+$G28&gt;=PrSettings!$M$8),(ABS(IZ28-$F28)+ABS(JA28-$G28)&lt;=1)*1,""))),"")</f>
        <v/>
      </c>
      <c r="JG28" s="489"/>
      <c r="JI28" s="451">
        <f t="shared" ca="1" si="20"/>
        <v>3</v>
      </c>
      <c r="JJ28" s="452" t="str">
        <f ca="1">GrpD!$B$5</f>
        <v>Frankreich</v>
      </c>
      <c r="JK28" s="453">
        <f t="shared" ca="1" si="320"/>
        <v>42</v>
      </c>
      <c r="JL28" s="452" t="str">
        <f ca="1">GrpD!$D$5</f>
        <v>Australien</v>
      </c>
      <c r="JM28" s="492"/>
      <c r="JN28" s="492"/>
      <c r="JO28" s="486"/>
      <c r="JP28" s="453" t="str">
        <f t="shared" ca="1" si="321"/>
        <v/>
      </c>
      <c r="JQ28" s="453" t="str">
        <f ca="1">IF((JP28&lt;&gt;""),IF(OR($F28&lt;&gt;$G28,PrSettings!$M$4="●"),(($F28-$G28)=(JM28-JN28))*1,0),"")</f>
        <v/>
      </c>
      <c r="JR28" s="453" t="str">
        <f t="shared" ca="1" si="322"/>
        <v/>
      </c>
      <c r="JS28" s="453" t="str">
        <f ca="1">IF(JP28&lt;&gt;"",IF(ABS($F28-$G28)&gt;=PrSettings!$M$7,(ABS($F28-$G28-JM28+JN28)&lt;=1)*1,IF(AND(JP28,$F28=$G28,$F28&gt;=PrSettings!$M$6),(ABS(JM28-$F28)&lt;=1)*1,IF(AND(JP28,$F28+$G28&gt;=PrSettings!$M$8),(ABS(JM28-$F28)+ABS(JN28-$G28)&lt;=1)*1,""))),"")</f>
        <v/>
      </c>
      <c r="JT28" s="489"/>
      <c r="JV28" s="451">
        <f t="shared" ca="1" si="21"/>
        <v>3</v>
      </c>
      <c r="JW28" s="452" t="str">
        <f ca="1">GrpD!$B$5</f>
        <v>Frankreich</v>
      </c>
      <c r="JX28" s="453">
        <f t="shared" ca="1" si="323"/>
        <v>42</v>
      </c>
      <c r="JY28" s="452" t="str">
        <f ca="1">GrpD!$D$5</f>
        <v>Australien</v>
      </c>
      <c r="JZ28" s="492"/>
      <c r="KA28" s="492"/>
      <c r="KB28" s="486"/>
      <c r="KC28" s="453" t="str">
        <f t="shared" ca="1" si="324"/>
        <v/>
      </c>
      <c r="KD28" s="453" t="str">
        <f ca="1">IF((KC28&lt;&gt;""),IF(OR($F28&lt;&gt;$G28,PrSettings!$M$4="●"),(($F28-$G28)=(JZ28-KA28))*1,0),"")</f>
        <v/>
      </c>
      <c r="KE28" s="453" t="str">
        <f t="shared" ca="1" si="325"/>
        <v/>
      </c>
      <c r="KF28" s="453" t="str">
        <f ca="1">IF(KC28&lt;&gt;"",IF(ABS($F28-$G28)&gt;=PrSettings!$M$7,(ABS($F28-$G28-JZ28+KA28)&lt;=1)*1,IF(AND(KC28,$F28=$G28,$F28&gt;=PrSettings!$M$6),(ABS(JZ28-$F28)&lt;=1)*1,IF(AND(KC28,$F28+$G28&gt;=PrSettings!$M$8),(ABS(JZ28-$F28)+ABS(KA28-$G28)&lt;=1)*1,""))),"")</f>
        <v/>
      </c>
      <c r="KG28" s="489"/>
      <c r="KI28" s="451">
        <f t="shared" ca="1" si="22"/>
        <v>3</v>
      </c>
      <c r="KJ28" s="452" t="str">
        <f ca="1">GrpD!$B$5</f>
        <v>Frankreich</v>
      </c>
      <c r="KK28" s="453">
        <f t="shared" ca="1" si="326"/>
        <v>42</v>
      </c>
      <c r="KL28" s="452" t="str">
        <f ca="1">GrpD!$D$5</f>
        <v>Australien</v>
      </c>
      <c r="KM28" s="492"/>
      <c r="KN28" s="492"/>
      <c r="KO28" s="486"/>
      <c r="KP28" s="453" t="str">
        <f t="shared" ca="1" si="327"/>
        <v/>
      </c>
      <c r="KQ28" s="453" t="str">
        <f ca="1">IF((KP28&lt;&gt;""),IF(OR($F28&lt;&gt;$G28,PrSettings!$M$4="●"),(($F28-$G28)=(KM28-KN28))*1,0),"")</f>
        <v/>
      </c>
      <c r="KR28" s="453" t="str">
        <f t="shared" ca="1" si="328"/>
        <v/>
      </c>
      <c r="KS28" s="453" t="str">
        <f ca="1">IF(KP28&lt;&gt;"",IF(ABS($F28-$G28)&gt;=PrSettings!$M$7,(ABS($F28-$G28-KM28+KN28)&lt;=1)*1,IF(AND(KP28,$F28=$G28,$F28&gt;=PrSettings!$M$6),(ABS(KM28-$F28)&lt;=1)*1,IF(AND(KP28,$F28+$G28&gt;=PrSettings!$M$8),(ABS(KM28-$F28)+ABS(KN28-$G28)&lt;=1)*1,""))),"")</f>
        <v/>
      </c>
      <c r="KT28" s="489"/>
      <c r="KV28" s="451">
        <f t="shared" ca="1" si="23"/>
        <v>3</v>
      </c>
      <c r="KW28" s="452" t="str">
        <f ca="1">GrpD!$B$5</f>
        <v>Frankreich</v>
      </c>
      <c r="KX28" s="453">
        <f t="shared" ca="1" si="329"/>
        <v>42</v>
      </c>
      <c r="KY28" s="452" t="str">
        <f ca="1">GrpD!$D$5</f>
        <v>Australien</v>
      </c>
      <c r="KZ28" s="492"/>
      <c r="LA28" s="492"/>
      <c r="LB28" s="486"/>
      <c r="LC28" s="453" t="str">
        <f t="shared" ca="1" si="330"/>
        <v/>
      </c>
      <c r="LD28" s="453" t="str">
        <f ca="1">IF((LC28&lt;&gt;""),IF(OR($F28&lt;&gt;$G28,PrSettings!$M$4="●"),(($F28-$G28)=(KZ28-LA28))*1,0),"")</f>
        <v/>
      </c>
      <c r="LE28" s="453" t="str">
        <f t="shared" ca="1" si="331"/>
        <v/>
      </c>
      <c r="LF28" s="453" t="str">
        <f ca="1">IF(LC28&lt;&gt;"",IF(ABS($F28-$G28)&gt;=PrSettings!$M$7,(ABS($F28-$G28-KZ28+LA28)&lt;=1)*1,IF(AND(LC28,$F28=$G28,$F28&gt;=PrSettings!$M$6),(ABS(KZ28-$F28)&lt;=1)*1,IF(AND(LC28,$F28+$G28&gt;=PrSettings!$M$8),(ABS(KZ28-$F28)+ABS(LA28-$G28)&lt;=1)*1,""))),"")</f>
        <v/>
      </c>
      <c r="LG28" s="489"/>
      <c r="LI28" s="451">
        <f t="shared" ca="1" si="24"/>
        <v>3</v>
      </c>
      <c r="LJ28" s="452" t="str">
        <f ca="1">GrpD!$B$5</f>
        <v>Frankreich</v>
      </c>
      <c r="LK28" s="453">
        <f t="shared" ca="1" si="332"/>
        <v>42</v>
      </c>
      <c r="LL28" s="452" t="str">
        <f ca="1">GrpD!$D$5</f>
        <v>Australien</v>
      </c>
      <c r="LM28" s="492"/>
      <c r="LN28" s="492"/>
      <c r="LO28" s="486"/>
      <c r="LP28" s="453" t="str">
        <f t="shared" ca="1" si="333"/>
        <v/>
      </c>
      <c r="LQ28" s="453" t="str">
        <f ca="1">IF((LP28&lt;&gt;""),IF(OR($F28&lt;&gt;$G28,PrSettings!$M$4="●"),(($F28-$G28)=(LM28-LN28))*1,0),"")</f>
        <v/>
      </c>
      <c r="LR28" s="453" t="str">
        <f t="shared" ca="1" si="334"/>
        <v/>
      </c>
      <c r="LS28" s="453" t="str">
        <f ca="1">IF(LP28&lt;&gt;"",IF(ABS($F28-$G28)&gt;=PrSettings!$M$7,(ABS($F28-$G28-LM28+LN28)&lt;=1)*1,IF(AND(LP28,$F28=$G28,$F28&gt;=PrSettings!$M$6),(ABS(LM28-$F28)&lt;=1)*1,IF(AND(LP28,$F28+$G28&gt;=PrSettings!$M$8),(ABS(LM28-$F28)+ABS(LN28-$G28)&lt;=1)*1,""))),"")</f>
        <v/>
      </c>
      <c r="LT28" s="489"/>
      <c r="LV28" s="451">
        <f t="shared" ca="1" si="25"/>
        <v>3</v>
      </c>
      <c r="LW28" s="452" t="str">
        <f ca="1">GrpD!$B$5</f>
        <v>Frankreich</v>
      </c>
      <c r="LX28" s="453">
        <f t="shared" ca="1" si="335"/>
        <v>42</v>
      </c>
      <c r="LY28" s="452" t="str">
        <f ca="1">GrpD!$D$5</f>
        <v>Australien</v>
      </c>
      <c r="LZ28" s="492"/>
      <c r="MA28" s="492"/>
      <c r="MB28" s="486"/>
      <c r="MC28" s="453" t="str">
        <f t="shared" ca="1" si="336"/>
        <v/>
      </c>
      <c r="MD28" s="453" t="str">
        <f ca="1">IF((MC28&lt;&gt;""),IF(OR($F28&lt;&gt;$G28,PrSettings!$M$4="●"),(($F28-$G28)=(LZ28-MA28))*1,0),"")</f>
        <v/>
      </c>
      <c r="ME28" s="453" t="str">
        <f t="shared" ca="1" si="337"/>
        <v/>
      </c>
      <c r="MF28" s="453" t="str">
        <f ca="1">IF(MC28&lt;&gt;"",IF(ABS($F28-$G28)&gt;=PrSettings!$M$7,(ABS($F28-$G28-LZ28+MA28)&lt;=1)*1,IF(AND(MC28,$F28=$G28,$F28&gt;=PrSettings!$M$6),(ABS(LZ28-$F28)&lt;=1)*1,IF(AND(MC28,$F28+$G28&gt;=PrSettings!$M$8),(ABS(LZ28-$F28)+ABS(MA28-$G28)&lt;=1)*1,""))),"")</f>
        <v/>
      </c>
      <c r="MG28" s="489"/>
    </row>
    <row r="29" spans="2:345" x14ac:dyDescent="0.25">
      <c r="B29" s="451">
        <f ca="1">INDEX(Groups!$C$7:$C$45,MATCH(C29,Groups!$D$7:$D$45,0))</f>
        <v>35</v>
      </c>
      <c r="C29" s="452" t="str">
        <f ca="1">GrpD!$B$6</f>
        <v>Tunesien</v>
      </c>
      <c r="D29" s="453">
        <f ca="1">INDEX(Groups!$C$7:$C$45,MATCH(E29,Groups!$D$7:$D$45,0))</f>
        <v>42</v>
      </c>
      <c r="E29" s="452" t="str">
        <f ca="1">GrpD!$D$6</f>
        <v>Australien</v>
      </c>
      <c r="F29" s="454">
        <f ca="1">GrpD!$E$6</f>
        <v>0</v>
      </c>
      <c r="G29" s="455">
        <f ca="1">GrpD!$G$6</f>
        <v>1</v>
      </c>
      <c r="I29" s="451">
        <f t="shared" ca="1" si="0"/>
        <v>35</v>
      </c>
      <c r="J29" s="452" t="str">
        <f ca="1">GrpD!$B$6</f>
        <v>Tunesien</v>
      </c>
      <c r="K29" s="453">
        <f t="shared" ca="1" si="260"/>
        <v>42</v>
      </c>
      <c r="L29" s="452" t="str">
        <f ca="1">GrpD!$D$6</f>
        <v>Australien</v>
      </c>
      <c r="M29" s="492"/>
      <c r="N29" s="492"/>
      <c r="O29" s="486"/>
      <c r="P29" s="453" t="str">
        <f t="shared" ca="1" si="261"/>
        <v/>
      </c>
      <c r="Q29" s="453" t="str">
        <f ca="1">IF((P29&lt;&gt;""),IF(OR($F29&lt;&gt;$G29,PrSettings!$M$4="●"),(($F29-$G29)=(M29-N29))*1,0),"")</f>
        <v/>
      </c>
      <c r="R29" s="453" t="str">
        <f t="shared" ca="1" si="262"/>
        <v/>
      </c>
      <c r="S29" s="453" t="str">
        <f ca="1">IF(P29&lt;&gt;"",IF(ABS($F29-$G29)&gt;=PrSettings!$M$7,(ABS($F29-$G29-M29+N29)&lt;=1)*1,IF(AND(P29,$F29=$G29,$F29&gt;=PrSettings!$M$6),(ABS(M29-$F29)&lt;=1)*1,IF(AND(P29,$F29+$G29&gt;=PrSettings!$M$8),(ABS(M29-$F29)+ABS(N29-$G29)&lt;=1)*1,""))),"")</f>
        <v/>
      </c>
      <c r="T29" s="489"/>
      <c r="V29" s="451">
        <f t="shared" ca="1" si="1"/>
        <v>35</v>
      </c>
      <c r="W29" s="452" t="str">
        <f ca="1">GrpD!$B$6</f>
        <v>Tunesien</v>
      </c>
      <c r="X29" s="453">
        <f t="shared" ca="1" si="263"/>
        <v>42</v>
      </c>
      <c r="Y29" s="452" t="str">
        <f ca="1">GrpD!$D$6</f>
        <v>Australien</v>
      </c>
      <c r="Z29" s="492"/>
      <c r="AA29" s="492"/>
      <c r="AB29" s="486"/>
      <c r="AC29" s="453" t="str">
        <f t="shared" ca="1" si="264"/>
        <v/>
      </c>
      <c r="AD29" s="453" t="str">
        <f ca="1">IF((AC29&lt;&gt;""),IF(OR($F29&lt;&gt;$G29,PrSettings!$M$4="●"),(($F29-$G29)=(Z29-AA29))*1,0),"")</f>
        <v/>
      </c>
      <c r="AE29" s="453" t="str">
        <f t="shared" ca="1" si="265"/>
        <v/>
      </c>
      <c r="AF29" s="453" t="str">
        <f ca="1">IF(AC29&lt;&gt;"",IF(ABS($F29-$G29)&gt;=PrSettings!$M$7,(ABS($F29-$G29-Z29+AA29)&lt;=1)*1,IF(AND(AC29,$F29=$G29,$F29&gt;=PrSettings!$M$6),(ABS(Z29-$F29)&lt;=1)*1,IF(AND(AC29,$F29+$G29&gt;=PrSettings!$M$8),(ABS(Z29-$F29)+ABS(AA29-$G29)&lt;=1)*1,""))),"")</f>
        <v/>
      </c>
      <c r="AG29" s="489"/>
      <c r="AI29" s="451">
        <f t="shared" ca="1" si="2"/>
        <v>35</v>
      </c>
      <c r="AJ29" s="452" t="str">
        <f ca="1">GrpD!$B$6</f>
        <v>Tunesien</v>
      </c>
      <c r="AK29" s="453">
        <f t="shared" ca="1" si="266"/>
        <v>42</v>
      </c>
      <c r="AL29" s="452" t="str">
        <f ca="1">GrpD!$D$6</f>
        <v>Australien</v>
      </c>
      <c r="AM29" s="492"/>
      <c r="AN29" s="492"/>
      <c r="AO29" s="486"/>
      <c r="AP29" s="453" t="str">
        <f t="shared" ca="1" si="267"/>
        <v/>
      </c>
      <c r="AQ29" s="453" t="str">
        <f ca="1">IF((AP29&lt;&gt;""),IF(OR($F29&lt;&gt;$G29,PrSettings!$M$4="●"),(($F29-$G29)=(AM29-AN29))*1,0),"")</f>
        <v/>
      </c>
      <c r="AR29" s="453" t="str">
        <f t="shared" ca="1" si="268"/>
        <v/>
      </c>
      <c r="AS29" s="453" t="str">
        <f ca="1">IF(AP29&lt;&gt;"",IF(ABS($F29-$G29)&gt;=PrSettings!$M$7,(ABS($F29-$G29-AM29+AN29)&lt;=1)*1,IF(AND(AP29,$F29=$G29,$F29&gt;=PrSettings!$M$6),(ABS(AM29-$F29)&lt;=1)*1,IF(AND(AP29,$F29+$G29&gt;=PrSettings!$M$8),(ABS(AM29-$F29)+ABS(AN29-$G29)&lt;=1)*1,""))),"")</f>
        <v/>
      </c>
      <c r="AT29" s="489"/>
      <c r="AV29" s="451">
        <f t="shared" ca="1" si="3"/>
        <v>35</v>
      </c>
      <c r="AW29" s="452" t="str">
        <f ca="1">GrpD!$B$6</f>
        <v>Tunesien</v>
      </c>
      <c r="AX29" s="453">
        <f t="shared" ca="1" si="269"/>
        <v>42</v>
      </c>
      <c r="AY29" s="452" t="str">
        <f ca="1">GrpD!$D$6</f>
        <v>Australien</v>
      </c>
      <c r="AZ29" s="492"/>
      <c r="BA29" s="492"/>
      <c r="BB29" s="486"/>
      <c r="BC29" s="453" t="str">
        <f t="shared" ca="1" si="270"/>
        <v/>
      </c>
      <c r="BD29" s="453" t="str">
        <f ca="1">IF((BC29&lt;&gt;""),IF(OR($F29&lt;&gt;$G29,PrSettings!$M$4="●"),(($F29-$G29)=(AZ29-BA29))*1,0),"")</f>
        <v/>
      </c>
      <c r="BE29" s="453" t="str">
        <f t="shared" ca="1" si="271"/>
        <v/>
      </c>
      <c r="BF29" s="453" t="str">
        <f ca="1">IF(BC29&lt;&gt;"",IF(ABS($F29-$G29)&gt;=PrSettings!$M$7,(ABS($F29-$G29-AZ29+BA29)&lt;=1)*1,IF(AND(BC29,$F29=$G29,$F29&gt;=PrSettings!$M$6),(ABS(AZ29-$F29)&lt;=1)*1,IF(AND(BC29,$F29+$G29&gt;=PrSettings!$M$8),(ABS(AZ29-$F29)+ABS(BA29-$G29)&lt;=1)*1,""))),"")</f>
        <v/>
      </c>
      <c r="BG29" s="489"/>
      <c r="BI29" s="451">
        <f t="shared" ca="1" si="4"/>
        <v>35</v>
      </c>
      <c r="BJ29" s="452" t="str">
        <f ca="1">GrpD!$B$6</f>
        <v>Tunesien</v>
      </c>
      <c r="BK29" s="453">
        <f t="shared" ca="1" si="272"/>
        <v>42</v>
      </c>
      <c r="BL29" s="452" t="str">
        <f ca="1">GrpD!$D$6</f>
        <v>Australien</v>
      </c>
      <c r="BM29" s="492"/>
      <c r="BN29" s="492"/>
      <c r="BO29" s="486"/>
      <c r="BP29" s="453" t="str">
        <f t="shared" ca="1" si="273"/>
        <v/>
      </c>
      <c r="BQ29" s="453" t="str">
        <f ca="1">IF((BP29&lt;&gt;""),IF(OR($F29&lt;&gt;$G29,PrSettings!$M$4="●"),(($F29-$G29)=(BM29-BN29))*1,0),"")</f>
        <v/>
      </c>
      <c r="BR29" s="453" t="str">
        <f t="shared" ca="1" si="274"/>
        <v/>
      </c>
      <c r="BS29" s="453" t="str">
        <f ca="1">IF(BP29&lt;&gt;"",IF(ABS($F29-$G29)&gt;=PrSettings!$M$7,(ABS($F29-$G29-BM29+BN29)&lt;=1)*1,IF(AND(BP29,$F29=$G29,$F29&gt;=PrSettings!$M$6),(ABS(BM29-$F29)&lt;=1)*1,IF(AND(BP29,$F29+$G29&gt;=PrSettings!$M$8),(ABS(BM29-$F29)+ABS(BN29-$G29)&lt;=1)*1,""))),"")</f>
        <v/>
      </c>
      <c r="BT29" s="489"/>
      <c r="BV29" s="451">
        <f t="shared" ca="1" si="5"/>
        <v>35</v>
      </c>
      <c r="BW29" s="452" t="str">
        <f ca="1">GrpD!$B$6</f>
        <v>Tunesien</v>
      </c>
      <c r="BX29" s="453">
        <f t="shared" ca="1" si="275"/>
        <v>42</v>
      </c>
      <c r="BY29" s="452" t="str">
        <f ca="1">GrpD!$D$6</f>
        <v>Australien</v>
      </c>
      <c r="BZ29" s="492"/>
      <c r="CA29" s="492"/>
      <c r="CB29" s="486"/>
      <c r="CC29" s="453" t="str">
        <f t="shared" ca="1" si="276"/>
        <v/>
      </c>
      <c r="CD29" s="453" t="str">
        <f ca="1">IF((CC29&lt;&gt;""),IF(OR($F29&lt;&gt;$G29,PrSettings!$M$4="●"),(($F29-$G29)=(BZ29-CA29))*1,0),"")</f>
        <v/>
      </c>
      <c r="CE29" s="453" t="str">
        <f t="shared" ca="1" si="277"/>
        <v/>
      </c>
      <c r="CF29" s="453" t="str">
        <f ca="1">IF(CC29&lt;&gt;"",IF(ABS($F29-$G29)&gt;=PrSettings!$M$7,(ABS($F29-$G29-BZ29+CA29)&lt;=1)*1,IF(AND(CC29,$F29=$G29,$F29&gt;=PrSettings!$M$6),(ABS(BZ29-$F29)&lt;=1)*1,IF(AND(CC29,$F29+$G29&gt;=PrSettings!$M$8),(ABS(BZ29-$F29)+ABS(CA29-$G29)&lt;=1)*1,""))),"")</f>
        <v/>
      </c>
      <c r="CG29" s="489"/>
      <c r="CI29" s="451">
        <f t="shared" ca="1" si="6"/>
        <v>35</v>
      </c>
      <c r="CJ29" s="452" t="str">
        <f ca="1">GrpD!$B$6</f>
        <v>Tunesien</v>
      </c>
      <c r="CK29" s="453">
        <f t="shared" ca="1" si="278"/>
        <v>42</v>
      </c>
      <c r="CL29" s="452" t="str">
        <f ca="1">GrpD!$D$6</f>
        <v>Australien</v>
      </c>
      <c r="CM29" s="492"/>
      <c r="CN29" s="492"/>
      <c r="CO29" s="486"/>
      <c r="CP29" s="453" t="str">
        <f t="shared" ca="1" si="279"/>
        <v/>
      </c>
      <c r="CQ29" s="453" t="str">
        <f ca="1">IF((CP29&lt;&gt;""),IF(OR($F29&lt;&gt;$G29,PrSettings!$M$4="●"),(($F29-$G29)=(CM29-CN29))*1,0),"")</f>
        <v/>
      </c>
      <c r="CR29" s="453" t="str">
        <f t="shared" ca="1" si="280"/>
        <v/>
      </c>
      <c r="CS29" s="453" t="str">
        <f ca="1">IF(CP29&lt;&gt;"",IF(ABS($F29-$G29)&gt;=PrSettings!$M$7,(ABS($F29-$G29-CM29+CN29)&lt;=1)*1,IF(AND(CP29,$F29=$G29,$F29&gt;=PrSettings!$M$6),(ABS(CM29-$F29)&lt;=1)*1,IF(AND(CP29,$F29+$G29&gt;=PrSettings!$M$8),(ABS(CM29-$F29)+ABS(CN29-$G29)&lt;=1)*1,""))),"")</f>
        <v/>
      </c>
      <c r="CT29" s="489"/>
      <c r="CV29" s="451">
        <f t="shared" ca="1" si="7"/>
        <v>35</v>
      </c>
      <c r="CW29" s="452" t="str">
        <f ca="1">GrpD!$B$6</f>
        <v>Tunesien</v>
      </c>
      <c r="CX29" s="453">
        <f t="shared" ca="1" si="281"/>
        <v>42</v>
      </c>
      <c r="CY29" s="452" t="str">
        <f ca="1">GrpD!$D$6</f>
        <v>Australien</v>
      </c>
      <c r="CZ29" s="492"/>
      <c r="DA29" s="492"/>
      <c r="DB29" s="486"/>
      <c r="DC29" s="453" t="str">
        <f t="shared" ca="1" si="282"/>
        <v/>
      </c>
      <c r="DD29" s="453" t="str">
        <f ca="1">IF((DC29&lt;&gt;""),IF(OR($F29&lt;&gt;$G29,PrSettings!$M$4="●"),(($F29-$G29)=(CZ29-DA29))*1,0),"")</f>
        <v/>
      </c>
      <c r="DE29" s="453" t="str">
        <f t="shared" ca="1" si="283"/>
        <v/>
      </c>
      <c r="DF29" s="453" t="str">
        <f ca="1">IF(DC29&lt;&gt;"",IF(ABS($F29-$G29)&gt;=PrSettings!$M$7,(ABS($F29-$G29-CZ29+DA29)&lt;=1)*1,IF(AND(DC29,$F29=$G29,$F29&gt;=PrSettings!$M$6),(ABS(CZ29-$F29)&lt;=1)*1,IF(AND(DC29,$F29+$G29&gt;=PrSettings!$M$8),(ABS(CZ29-$F29)+ABS(DA29-$G29)&lt;=1)*1,""))),"")</f>
        <v/>
      </c>
      <c r="DG29" s="489"/>
      <c r="DI29" s="451">
        <f t="shared" ca="1" si="8"/>
        <v>35</v>
      </c>
      <c r="DJ29" s="452" t="str">
        <f ca="1">GrpD!$B$6</f>
        <v>Tunesien</v>
      </c>
      <c r="DK29" s="453">
        <f t="shared" ca="1" si="284"/>
        <v>42</v>
      </c>
      <c r="DL29" s="452" t="str">
        <f ca="1">GrpD!$D$6</f>
        <v>Australien</v>
      </c>
      <c r="DM29" s="492"/>
      <c r="DN29" s="492"/>
      <c r="DO29" s="486"/>
      <c r="DP29" s="453" t="str">
        <f t="shared" ca="1" si="285"/>
        <v/>
      </c>
      <c r="DQ29" s="453" t="str">
        <f ca="1">IF((DP29&lt;&gt;""),IF(OR($F29&lt;&gt;$G29,PrSettings!$M$4="●"),(($F29-$G29)=(DM29-DN29))*1,0),"")</f>
        <v/>
      </c>
      <c r="DR29" s="453" t="str">
        <f t="shared" ca="1" si="286"/>
        <v/>
      </c>
      <c r="DS29" s="453" t="str">
        <f ca="1">IF(DP29&lt;&gt;"",IF(ABS($F29-$G29)&gt;=PrSettings!$M$7,(ABS($F29-$G29-DM29+DN29)&lt;=1)*1,IF(AND(DP29,$F29=$G29,$F29&gt;=PrSettings!$M$6),(ABS(DM29-$F29)&lt;=1)*1,IF(AND(DP29,$F29+$G29&gt;=PrSettings!$M$8),(ABS(DM29-$F29)+ABS(DN29-$G29)&lt;=1)*1,""))),"")</f>
        <v/>
      </c>
      <c r="DT29" s="489"/>
      <c r="DV29" s="451">
        <f t="shared" ca="1" si="9"/>
        <v>35</v>
      </c>
      <c r="DW29" s="452" t="str">
        <f ca="1">GrpD!$B$6</f>
        <v>Tunesien</v>
      </c>
      <c r="DX29" s="453">
        <f t="shared" ca="1" si="287"/>
        <v>42</v>
      </c>
      <c r="DY29" s="452" t="str">
        <f ca="1">GrpD!$D$6</f>
        <v>Australien</v>
      </c>
      <c r="DZ29" s="492"/>
      <c r="EA29" s="492"/>
      <c r="EB29" s="486"/>
      <c r="EC29" s="453" t="str">
        <f t="shared" ca="1" si="288"/>
        <v/>
      </c>
      <c r="ED29" s="453" t="str">
        <f ca="1">IF((EC29&lt;&gt;""),IF(OR($F29&lt;&gt;$G29,PrSettings!$M$4="●"),(($F29-$G29)=(DZ29-EA29))*1,0),"")</f>
        <v/>
      </c>
      <c r="EE29" s="453" t="str">
        <f t="shared" ca="1" si="289"/>
        <v/>
      </c>
      <c r="EF29" s="453" t="str">
        <f ca="1">IF(EC29&lt;&gt;"",IF(ABS($F29-$G29)&gt;=PrSettings!$M$7,(ABS($F29-$G29-DZ29+EA29)&lt;=1)*1,IF(AND(EC29,$F29=$G29,$F29&gt;=PrSettings!$M$6),(ABS(DZ29-$F29)&lt;=1)*1,IF(AND(EC29,$F29+$G29&gt;=PrSettings!$M$8),(ABS(DZ29-$F29)+ABS(EA29-$G29)&lt;=1)*1,""))),"")</f>
        <v/>
      </c>
      <c r="EG29" s="489"/>
      <c r="EI29" s="451">
        <f t="shared" ca="1" si="10"/>
        <v>35</v>
      </c>
      <c r="EJ29" s="452" t="str">
        <f ca="1">GrpD!$B$6</f>
        <v>Tunesien</v>
      </c>
      <c r="EK29" s="453">
        <f t="shared" ca="1" si="290"/>
        <v>42</v>
      </c>
      <c r="EL29" s="452" t="str">
        <f ca="1">GrpD!$D$6</f>
        <v>Australien</v>
      </c>
      <c r="EM29" s="492"/>
      <c r="EN29" s="492"/>
      <c r="EO29" s="486"/>
      <c r="EP29" s="453" t="str">
        <f t="shared" ca="1" si="291"/>
        <v/>
      </c>
      <c r="EQ29" s="453" t="str">
        <f ca="1">IF((EP29&lt;&gt;""),IF(OR($F29&lt;&gt;$G29,PrSettings!$M$4="●"),(($F29-$G29)=(EM29-EN29))*1,0),"")</f>
        <v/>
      </c>
      <c r="ER29" s="453" t="str">
        <f t="shared" ca="1" si="292"/>
        <v/>
      </c>
      <c r="ES29" s="453" t="str">
        <f ca="1">IF(EP29&lt;&gt;"",IF(ABS($F29-$G29)&gt;=PrSettings!$M$7,(ABS($F29-$G29-EM29+EN29)&lt;=1)*1,IF(AND(EP29,$F29=$G29,$F29&gt;=PrSettings!$M$6),(ABS(EM29-$F29)&lt;=1)*1,IF(AND(EP29,$F29+$G29&gt;=PrSettings!$M$8),(ABS(EM29-$F29)+ABS(EN29-$G29)&lt;=1)*1,""))),"")</f>
        <v/>
      </c>
      <c r="ET29" s="489"/>
      <c r="EV29" s="451">
        <f t="shared" ca="1" si="11"/>
        <v>35</v>
      </c>
      <c r="EW29" s="452" t="str">
        <f ca="1">GrpD!$B$6</f>
        <v>Tunesien</v>
      </c>
      <c r="EX29" s="453">
        <f t="shared" ca="1" si="293"/>
        <v>42</v>
      </c>
      <c r="EY29" s="452" t="str">
        <f ca="1">GrpD!$D$6</f>
        <v>Australien</v>
      </c>
      <c r="EZ29" s="492"/>
      <c r="FA29" s="492"/>
      <c r="FB29" s="486"/>
      <c r="FC29" s="453" t="str">
        <f t="shared" ca="1" si="294"/>
        <v/>
      </c>
      <c r="FD29" s="453" t="str">
        <f ca="1">IF((FC29&lt;&gt;""),IF(OR($F29&lt;&gt;$G29,PrSettings!$M$4="●"),(($F29-$G29)=(EZ29-FA29))*1,0),"")</f>
        <v/>
      </c>
      <c r="FE29" s="453" t="str">
        <f t="shared" ca="1" si="295"/>
        <v/>
      </c>
      <c r="FF29" s="453" t="str">
        <f ca="1">IF(FC29&lt;&gt;"",IF(ABS($F29-$G29)&gt;=PrSettings!$M$7,(ABS($F29-$G29-EZ29+FA29)&lt;=1)*1,IF(AND(FC29,$F29=$G29,$F29&gt;=PrSettings!$M$6),(ABS(EZ29-$F29)&lt;=1)*1,IF(AND(FC29,$F29+$G29&gt;=PrSettings!$M$8),(ABS(EZ29-$F29)+ABS(FA29-$G29)&lt;=1)*1,""))),"")</f>
        <v/>
      </c>
      <c r="FG29" s="489"/>
      <c r="FI29" s="451">
        <f t="shared" ca="1" si="12"/>
        <v>35</v>
      </c>
      <c r="FJ29" s="452" t="str">
        <f ca="1">GrpD!$B$6</f>
        <v>Tunesien</v>
      </c>
      <c r="FK29" s="453">
        <f t="shared" ca="1" si="296"/>
        <v>42</v>
      </c>
      <c r="FL29" s="452" t="str">
        <f ca="1">GrpD!$D$6</f>
        <v>Australien</v>
      </c>
      <c r="FM29" s="492"/>
      <c r="FN29" s="492"/>
      <c r="FO29" s="486"/>
      <c r="FP29" s="453" t="str">
        <f t="shared" ca="1" si="297"/>
        <v/>
      </c>
      <c r="FQ29" s="453" t="str">
        <f ca="1">IF((FP29&lt;&gt;""),IF(OR($F29&lt;&gt;$G29,PrSettings!$M$4="●"),(($F29-$G29)=(FM29-FN29))*1,0),"")</f>
        <v/>
      </c>
      <c r="FR29" s="453" t="str">
        <f t="shared" ca="1" si="298"/>
        <v/>
      </c>
      <c r="FS29" s="453" t="str">
        <f ca="1">IF(FP29&lt;&gt;"",IF(ABS($F29-$G29)&gt;=PrSettings!$M$7,(ABS($F29-$G29-FM29+FN29)&lt;=1)*1,IF(AND(FP29,$F29=$G29,$F29&gt;=PrSettings!$M$6),(ABS(FM29-$F29)&lt;=1)*1,IF(AND(FP29,$F29+$G29&gt;=PrSettings!$M$8),(ABS(FM29-$F29)+ABS(FN29-$G29)&lt;=1)*1,""))),"")</f>
        <v/>
      </c>
      <c r="FT29" s="489"/>
      <c r="FV29" s="451">
        <f t="shared" ca="1" si="13"/>
        <v>35</v>
      </c>
      <c r="FW29" s="452" t="str">
        <f ca="1">GrpD!$B$6</f>
        <v>Tunesien</v>
      </c>
      <c r="FX29" s="453">
        <f t="shared" ca="1" si="299"/>
        <v>42</v>
      </c>
      <c r="FY29" s="452" t="str">
        <f ca="1">GrpD!$D$6</f>
        <v>Australien</v>
      </c>
      <c r="FZ29" s="492"/>
      <c r="GA29" s="492"/>
      <c r="GB29" s="486"/>
      <c r="GC29" s="453" t="str">
        <f t="shared" ca="1" si="300"/>
        <v/>
      </c>
      <c r="GD29" s="453" t="str">
        <f ca="1">IF((GC29&lt;&gt;""),IF(OR($F29&lt;&gt;$G29,PrSettings!$M$4="●"),(($F29-$G29)=(FZ29-GA29))*1,0),"")</f>
        <v/>
      </c>
      <c r="GE29" s="453" t="str">
        <f t="shared" ca="1" si="301"/>
        <v/>
      </c>
      <c r="GF29" s="453" t="str">
        <f ca="1">IF(GC29&lt;&gt;"",IF(ABS($F29-$G29)&gt;=PrSettings!$M$7,(ABS($F29-$G29-FZ29+GA29)&lt;=1)*1,IF(AND(GC29,$F29=$G29,$F29&gt;=PrSettings!$M$6),(ABS(FZ29-$F29)&lt;=1)*1,IF(AND(GC29,$F29+$G29&gt;=PrSettings!$M$8),(ABS(FZ29-$F29)+ABS(GA29-$G29)&lt;=1)*1,""))),"")</f>
        <v/>
      </c>
      <c r="GG29" s="489"/>
      <c r="GI29" s="451">
        <f t="shared" ca="1" si="14"/>
        <v>35</v>
      </c>
      <c r="GJ29" s="452" t="str">
        <f ca="1">GrpD!$B$6</f>
        <v>Tunesien</v>
      </c>
      <c r="GK29" s="453">
        <f t="shared" ca="1" si="302"/>
        <v>42</v>
      </c>
      <c r="GL29" s="452" t="str">
        <f ca="1">GrpD!$D$6</f>
        <v>Australien</v>
      </c>
      <c r="GM29" s="492"/>
      <c r="GN29" s="492"/>
      <c r="GO29" s="486"/>
      <c r="GP29" s="453" t="str">
        <f t="shared" ca="1" si="303"/>
        <v/>
      </c>
      <c r="GQ29" s="453" t="str">
        <f ca="1">IF((GP29&lt;&gt;""),IF(OR($F29&lt;&gt;$G29,PrSettings!$M$4="●"),(($F29-$G29)=(GM29-GN29))*1,0),"")</f>
        <v/>
      </c>
      <c r="GR29" s="453" t="str">
        <f t="shared" ca="1" si="304"/>
        <v/>
      </c>
      <c r="GS29" s="453" t="str">
        <f ca="1">IF(GP29&lt;&gt;"",IF(ABS($F29-$G29)&gt;=PrSettings!$M$7,(ABS($F29-$G29-GM29+GN29)&lt;=1)*1,IF(AND(GP29,$F29=$G29,$F29&gt;=PrSettings!$M$6),(ABS(GM29-$F29)&lt;=1)*1,IF(AND(GP29,$F29+$G29&gt;=PrSettings!$M$8),(ABS(GM29-$F29)+ABS(GN29-$G29)&lt;=1)*1,""))),"")</f>
        <v/>
      </c>
      <c r="GT29" s="489"/>
      <c r="GV29" s="451">
        <f t="shared" ca="1" si="15"/>
        <v>35</v>
      </c>
      <c r="GW29" s="452" t="str">
        <f ca="1">GrpD!$B$6</f>
        <v>Tunesien</v>
      </c>
      <c r="GX29" s="453">
        <f t="shared" ca="1" si="305"/>
        <v>42</v>
      </c>
      <c r="GY29" s="452" t="str">
        <f ca="1">GrpD!$D$6</f>
        <v>Australien</v>
      </c>
      <c r="GZ29" s="492"/>
      <c r="HA29" s="492"/>
      <c r="HB29" s="486"/>
      <c r="HC29" s="453" t="str">
        <f t="shared" ca="1" si="306"/>
        <v/>
      </c>
      <c r="HD29" s="453" t="str">
        <f ca="1">IF((HC29&lt;&gt;""),IF(OR($F29&lt;&gt;$G29,PrSettings!$M$4="●"),(($F29-$G29)=(GZ29-HA29))*1,0),"")</f>
        <v/>
      </c>
      <c r="HE29" s="453" t="str">
        <f t="shared" ca="1" si="307"/>
        <v/>
      </c>
      <c r="HF29" s="453" t="str">
        <f ca="1">IF(HC29&lt;&gt;"",IF(ABS($F29-$G29)&gt;=PrSettings!$M$7,(ABS($F29-$G29-GZ29+HA29)&lt;=1)*1,IF(AND(HC29,$F29=$G29,$F29&gt;=PrSettings!$M$6),(ABS(GZ29-$F29)&lt;=1)*1,IF(AND(HC29,$F29+$G29&gt;=PrSettings!$M$8),(ABS(GZ29-$F29)+ABS(HA29-$G29)&lt;=1)*1,""))),"")</f>
        <v/>
      </c>
      <c r="HG29" s="489"/>
      <c r="HI29" s="451">
        <f t="shared" ca="1" si="16"/>
        <v>35</v>
      </c>
      <c r="HJ29" s="452" t="str">
        <f ca="1">GrpD!$B$6</f>
        <v>Tunesien</v>
      </c>
      <c r="HK29" s="453">
        <f t="shared" ca="1" si="308"/>
        <v>42</v>
      </c>
      <c r="HL29" s="452" t="str">
        <f ca="1">GrpD!$D$6</f>
        <v>Australien</v>
      </c>
      <c r="HM29" s="492"/>
      <c r="HN29" s="492"/>
      <c r="HO29" s="486"/>
      <c r="HP29" s="453" t="str">
        <f t="shared" ca="1" si="309"/>
        <v/>
      </c>
      <c r="HQ29" s="453" t="str">
        <f ca="1">IF((HP29&lt;&gt;""),IF(OR($F29&lt;&gt;$G29,PrSettings!$M$4="●"),(($F29-$G29)=(HM29-HN29))*1,0),"")</f>
        <v/>
      </c>
      <c r="HR29" s="453" t="str">
        <f t="shared" ca="1" si="310"/>
        <v/>
      </c>
      <c r="HS29" s="453" t="str">
        <f ca="1">IF(HP29&lt;&gt;"",IF(ABS($F29-$G29)&gt;=PrSettings!$M$7,(ABS($F29-$G29-HM29+HN29)&lt;=1)*1,IF(AND(HP29,$F29=$G29,$F29&gt;=PrSettings!$M$6),(ABS(HM29-$F29)&lt;=1)*1,IF(AND(HP29,$F29+$G29&gt;=PrSettings!$M$8),(ABS(HM29-$F29)+ABS(HN29-$G29)&lt;=1)*1,""))),"")</f>
        <v/>
      </c>
      <c r="HT29" s="489"/>
      <c r="HV29" s="451">
        <f t="shared" ca="1" si="17"/>
        <v>35</v>
      </c>
      <c r="HW29" s="452" t="str">
        <f ca="1">GrpD!$B$6</f>
        <v>Tunesien</v>
      </c>
      <c r="HX29" s="453">
        <f t="shared" ca="1" si="311"/>
        <v>42</v>
      </c>
      <c r="HY29" s="452" t="str">
        <f ca="1">GrpD!$D$6</f>
        <v>Australien</v>
      </c>
      <c r="HZ29" s="492"/>
      <c r="IA29" s="492"/>
      <c r="IB29" s="486"/>
      <c r="IC29" s="453" t="str">
        <f t="shared" ca="1" si="312"/>
        <v/>
      </c>
      <c r="ID29" s="453" t="str">
        <f ca="1">IF((IC29&lt;&gt;""),IF(OR($F29&lt;&gt;$G29,PrSettings!$M$4="●"),(($F29-$G29)=(HZ29-IA29))*1,0),"")</f>
        <v/>
      </c>
      <c r="IE29" s="453" t="str">
        <f t="shared" ca="1" si="313"/>
        <v/>
      </c>
      <c r="IF29" s="453" t="str">
        <f ca="1">IF(IC29&lt;&gt;"",IF(ABS($F29-$G29)&gt;=PrSettings!$M$7,(ABS($F29-$G29-HZ29+IA29)&lt;=1)*1,IF(AND(IC29,$F29=$G29,$F29&gt;=PrSettings!$M$6),(ABS(HZ29-$F29)&lt;=1)*1,IF(AND(IC29,$F29+$G29&gt;=PrSettings!$M$8),(ABS(HZ29-$F29)+ABS(IA29-$G29)&lt;=1)*1,""))),"")</f>
        <v/>
      </c>
      <c r="IG29" s="489"/>
      <c r="II29" s="451">
        <f t="shared" ca="1" si="18"/>
        <v>35</v>
      </c>
      <c r="IJ29" s="452" t="str">
        <f ca="1">GrpD!$B$6</f>
        <v>Tunesien</v>
      </c>
      <c r="IK29" s="453">
        <f t="shared" ca="1" si="314"/>
        <v>42</v>
      </c>
      <c r="IL29" s="452" t="str">
        <f ca="1">GrpD!$D$6</f>
        <v>Australien</v>
      </c>
      <c r="IM29" s="492"/>
      <c r="IN29" s="492"/>
      <c r="IO29" s="486"/>
      <c r="IP29" s="453" t="str">
        <f t="shared" ca="1" si="315"/>
        <v/>
      </c>
      <c r="IQ29" s="453" t="str">
        <f ca="1">IF((IP29&lt;&gt;""),IF(OR($F29&lt;&gt;$G29,PrSettings!$M$4="●"),(($F29-$G29)=(IM29-IN29))*1,0),"")</f>
        <v/>
      </c>
      <c r="IR29" s="453" t="str">
        <f t="shared" ca="1" si="316"/>
        <v/>
      </c>
      <c r="IS29" s="453" t="str">
        <f ca="1">IF(IP29&lt;&gt;"",IF(ABS($F29-$G29)&gt;=PrSettings!$M$7,(ABS($F29-$G29-IM29+IN29)&lt;=1)*1,IF(AND(IP29,$F29=$G29,$F29&gt;=PrSettings!$M$6),(ABS(IM29-$F29)&lt;=1)*1,IF(AND(IP29,$F29+$G29&gt;=PrSettings!$M$8),(ABS(IM29-$F29)+ABS(IN29-$G29)&lt;=1)*1,""))),"")</f>
        <v/>
      </c>
      <c r="IT29" s="489"/>
      <c r="IV29" s="451">
        <f t="shared" ca="1" si="19"/>
        <v>35</v>
      </c>
      <c r="IW29" s="452" t="str">
        <f ca="1">GrpD!$B$6</f>
        <v>Tunesien</v>
      </c>
      <c r="IX29" s="453">
        <f t="shared" ca="1" si="317"/>
        <v>42</v>
      </c>
      <c r="IY29" s="452" t="str">
        <f ca="1">GrpD!$D$6</f>
        <v>Australien</v>
      </c>
      <c r="IZ29" s="492"/>
      <c r="JA29" s="492"/>
      <c r="JB29" s="486"/>
      <c r="JC29" s="453" t="str">
        <f t="shared" ca="1" si="318"/>
        <v/>
      </c>
      <c r="JD29" s="453" t="str">
        <f ca="1">IF((JC29&lt;&gt;""),IF(OR($F29&lt;&gt;$G29,PrSettings!$M$4="●"),(($F29-$G29)=(IZ29-JA29))*1,0),"")</f>
        <v/>
      </c>
      <c r="JE29" s="453" t="str">
        <f t="shared" ca="1" si="319"/>
        <v/>
      </c>
      <c r="JF29" s="453" t="str">
        <f ca="1">IF(JC29&lt;&gt;"",IF(ABS($F29-$G29)&gt;=PrSettings!$M$7,(ABS($F29-$G29-IZ29+JA29)&lt;=1)*1,IF(AND(JC29,$F29=$G29,$F29&gt;=PrSettings!$M$6),(ABS(IZ29-$F29)&lt;=1)*1,IF(AND(JC29,$F29+$G29&gt;=PrSettings!$M$8),(ABS(IZ29-$F29)+ABS(JA29-$G29)&lt;=1)*1,""))),"")</f>
        <v/>
      </c>
      <c r="JG29" s="489"/>
      <c r="JI29" s="451">
        <f t="shared" ca="1" si="20"/>
        <v>35</v>
      </c>
      <c r="JJ29" s="452" t="str">
        <f ca="1">GrpD!$B$6</f>
        <v>Tunesien</v>
      </c>
      <c r="JK29" s="453">
        <f t="shared" ca="1" si="320"/>
        <v>42</v>
      </c>
      <c r="JL29" s="452" t="str">
        <f ca="1">GrpD!$D$6</f>
        <v>Australien</v>
      </c>
      <c r="JM29" s="492"/>
      <c r="JN29" s="492"/>
      <c r="JO29" s="486"/>
      <c r="JP29" s="453" t="str">
        <f t="shared" ca="1" si="321"/>
        <v/>
      </c>
      <c r="JQ29" s="453" t="str">
        <f ca="1">IF((JP29&lt;&gt;""),IF(OR($F29&lt;&gt;$G29,PrSettings!$M$4="●"),(($F29-$G29)=(JM29-JN29))*1,0),"")</f>
        <v/>
      </c>
      <c r="JR29" s="453" t="str">
        <f t="shared" ca="1" si="322"/>
        <v/>
      </c>
      <c r="JS29" s="453" t="str">
        <f ca="1">IF(JP29&lt;&gt;"",IF(ABS($F29-$G29)&gt;=PrSettings!$M$7,(ABS($F29-$G29-JM29+JN29)&lt;=1)*1,IF(AND(JP29,$F29=$G29,$F29&gt;=PrSettings!$M$6),(ABS(JM29-$F29)&lt;=1)*1,IF(AND(JP29,$F29+$G29&gt;=PrSettings!$M$8),(ABS(JM29-$F29)+ABS(JN29-$G29)&lt;=1)*1,""))),"")</f>
        <v/>
      </c>
      <c r="JT29" s="489"/>
      <c r="JV29" s="451">
        <f t="shared" ca="1" si="21"/>
        <v>35</v>
      </c>
      <c r="JW29" s="452" t="str">
        <f ca="1">GrpD!$B$6</f>
        <v>Tunesien</v>
      </c>
      <c r="JX29" s="453">
        <f t="shared" ca="1" si="323"/>
        <v>42</v>
      </c>
      <c r="JY29" s="452" t="str">
        <f ca="1">GrpD!$D$6</f>
        <v>Australien</v>
      </c>
      <c r="JZ29" s="492"/>
      <c r="KA29" s="492"/>
      <c r="KB29" s="486"/>
      <c r="KC29" s="453" t="str">
        <f t="shared" ca="1" si="324"/>
        <v/>
      </c>
      <c r="KD29" s="453" t="str">
        <f ca="1">IF((KC29&lt;&gt;""),IF(OR($F29&lt;&gt;$G29,PrSettings!$M$4="●"),(($F29-$G29)=(JZ29-KA29))*1,0),"")</f>
        <v/>
      </c>
      <c r="KE29" s="453" t="str">
        <f t="shared" ca="1" si="325"/>
        <v/>
      </c>
      <c r="KF29" s="453" t="str">
        <f ca="1">IF(KC29&lt;&gt;"",IF(ABS($F29-$G29)&gt;=PrSettings!$M$7,(ABS($F29-$G29-JZ29+KA29)&lt;=1)*1,IF(AND(KC29,$F29=$G29,$F29&gt;=PrSettings!$M$6),(ABS(JZ29-$F29)&lt;=1)*1,IF(AND(KC29,$F29+$G29&gt;=PrSettings!$M$8),(ABS(JZ29-$F29)+ABS(KA29-$G29)&lt;=1)*1,""))),"")</f>
        <v/>
      </c>
      <c r="KG29" s="489"/>
      <c r="KI29" s="451">
        <f t="shared" ca="1" si="22"/>
        <v>35</v>
      </c>
      <c r="KJ29" s="452" t="str">
        <f ca="1">GrpD!$B$6</f>
        <v>Tunesien</v>
      </c>
      <c r="KK29" s="453">
        <f t="shared" ca="1" si="326"/>
        <v>42</v>
      </c>
      <c r="KL29" s="452" t="str">
        <f ca="1">GrpD!$D$6</f>
        <v>Australien</v>
      </c>
      <c r="KM29" s="492"/>
      <c r="KN29" s="492"/>
      <c r="KO29" s="486"/>
      <c r="KP29" s="453" t="str">
        <f t="shared" ca="1" si="327"/>
        <v/>
      </c>
      <c r="KQ29" s="453" t="str">
        <f ca="1">IF((KP29&lt;&gt;""),IF(OR($F29&lt;&gt;$G29,PrSettings!$M$4="●"),(($F29-$G29)=(KM29-KN29))*1,0),"")</f>
        <v/>
      </c>
      <c r="KR29" s="453" t="str">
        <f t="shared" ca="1" si="328"/>
        <v/>
      </c>
      <c r="KS29" s="453" t="str">
        <f ca="1">IF(KP29&lt;&gt;"",IF(ABS($F29-$G29)&gt;=PrSettings!$M$7,(ABS($F29-$G29-KM29+KN29)&lt;=1)*1,IF(AND(KP29,$F29=$G29,$F29&gt;=PrSettings!$M$6),(ABS(KM29-$F29)&lt;=1)*1,IF(AND(KP29,$F29+$G29&gt;=PrSettings!$M$8),(ABS(KM29-$F29)+ABS(KN29-$G29)&lt;=1)*1,""))),"")</f>
        <v/>
      </c>
      <c r="KT29" s="489"/>
      <c r="KV29" s="451">
        <f t="shared" ca="1" si="23"/>
        <v>35</v>
      </c>
      <c r="KW29" s="452" t="str">
        <f ca="1">GrpD!$B$6</f>
        <v>Tunesien</v>
      </c>
      <c r="KX29" s="453">
        <f t="shared" ca="1" si="329"/>
        <v>42</v>
      </c>
      <c r="KY29" s="452" t="str">
        <f ca="1">GrpD!$D$6</f>
        <v>Australien</v>
      </c>
      <c r="KZ29" s="492"/>
      <c r="LA29" s="492"/>
      <c r="LB29" s="486"/>
      <c r="LC29" s="453" t="str">
        <f t="shared" ca="1" si="330"/>
        <v/>
      </c>
      <c r="LD29" s="453" t="str">
        <f ca="1">IF((LC29&lt;&gt;""),IF(OR($F29&lt;&gt;$G29,PrSettings!$M$4="●"),(($F29-$G29)=(KZ29-LA29))*1,0),"")</f>
        <v/>
      </c>
      <c r="LE29" s="453" t="str">
        <f t="shared" ca="1" si="331"/>
        <v/>
      </c>
      <c r="LF29" s="453" t="str">
        <f ca="1">IF(LC29&lt;&gt;"",IF(ABS($F29-$G29)&gt;=PrSettings!$M$7,(ABS($F29-$G29-KZ29+LA29)&lt;=1)*1,IF(AND(LC29,$F29=$G29,$F29&gt;=PrSettings!$M$6),(ABS(KZ29-$F29)&lt;=1)*1,IF(AND(LC29,$F29+$G29&gt;=PrSettings!$M$8),(ABS(KZ29-$F29)+ABS(LA29-$G29)&lt;=1)*1,""))),"")</f>
        <v/>
      </c>
      <c r="LG29" s="489"/>
      <c r="LI29" s="451">
        <f t="shared" ca="1" si="24"/>
        <v>35</v>
      </c>
      <c r="LJ29" s="452" t="str">
        <f ca="1">GrpD!$B$6</f>
        <v>Tunesien</v>
      </c>
      <c r="LK29" s="453">
        <f t="shared" ca="1" si="332"/>
        <v>42</v>
      </c>
      <c r="LL29" s="452" t="str">
        <f ca="1">GrpD!$D$6</f>
        <v>Australien</v>
      </c>
      <c r="LM29" s="492"/>
      <c r="LN29" s="492"/>
      <c r="LO29" s="486"/>
      <c r="LP29" s="453" t="str">
        <f t="shared" ca="1" si="333"/>
        <v/>
      </c>
      <c r="LQ29" s="453" t="str">
        <f ca="1">IF((LP29&lt;&gt;""),IF(OR($F29&lt;&gt;$G29,PrSettings!$M$4="●"),(($F29-$G29)=(LM29-LN29))*1,0),"")</f>
        <v/>
      </c>
      <c r="LR29" s="453" t="str">
        <f t="shared" ca="1" si="334"/>
        <v/>
      </c>
      <c r="LS29" s="453" t="str">
        <f ca="1">IF(LP29&lt;&gt;"",IF(ABS($F29-$G29)&gt;=PrSettings!$M$7,(ABS($F29-$G29-LM29+LN29)&lt;=1)*1,IF(AND(LP29,$F29=$G29,$F29&gt;=PrSettings!$M$6),(ABS(LM29-$F29)&lt;=1)*1,IF(AND(LP29,$F29+$G29&gt;=PrSettings!$M$8),(ABS(LM29-$F29)+ABS(LN29-$G29)&lt;=1)*1,""))),"")</f>
        <v/>
      </c>
      <c r="LT29" s="489"/>
      <c r="LV29" s="451">
        <f t="shared" ca="1" si="25"/>
        <v>35</v>
      </c>
      <c r="LW29" s="452" t="str">
        <f ca="1">GrpD!$B$6</f>
        <v>Tunesien</v>
      </c>
      <c r="LX29" s="453">
        <f t="shared" ca="1" si="335"/>
        <v>42</v>
      </c>
      <c r="LY29" s="452" t="str">
        <f ca="1">GrpD!$D$6</f>
        <v>Australien</v>
      </c>
      <c r="LZ29" s="492"/>
      <c r="MA29" s="492"/>
      <c r="MB29" s="486"/>
      <c r="MC29" s="453" t="str">
        <f t="shared" ca="1" si="336"/>
        <v/>
      </c>
      <c r="MD29" s="453" t="str">
        <f ca="1">IF((MC29&lt;&gt;""),IF(OR($F29&lt;&gt;$G29,PrSettings!$M$4="●"),(($F29-$G29)=(LZ29-MA29))*1,0),"")</f>
        <v/>
      </c>
      <c r="ME29" s="453" t="str">
        <f t="shared" ca="1" si="337"/>
        <v/>
      </c>
      <c r="MF29" s="453" t="str">
        <f ca="1">IF(MC29&lt;&gt;"",IF(ABS($F29-$G29)&gt;=PrSettings!$M$7,(ABS($F29-$G29-LZ29+MA29)&lt;=1)*1,IF(AND(MC29,$F29=$G29,$F29&gt;=PrSettings!$M$6),(ABS(LZ29-$F29)&lt;=1)*1,IF(AND(MC29,$F29+$G29&gt;=PrSettings!$M$8),(ABS(LZ29-$F29)+ABS(MA29-$G29)&lt;=1)*1,""))),"")</f>
        <v/>
      </c>
      <c r="MG29" s="489"/>
    </row>
    <row r="30" spans="2:345" x14ac:dyDescent="0.25">
      <c r="B30" s="451">
        <f ca="1">INDEX(Groups!$C$7:$C$45,MATCH(C30,Groups!$D$7:$D$45,0))</f>
        <v>3</v>
      </c>
      <c r="C30" s="452" t="str">
        <f ca="1">GrpD!$B$7</f>
        <v>Frankreich</v>
      </c>
      <c r="D30" s="453">
        <f ca="1">INDEX(Groups!$C$7:$C$45,MATCH(E30,Groups!$D$7:$D$45,0))</f>
        <v>11</v>
      </c>
      <c r="E30" s="452" t="str">
        <f ca="1">GrpD!$D$7</f>
        <v>Dänemark</v>
      </c>
      <c r="F30" s="454">
        <f ca="1">GrpD!$E$7</f>
        <v>2</v>
      </c>
      <c r="G30" s="455">
        <f ca="1">GrpD!$G$7</f>
        <v>1</v>
      </c>
      <c r="I30" s="451">
        <f t="shared" ca="1" si="0"/>
        <v>3</v>
      </c>
      <c r="J30" s="452" t="str">
        <f ca="1">GrpD!$B$7</f>
        <v>Frankreich</v>
      </c>
      <c r="K30" s="453">
        <f t="shared" ca="1" si="260"/>
        <v>11</v>
      </c>
      <c r="L30" s="452" t="str">
        <f ca="1">GrpD!$D$7</f>
        <v>Dänemark</v>
      </c>
      <c r="M30" s="492"/>
      <c r="N30" s="492"/>
      <c r="O30" s="486"/>
      <c r="P30" s="453" t="str">
        <f t="shared" ca="1" si="261"/>
        <v/>
      </c>
      <c r="Q30" s="453" t="str">
        <f ca="1">IF((P30&lt;&gt;""),IF(OR($F30&lt;&gt;$G30,PrSettings!$M$4="●"),(($F30-$G30)=(M30-N30))*1,0),"")</f>
        <v/>
      </c>
      <c r="R30" s="453" t="str">
        <f t="shared" ca="1" si="262"/>
        <v/>
      </c>
      <c r="S30" s="453" t="str">
        <f ca="1">IF(P30&lt;&gt;"",IF(ABS($F30-$G30)&gt;=PrSettings!$M$7,(ABS($F30-$G30-M30+N30)&lt;=1)*1,IF(AND(P30,$F30=$G30,$F30&gt;=PrSettings!$M$6),(ABS(M30-$F30)&lt;=1)*1,IF(AND(P30,$F30+$G30&gt;=PrSettings!$M$8),(ABS(M30-$F30)+ABS(N30-$G30)&lt;=1)*1,""))),"")</f>
        <v/>
      </c>
      <c r="T30" s="489"/>
      <c r="V30" s="451">
        <f t="shared" ca="1" si="1"/>
        <v>3</v>
      </c>
      <c r="W30" s="452" t="str">
        <f ca="1">GrpD!$B$7</f>
        <v>Frankreich</v>
      </c>
      <c r="X30" s="453">
        <f t="shared" ca="1" si="263"/>
        <v>11</v>
      </c>
      <c r="Y30" s="452" t="str">
        <f ca="1">GrpD!$D$7</f>
        <v>Dänemark</v>
      </c>
      <c r="Z30" s="492"/>
      <c r="AA30" s="492"/>
      <c r="AB30" s="486"/>
      <c r="AC30" s="453" t="str">
        <f t="shared" ca="1" si="264"/>
        <v/>
      </c>
      <c r="AD30" s="453" t="str">
        <f ca="1">IF((AC30&lt;&gt;""),IF(OR($F30&lt;&gt;$G30,PrSettings!$M$4="●"),(($F30-$G30)=(Z30-AA30))*1,0),"")</f>
        <v/>
      </c>
      <c r="AE30" s="453" t="str">
        <f t="shared" ca="1" si="265"/>
        <v/>
      </c>
      <c r="AF30" s="453" t="str">
        <f ca="1">IF(AC30&lt;&gt;"",IF(ABS($F30-$G30)&gt;=PrSettings!$M$7,(ABS($F30-$G30-Z30+AA30)&lt;=1)*1,IF(AND(AC30,$F30=$G30,$F30&gt;=PrSettings!$M$6),(ABS(Z30-$F30)&lt;=1)*1,IF(AND(AC30,$F30+$G30&gt;=PrSettings!$M$8),(ABS(Z30-$F30)+ABS(AA30-$G30)&lt;=1)*1,""))),"")</f>
        <v/>
      </c>
      <c r="AG30" s="489"/>
      <c r="AI30" s="451">
        <f t="shared" ca="1" si="2"/>
        <v>3</v>
      </c>
      <c r="AJ30" s="452" t="str">
        <f ca="1">GrpD!$B$7</f>
        <v>Frankreich</v>
      </c>
      <c r="AK30" s="453">
        <f t="shared" ca="1" si="266"/>
        <v>11</v>
      </c>
      <c r="AL30" s="452" t="str">
        <f ca="1">GrpD!$D$7</f>
        <v>Dänemark</v>
      </c>
      <c r="AM30" s="492"/>
      <c r="AN30" s="492"/>
      <c r="AO30" s="486"/>
      <c r="AP30" s="453" t="str">
        <f t="shared" ca="1" si="267"/>
        <v/>
      </c>
      <c r="AQ30" s="453" t="str">
        <f ca="1">IF((AP30&lt;&gt;""),IF(OR($F30&lt;&gt;$G30,PrSettings!$M$4="●"),(($F30-$G30)=(AM30-AN30))*1,0),"")</f>
        <v/>
      </c>
      <c r="AR30" s="453" t="str">
        <f t="shared" ca="1" si="268"/>
        <v/>
      </c>
      <c r="AS30" s="453" t="str">
        <f ca="1">IF(AP30&lt;&gt;"",IF(ABS($F30-$G30)&gt;=PrSettings!$M$7,(ABS($F30-$G30-AM30+AN30)&lt;=1)*1,IF(AND(AP30,$F30=$G30,$F30&gt;=PrSettings!$M$6),(ABS(AM30-$F30)&lt;=1)*1,IF(AND(AP30,$F30+$G30&gt;=PrSettings!$M$8),(ABS(AM30-$F30)+ABS(AN30-$G30)&lt;=1)*1,""))),"")</f>
        <v/>
      </c>
      <c r="AT30" s="489"/>
      <c r="AV30" s="451">
        <f t="shared" ca="1" si="3"/>
        <v>3</v>
      </c>
      <c r="AW30" s="452" t="str">
        <f ca="1">GrpD!$B$7</f>
        <v>Frankreich</v>
      </c>
      <c r="AX30" s="453">
        <f t="shared" ca="1" si="269"/>
        <v>11</v>
      </c>
      <c r="AY30" s="452" t="str">
        <f ca="1">GrpD!$D$7</f>
        <v>Dänemark</v>
      </c>
      <c r="AZ30" s="492"/>
      <c r="BA30" s="492"/>
      <c r="BB30" s="486"/>
      <c r="BC30" s="453" t="str">
        <f t="shared" ca="1" si="270"/>
        <v/>
      </c>
      <c r="BD30" s="453" t="str">
        <f ca="1">IF((BC30&lt;&gt;""),IF(OR($F30&lt;&gt;$G30,PrSettings!$M$4="●"),(($F30-$G30)=(AZ30-BA30))*1,0),"")</f>
        <v/>
      </c>
      <c r="BE30" s="453" t="str">
        <f t="shared" ca="1" si="271"/>
        <v/>
      </c>
      <c r="BF30" s="453" t="str">
        <f ca="1">IF(BC30&lt;&gt;"",IF(ABS($F30-$G30)&gt;=PrSettings!$M$7,(ABS($F30-$G30-AZ30+BA30)&lt;=1)*1,IF(AND(BC30,$F30=$G30,$F30&gt;=PrSettings!$M$6),(ABS(AZ30-$F30)&lt;=1)*1,IF(AND(BC30,$F30+$G30&gt;=PrSettings!$M$8),(ABS(AZ30-$F30)+ABS(BA30-$G30)&lt;=1)*1,""))),"")</f>
        <v/>
      </c>
      <c r="BG30" s="489"/>
      <c r="BI30" s="451">
        <f t="shared" ca="1" si="4"/>
        <v>3</v>
      </c>
      <c r="BJ30" s="452" t="str">
        <f ca="1">GrpD!$B$7</f>
        <v>Frankreich</v>
      </c>
      <c r="BK30" s="453">
        <f t="shared" ca="1" si="272"/>
        <v>11</v>
      </c>
      <c r="BL30" s="452" t="str">
        <f ca="1">GrpD!$D$7</f>
        <v>Dänemark</v>
      </c>
      <c r="BM30" s="492"/>
      <c r="BN30" s="492"/>
      <c r="BO30" s="486"/>
      <c r="BP30" s="453" t="str">
        <f t="shared" ca="1" si="273"/>
        <v/>
      </c>
      <c r="BQ30" s="453" t="str">
        <f ca="1">IF((BP30&lt;&gt;""),IF(OR($F30&lt;&gt;$G30,PrSettings!$M$4="●"),(($F30-$G30)=(BM30-BN30))*1,0),"")</f>
        <v/>
      </c>
      <c r="BR30" s="453" t="str">
        <f t="shared" ca="1" si="274"/>
        <v/>
      </c>
      <c r="BS30" s="453" t="str">
        <f ca="1">IF(BP30&lt;&gt;"",IF(ABS($F30-$G30)&gt;=PrSettings!$M$7,(ABS($F30-$G30-BM30+BN30)&lt;=1)*1,IF(AND(BP30,$F30=$G30,$F30&gt;=PrSettings!$M$6),(ABS(BM30-$F30)&lt;=1)*1,IF(AND(BP30,$F30+$G30&gt;=PrSettings!$M$8),(ABS(BM30-$F30)+ABS(BN30-$G30)&lt;=1)*1,""))),"")</f>
        <v/>
      </c>
      <c r="BT30" s="489"/>
      <c r="BV30" s="451">
        <f t="shared" ca="1" si="5"/>
        <v>3</v>
      </c>
      <c r="BW30" s="452" t="str">
        <f ca="1">GrpD!$B$7</f>
        <v>Frankreich</v>
      </c>
      <c r="BX30" s="453">
        <f t="shared" ca="1" si="275"/>
        <v>11</v>
      </c>
      <c r="BY30" s="452" t="str">
        <f ca="1">GrpD!$D$7</f>
        <v>Dänemark</v>
      </c>
      <c r="BZ30" s="492"/>
      <c r="CA30" s="492"/>
      <c r="CB30" s="486"/>
      <c r="CC30" s="453" t="str">
        <f t="shared" ca="1" si="276"/>
        <v/>
      </c>
      <c r="CD30" s="453" t="str">
        <f ca="1">IF((CC30&lt;&gt;""),IF(OR($F30&lt;&gt;$G30,PrSettings!$M$4="●"),(($F30-$G30)=(BZ30-CA30))*1,0),"")</f>
        <v/>
      </c>
      <c r="CE30" s="453" t="str">
        <f t="shared" ca="1" si="277"/>
        <v/>
      </c>
      <c r="CF30" s="453" t="str">
        <f ca="1">IF(CC30&lt;&gt;"",IF(ABS($F30-$G30)&gt;=PrSettings!$M$7,(ABS($F30-$G30-BZ30+CA30)&lt;=1)*1,IF(AND(CC30,$F30=$G30,$F30&gt;=PrSettings!$M$6),(ABS(BZ30-$F30)&lt;=1)*1,IF(AND(CC30,$F30+$G30&gt;=PrSettings!$M$8),(ABS(BZ30-$F30)+ABS(CA30-$G30)&lt;=1)*1,""))),"")</f>
        <v/>
      </c>
      <c r="CG30" s="489"/>
      <c r="CI30" s="451">
        <f t="shared" ca="1" si="6"/>
        <v>3</v>
      </c>
      <c r="CJ30" s="452" t="str">
        <f ca="1">GrpD!$B$7</f>
        <v>Frankreich</v>
      </c>
      <c r="CK30" s="453">
        <f t="shared" ca="1" si="278"/>
        <v>11</v>
      </c>
      <c r="CL30" s="452" t="str">
        <f ca="1">GrpD!$D$7</f>
        <v>Dänemark</v>
      </c>
      <c r="CM30" s="492"/>
      <c r="CN30" s="492"/>
      <c r="CO30" s="486"/>
      <c r="CP30" s="453" t="str">
        <f t="shared" ca="1" si="279"/>
        <v/>
      </c>
      <c r="CQ30" s="453" t="str">
        <f ca="1">IF((CP30&lt;&gt;""),IF(OR($F30&lt;&gt;$G30,PrSettings!$M$4="●"),(($F30-$G30)=(CM30-CN30))*1,0),"")</f>
        <v/>
      </c>
      <c r="CR30" s="453" t="str">
        <f t="shared" ca="1" si="280"/>
        <v/>
      </c>
      <c r="CS30" s="453" t="str">
        <f ca="1">IF(CP30&lt;&gt;"",IF(ABS($F30-$G30)&gt;=PrSettings!$M$7,(ABS($F30-$G30-CM30+CN30)&lt;=1)*1,IF(AND(CP30,$F30=$G30,$F30&gt;=PrSettings!$M$6),(ABS(CM30-$F30)&lt;=1)*1,IF(AND(CP30,$F30+$G30&gt;=PrSettings!$M$8),(ABS(CM30-$F30)+ABS(CN30-$G30)&lt;=1)*1,""))),"")</f>
        <v/>
      </c>
      <c r="CT30" s="489"/>
      <c r="CV30" s="451">
        <f t="shared" ca="1" si="7"/>
        <v>3</v>
      </c>
      <c r="CW30" s="452" t="str">
        <f ca="1">GrpD!$B$7</f>
        <v>Frankreich</v>
      </c>
      <c r="CX30" s="453">
        <f t="shared" ca="1" si="281"/>
        <v>11</v>
      </c>
      <c r="CY30" s="452" t="str">
        <f ca="1">GrpD!$D$7</f>
        <v>Dänemark</v>
      </c>
      <c r="CZ30" s="492"/>
      <c r="DA30" s="492"/>
      <c r="DB30" s="486"/>
      <c r="DC30" s="453" t="str">
        <f t="shared" ca="1" si="282"/>
        <v/>
      </c>
      <c r="DD30" s="453" t="str">
        <f ca="1">IF((DC30&lt;&gt;""),IF(OR($F30&lt;&gt;$G30,PrSettings!$M$4="●"),(($F30-$G30)=(CZ30-DA30))*1,0),"")</f>
        <v/>
      </c>
      <c r="DE30" s="453" t="str">
        <f t="shared" ca="1" si="283"/>
        <v/>
      </c>
      <c r="DF30" s="453" t="str">
        <f ca="1">IF(DC30&lt;&gt;"",IF(ABS($F30-$G30)&gt;=PrSettings!$M$7,(ABS($F30-$G30-CZ30+DA30)&lt;=1)*1,IF(AND(DC30,$F30=$G30,$F30&gt;=PrSettings!$M$6),(ABS(CZ30-$F30)&lt;=1)*1,IF(AND(DC30,$F30+$G30&gt;=PrSettings!$M$8),(ABS(CZ30-$F30)+ABS(DA30-$G30)&lt;=1)*1,""))),"")</f>
        <v/>
      </c>
      <c r="DG30" s="489"/>
      <c r="DI30" s="451">
        <f t="shared" ca="1" si="8"/>
        <v>3</v>
      </c>
      <c r="DJ30" s="452" t="str">
        <f ca="1">GrpD!$B$7</f>
        <v>Frankreich</v>
      </c>
      <c r="DK30" s="453">
        <f t="shared" ca="1" si="284"/>
        <v>11</v>
      </c>
      <c r="DL30" s="452" t="str">
        <f ca="1">GrpD!$D$7</f>
        <v>Dänemark</v>
      </c>
      <c r="DM30" s="492"/>
      <c r="DN30" s="492"/>
      <c r="DO30" s="486"/>
      <c r="DP30" s="453" t="str">
        <f t="shared" ca="1" si="285"/>
        <v/>
      </c>
      <c r="DQ30" s="453" t="str">
        <f ca="1">IF((DP30&lt;&gt;""),IF(OR($F30&lt;&gt;$G30,PrSettings!$M$4="●"),(($F30-$G30)=(DM30-DN30))*1,0),"")</f>
        <v/>
      </c>
      <c r="DR30" s="453" t="str">
        <f t="shared" ca="1" si="286"/>
        <v/>
      </c>
      <c r="DS30" s="453" t="str">
        <f ca="1">IF(DP30&lt;&gt;"",IF(ABS($F30-$G30)&gt;=PrSettings!$M$7,(ABS($F30-$G30-DM30+DN30)&lt;=1)*1,IF(AND(DP30,$F30=$G30,$F30&gt;=PrSettings!$M$6),(ABS(DM30-$F30)&lt;=1)*1,IF(AND(DP30,$F30+$G30&gt;=PrSettings!$M$8),(ABS(DM30-$F30)+ABS(DN30-$G30)&lt;=1)*1,""))),"")</f>
        <v/>
      </c>
      <c r="DT30" s="489"/>
      <c r="DV30" s="451">
        <f t="shared" ca="1" si="9"/>
        <v>3</v>
      </c>
      <c r="DW30" s="452" t="str">
        <f ca="1">GrpD!$B$7</f>
        <v>Frankreich</v>
      </c>
      <c r="DX30" s="453">
        <f t="shared" ca="1" si="287"/>
        <v>11</v>
      </c>
      <c r="DY30" s="452" t="str">
        <f ca="1">GrpD!$D$7</f>
        <v>Dänemark</v>
      </c>
      <c r="DZ30" s="492"/>
      <c r="EA30" s="492"/>
      <c r="EB30" s="486"/>
      <c r="EC30" s="453" t="str">
        <f t="shared" ca="1" si="288"/>
        <v/>
      </c>
      <c r="ED30" s="453" t="str">
        <f ca="1">IF((EC30&lt;&gt;""),IF(OR($F30&lt;&gt;$G30,PrSettings!$M$4="●"),(($F30-$G30)=(DZ30-EA30))*1,0),"")</f>
        <v/>
      </c>
      <c r="EE30" s="453" t="str">
        <f t="shared" ca="1" si="289"/>
        <v/>
      </c>
      <c r="EF30" s="453" t="str">
        <f ca="1">IF(EC30&lt;&gt;"",IF(ABS($F30-$G30)&gt;=PrSettings!$M$7,(ABS($F30-$G30-DZ30+EA30)&lt;=1)*1,IF(AND(EC30,$F30=$G30,$F30&gt;=PrSettings!$M$6),(ABS(DZ30-$F30)&lt;=1)*1,IF(AND(EC30,$F30+$G30&gt;=PrSettings!$M$8),(ABS(DZ30-$F30)+ABS(EA30-$G30)&lt;=1)*1,""))),"")</f>
        <v/>
      </c>
      <c r="EG30" s="489"/>
      <c r="EI30" s="451">
        <f t="shared" ca="1" si="10"/>
        <v>3</v>
      </c>
      <c r="EJ30" s="452" t="str">
        <f ca="1">GrpD!$B$7</f>
        <v>Frankreich</v>
      </c>
      <c r="EK30" s="453">
        <f t="shared" ca="1" si="290"/>
        <v>11</v>
      </c>
      <c r="EL30" s="452" t="str">
        <f ca="1">GrpD!$D$7</f>
        <v>Dänemark</v>
      </c>
      <c r="EM30" s="492"/>
      <c r="EN30" s="492"/>
      <c r="EO30" s="486"/>
      <c r="EP30" s="453" t="str">
        <f t="shared" ca="1" si="291"/>
        <v/>
      </c>
      <c r="EQ30" s="453" t="str">
        <f ca="1">IF((EP30&lt;&gt;""),IF(OR($F30&lt;&gt;$G30,PrSettings!$M$4="●"),(($F30-$G30)=(EM30-EN30))*1,0),"")</f>
        <v/>
      </c>
      <c r="ER30" s="453" t="str">
        <f t="shared" ca="1" si="292"/>
        <v/>
      </c>
      <c r="ES30" s="453" t="str">
        <f ca="1">IF(EP30&lt;&gt;"",IF(ABS($F30-$G30)&gt;=PrSettings!$M$7,(ABS($F30-$G30-EM30+EN30)&lt;=1)*1,IF(AND(EP30,$F30=$G30,$F30&gt;=PrSettings!$M$6),(ABS(EM30-$F30)&lt;=1)*1,IF(AND(EP30,$F30+$G30&gt;=PrSettings!$M$8),(ABS(EM30-$F30)+ABS(EN30-$G30)&lt;=1)*1,""))),"")</f>
        <v/>
      </c>
      <c r="ET30" s="489"/>
      <c r="EV30" s="451">
        <f t="shared" ca="1" si="11"/>
        <v>3</v>
      </c>
      <c r="EW30" s="452" t="str">
        <f ca="1">GrpD!$B$7</f>
        <v>Frankreich</v>
      </c>
      <c r="EX30" s="453">
        <f t="shared" ca="1" si="293"/>
        <v>11</v>
      </c>
      <c r="EY30" s="452" t="str">
        <f ca="1">GrpD!$D$7</f>
        <v>Dänemark</v>
      </c>
      <c r="EZ30" s="492"/>
      <c r="FA30" s="492"/>
      <c r="FB30" s="486"/>
      <c r="FC30" s="453" t="str">
        <f t="shared" ca="1" si="294"/>
        <v/>
      </c>
      <c r="FD30" s="453" t="str">
        <f ca="1">IF((FC30&lt;&gt;""),IF(OR($F30&lt;&gt;$G30,PrSettings!$M$4="●"),(($F30-$G30)=(EZ30-FA30))*1,0),"")</f>
        <v/>
      </c>
      <c r="FE30" s="453" t="str">
        <f t="shared" ca="1" si="295"/>
        <v/>
      </c>
      <c r="FF30" s="453" t="str">
        <f ca="1">IF(FC30&lt;&gt;"",IF(ABS($F30-$G30)&gt;=PrSettings!$M$7,(ABS($F30-$G30-EZ30+FA30)&lt;=1)*1,IF(AND(FC30,$F30=$G30,$F30&gt;=PrSettings!$M$6),(ABS(EZ30-$F30)&lt;=1)*1,IF(AND(FC30,$F30+$G30&gt;=PrSettings!$M$8),(ABS(EZ30-$F30)+ABS(FA30-$G30)&lt;=1)*1,""))),"")</f>
        <v/>
      </c>
      <c r="FG30" s="489"/>
      <c r="FI30" s="451">
        <f t="shared" ca="1" si="12"/>
        <v>3</v>
      </c>
      <c r="FJ30" s="452" t="str">
        <f ca="1">GrpD!$B$7</f>
        <v>Frankreich</v>
      </c>
      <c r="FK30" s="453">
        <f t="shared" ca="1" si="296"/>
        <v>11</v>
      </c>
      <c r="FL30" s="452" t="str">
        <f ca="1">GrpD!$D$7</f>
        <v>Dänemark</v>
      </c>
      <c r="FM30" s="492"/>
      <c r="FN30" s="492"/>
      <c r="FO30" s="486"/>
      <c r="FP30" s="453" t="str">
        <f t="shared" ca="1" si="297"/>
        <v/>
      </c>
      <c r="FQ30" s="453" t="str">
        <f ca="1">IF((FP30&lt;&gt;""),IF(OR($F30&lt;&gt;$G30,PrSettings!$M$4="●"),(($F30-$G30)=(FM30-FN30))*1,0),"")</f>
        <v/>
      </c>
      <c r="FR30" s="453" t="str">
        <f t="shared" ca="1" si="298"/>
        <v/>
      </c>
      <c r="FS30" s="453" t="str">
        <f ca="1">IF(FP30&lt;&gt;"",IF(ABS($F30-$G30)&gt;=PrSettings!$M$7,(ABS($F30-$G30-FM30+FN30)&lt;=1)*1,IF(AND(FP30,$F30=$G30,$F30&gt;=PrSettings!$M$6),(ABS(FM30-$F30)&lt;=1)*1,IF(AND(FP30,$F30+$G30&gt;=PrSettings!$M$8),(ABS(FM30-$F30)+ABS(FN30-$G30)&lt;=1)*1,""))),"")</f>
        <v/>
      </c>
      <c r="FT30" s="489"/>
      <c r="FV30" s="451">
        <f t="shared" ca="1" si="13"/>
        <v>3</v>
      </c>
      <c r="FW30" s="452" t="str">
        <f ca="1">GrpD!$B$7</f>
        <v>Frankreich</v>
      </c>
      <c r="FX30" s="453">
        <f t="shared" ca="1" si="299"/>
        <v>11</v>
      </c>
      <c r="FY30" s="452" t="str">
        <f ca="1">GrpD!$D$7</f>
        <v>Dänemark</v>
      </c>
      <c r="FZ30" s="492"/>
      <c r="GA30" s="492"/>
      <c r="GB30" s="486"/>
      <c r="GC30" s="453" t="str">
        <f t="shared" ca="1" si="300"/>
        <v/>
      </c>
      <c r="GD30" s="453" t="str">
        <f ca="1">IF((GC30&lt;&gt;""),IF(OR($F30&lt;&gt;$G30,PrSettings!$M$4="●"),(($F30-$G30)=(FZ30-GA30))*1,0),"")</f>
        <v/>
      </c>
      <c r="GE30" s="453" t="str">
        <f t="shared" ca="1" si="301"/>
        <v/>
      </c>
      <c r="GF30" s="453" t="str">
        <f ca="1">IF(GC30&lt;&gt;"",IF(ABS($F30-$G30)&gt;=PrSettings!$M$7,(ABS($F30-$G30-FZ30+GA30)&lt;=1)*1,IF(AND(GC30,$F30=$G30,$F30&gt;=PrSettings!$M$6),(ABS(FZ30-$F30)&lt;=1)*1,IF(AND(GC30,$F30+$G30&gt;=PrSettings!$M$8),(ABS(FZ30-$F30)+ABS(GA30-$G30)&lt;=1)*1,""))),"")</f>
        <v/>
      </c>
      <c r="GG30" s="489"/>
      <c r="GI30" s="451">
        <f t="shared" ca="1" si="14"/>
        <v>3</v>
      </c>
      <c r="GJ30" s="452" t="str">
        <f ca="1">GrpD!$B$7</f>
        <v>Frankreich</v>
      </c>
      <c r="GK30" s="453">
        <f t="shared" ca="1" si="302"/>
        <v>11</v>
      </c>
      <c r="GL30" s="452" t="str">
        <f ca="1">GrpD!$D$7</f>
        <v>Dänemark</v>
      </c>
      <c r="GM30" s="492"/>
      <c r="GN30" s="492"/>
      <c r="GO30" s="486"/>
      <c r="GP30" s="453" t="str">
        <f t="shared" ca="1" si="303"/>
        <v/>
      </c>
      <c r="GQ30" s="453" t="str">
        <f ca="1">IF((GP30&lt;&gt;""),IF(OR($F30&lt;&gt;$G30,PrSettings!$M$4="●"),(($F30-$G30)=(GM30-GN30))*1,0),"")</f>
        <v/>
      </c>
      <c r="GR30" s="453" t="str">
        <f t="shared" ca="1" si="304"/>
        <v/>
      </c>
      <c r="GS30" s="453" t="str">
        <f ca="1">IF(GP30&lt;&gt;"",IF(ABS($F30-$G30)&gt;=PrSettings!$M$7,(ABS($F30-$G30-GM30+GN30)&lt;=1)*1,IF(AND(GP30,$F30=$G30,$F30&gt;=PrSettings!$M$6),(ABS(GM30-$F30)&lt;=1)*1,IF(AND(GP30,$F30+$G30&gt;=PrSettings!$M$8),(ABS(GM30-$F30)+ABS(GN30-$G30)&lt;=1)*1,""))),"")</f>
        <v/>
      </c>
      <c r="GT30" s="489"/>
      <c r="GV30" s="451">
        <f t="shared" ca="1" si="15"/>
        <v>3</v>
      </c>
      <c r="GW30" s="452" t="str">
        <f ca="1">GrpD!$B$7</f>
        <v>Frankreich</v>
      </c>
      <c r="GX30" s="453">
        <f t="shared" ca="1" si="305"/>
        <v>11</v>
      </c>
      <c r="GY30" s="452" t="str">
        <f ca="1">GrpD!$D$7</f>
        <v>Dänemark</v>
      </c>
      <c r="GZ30" s="492"/>
      <c r="HA30" s="492"/>
      <c r="HB30" s="486"/>
      <c r="HC30" s="453" t="str">
        <f t="shared" ca="1" si="306"/>
        <v/>
      </c>
      <c r="HD30" s="453" t="str">
        <f ca="1">IF((HC30&lt;&gt;""),IF(OR($F30&lt;&gt;$G30,PrSettings!$M$4="●"),(($F30-$G30)=(GZ30-HA30))*1,0),"")</f>
        <v/>
      </c>
      <c r="HE30" s="453" t="str">
        <f t="shared" ca="1" si="307"/>
        <v/>
      </c>
      <c r="HF30" s="453" t="str">
        <f ca="1">IF(HC30&lt;&gt;"",IF(ABS($F30-$G30)&gt;=PrSettings!$M$7,(ABS($F30-$G30-GZ30+HA30)&lt;=1)*1,IF(AND(HC30,$F30=$G30,$F30&gt;=PrSettings!$M$6),(ABS(GZ30-$F30)&lt;=1)*1,IF(AND(HC30,$F30+$G30&gt;=PrSettings!$M$8),(ABS(GZ30-$F30)+ABS(HA30-$G30)&lt;=1)*1,""))),"")</f>
        <v/>
      </c>
      <c r="HG30" s="489"/>
      <c r="HI30" s="451">
        <f t="shared" ca="1" si="16"/>
        <v>3</v>
      </c>
      <c r="HJ30" s="452" t="str">
        <f ca="1">GrpD!$B$7</f>
        <v>Frankreich</v>
      </c>
      <c r="HK30" s="453">
        <f t="shared" ca="1" si="308"/>
        <v>11</v>
      </c>
      <c r="HL30" s="452" t="str">
        <f ca="1">GrpD!$D$7</f>
        <v>Dänemark</v>
      </c>
      <c r="HM30" s="492"/>
      <c r="HN30" s="492"/>
      <c r="HO30" s="486"/>
      <c r="HP30" s="453" t="str">
        <f t="shared" ca="1" si="309"/>
        <v/>
      </c>
      <c r="HQ30" s="453" t="str">
        <f ca="1">IF((HP30&lt;&gt;""),IF(OR($F30&lt;&gt;$G30,PrSettings!$M$4="●"),(($F30-$G30)=(HM30-HN30))*1,0),"")</f>
        <v/>
      </c>
      <c r="HR30" s="453" t="str">
        <f t="shared" ca="1" si="310"/>
        <v/>
      </c>
      <c r="HS30" s="453" t="str">
        <f ca="1">IF(HP30&lt;&gt;"",IF(ABS($F30-$G30)&gt;=PrSettings!$M$7,(ABS($F30-$G30-HM30+HN30)&lt;=1)*1,IF(AND(HP30,$F30=$G30,$F30&gt;=PrSettings!$M$6),(ABS(HM30-$F30)&lt;=1)*1,IF(AND(HP30,$F30+$G30&gt;=PrSettings!$M$8),(ABS(HM30-$F30)+ABS(HN30-$G30)&lt;=1)*1,""))),"")</f>
        <v/>
      </c>
      <c r="HT30" s="489"/>
      <c r="HV30" s="451">
        <f t="shared" ca="1" si="17"/>
        <v>3</v>
      </c>
      <c r="HW30" s="452" t="str">
        <f ca="1">GrpD!$B$7</f>
        <v>Frankreich</v>
      </c>
      <c r="HX30" s="453">
        <f t="shared" ca="1" si="311"/>
        <v>11</v>
      </c>
      <c r="HY30" s="452" t="str">
        <f ca="1">GrpD!$D$7</f>
        <v>Dänemark</v>
      </c>
      <c r="HZ30" s="492"/>
      <c r="IA30" s="492"/>
      <c r="IB30" s="486"/>
      <c r="IC30" s="453" t="str">
        <f t="shared" ca="1" si="312"/>
        <v/>
      </c>
      <c r="ID30" s="453" t="str">
        <f ca="1">IF((IC30&lt;&gt;""),IF(OR($F30&lt;&gt;$G30,PrSettings!$M$4="●"),(($F30-$G30)=(HZ30-IA30))*1,0),"")</f>
        <v/>
      </c>
      <c r="IE30" s="453" t="str">
        <f t="shared" ca="1" si="313"/>
        <v/>
      </c>
      <c r="IF30" s="453" t="str">
        <f ca="1">IF(IC30&lt;&gt;"",IF(ABS($F30-$G30)&gt;=PrSettings!$M$7,(ABS($F30-$G30-HZ30+IA30)&lt;=1)*1,IF(AND(IC30,$F30=$G30,$F30&gt;=PrSettings!$M$6),(ABS(HZ30-$F30)&lt;=1)*1,IF(AND(IC30,$F30+$G30&gt;=PrSettings!$M$8),(ABS(HZ30-$F30)+ABS(IA30-$G30)&lt;=1)*1,""))),"")</f>
        <v/>
      </c>
      <c r="IG30" s="489"/>
      <c r="II30" s="451">
        <f t="shared" ca="1" si="18"/>
        <v>3</v>
      </c>
      <c r="IJ30" s="452" t="str">
        <f ca="1">GrpD!$B$7</f>
        <v>Frankreich</v>
      </c>
      <c r="IK30" s="453">
        <f t="shared" ca="1" si="314"/>
        <v>11</v>
      </c>
      <c r="IL30" s="452" t="str">
        <f ca="1">GrpD!$D$7</f>
        <v>Dänemark</v>
      </c>
      <c r="IM30" s="492"/>
      <c r="IN30" s="492"/>
      <c r="IO30" s="486"/>
      <c r="IP30" s="453" t="str">
        <f t="shared" ca="1" si="315"/>
        <v/>
      </c>
      <c r="IQ30" s="453" t="str">
        <f ca="1">IF((IP30&lt;&gt;""),IF(OR($F30&lt;&gt;$G30,PrSettings!$M$4="●"),(($F30-$G30)=(IM30-IN30))*1,0),"")</f>
        <v/>
      </c>
      <c r="IR30" s="453" t="str">
        <f t="shared" ca="1" si="316"/>
        <v/>
      </c>
      <c r="IS30" s="453" t="str">
        <f ca="1">IF(IP30&lt;&gt;"",IF(ABS($F30-$G30)&gt;=PrSettings!$M$7,(ABS($F30-$G30-IM30+IN30)&lt;=1)*1,IF(AND(IP30,$F30=$G30,$F30&gt;=PrSettings!$M$6),(ABS(IM30-$F30)&lt;=1)*1,IF(AND(IP30,$F30+$G30&gt;=PrSettings!$M$8),(ABS(IM30-$F30)+ABS(IN30-$G30)&lt;=1)*1,""))),"")</f>
        <v/>
      </c>
      <c r="IT30" s="489"/>
      <c r="IV30" s="451">
        <f t="shared" ca="1" si="19"/>
        <v>3</v>
      </c>
      <c r="IW30" s="452" t="str">
        <f ca="1">GrpD!$B$7</f>
        <v>Frankreich</v>
      </c>
      <c r="IX30" s="453">
        <f t="shared" ca="1" si="317"/>
        <v>11</v>
      </c>
      <c r="IY30" s="452" t="str">
        <f ca="1">GrpD!$D$7</f>
        <v>Dänemark</v>
      </c>
      <c r="IZ30" s="492"/>
      <c r="JA30" s="492"/>
      <c r="JB30" s="486"/>
      <c r="JC30" s="453" t="str">
        <f t="shared" ca="1" si="318"/>
        <v/>
      </c>
      <c r="JD30" s="453" t="str">
        <f ca="1">IF((JC30&lt;&gt;""),IF(OR($F30&lt;&gt;$G30,PrSettings!$M$4="●"),(($F30-$G30)=(IZ30-JA30))*1,0),"")</f>
        <v/>
      </c>
      <c r="JE30" s="453" t="str">
        <f t="shared" ca="1" si="319"/>
        <v/>
      </c>
      <c r="JF30" s="453" t="str">
        <f ca="1">IF(JC30&lt;&gt;"",IF(ABS($F30-$G30)&gt;=PrSettings!$M$7,(ABS($F30-$G30-IZ30+JA30)&lt;=1)*1,IF(AND(JC30,$F30=$G30,$F30&gt;=PrSettings!$M$6),(ABS(IZ30-$F30)&lt;=1)*1,IF(AND(JC30,$F30+$G30&gt;=PrSettings!$M$8),(ABS(IZ30-$F30)+ABS(JA30-$G30)&lt;=1)*1,""))),"")</f>
        <v/>
      </c>
      <c r="JG30" s="489"/>
      <c r="JI30" s="451">
        <f t="shared" ca="1" si="20"/>
        <v>3</v>
      </c>
      <c r="JJ30" s="452" t="str">
        <f ca="1">GrpD!$B$7</f>
        <v>Frankreich</v>
      </c>
      <c r="JK30" s="453">
        <f t="shared" ca="1" si="320"/>
        <v>11</v>
      </c>
      <c r="JL30" s="452" t="str">
        <f ca="1">GrpD!$D$7</f>
        <v>Dänemark</v>
      </c>
      <c r="JM30" s="492"/>
      <c r="JN30" s="492"/>
      <c r="JO30" s="486"/>
      <c r="JP30" s="453" t="str">
        <f t="shared" ca="1" si="321"/>
        <v/>
      </c>
      <c r="JQ30" s="453" t="str">
        <f ca="1">IF((JP30&lt;&gt;""),IF(OR($F30&lt;&gt;$G30,PrSettings!$M$4="●"),(($F30-$G30)=(JM30-JN30))*1,0),"")</f>
        <v/>
      </c>
      <c r="JR30" s="453" t="str">
        <f t="shared" ca="1" si="322"/>
        <v/>
      </c>
      <c r="JS30" s="453" t="str">
        <f ca="1">IF(JP30&lt;&gt;"",IF(ABS($F30-$G30)&gt;=PrSettings!$M$7,(ABS($F30-$G30-JM30+JN30)&lt;=1)*1,IF(AND(JP30,$F30=$G30,$F30&gt;=PrSettings!$M$6),(ABS(JM30-$F30)&lt;=1)*1,IF(AND(JP30,$F30+$G30&gt;=PrSettings!$M$8),(ABS(JM30-$F30)+ABS(JN30-$G30)&lt;=1)*1,""))),"")</f>
        <v/>
      </c>
      <c r="JT30" s="489"/>
      <c r="JV30" s="451">
        <f t="shared" ca="1" si="21"/>
        <v>3</v>
      </c>
      <c r="JW30" s="452" t="str">
        <f ca="1">GrpD!$B$7</f>
        <v>Frankreich</v>
      </c>
      <c r="JX30" s="453">
        <f t="shared" ca="1" si="323"/>
        <v>11</v>
      </c>
      <c r="JY30" s="452" t="str">
        <f ca="1">GrpD!$D$7</f>
        <v>Dänemark</v>
      </c>
      <c r="JZ30" s="492"/>
      <c r="KA30" s="492"/>
      <c r="KB30" s="486"/>
      <c r="KC30" s="453" t="str">
        <f t="shared" ca="1" si="324"/>
        <v/>
      </c>
      <c r="KD30" s="453" t="str">
        <f ca="1">IF((KC30&lt;&gt;""),IF(OR($F30&lt;&gt;$G30,PrSettings!$M$4="●"),(($F30-$G30)=(JZ30-KA30))*1,0),"")</f>
        <v/>
      </c>
      <c r="KE30" s="453" t="str">
        <f t="shared" ca="1" si="325"/>
        <v/>
      </c>
      <c r="KF30" s="453" t="str">
        <f ca="1">IF(KC30&lt;&gt;"",IF(ABS($F30-$G30)&gt;=PrSettings!$M$7,(ABS($F30-$G30-JZ30+KA30)&lt;=1)*1,IF(AND(KC30,$F30=$G30,$F30&gt;=PrSettings!$M$6),(ABS(JZ30-$F30)&lt;=1)*1,IF(AND(KC30,$F30+$G30&gt;=PrSettings!$M$8),(ABS(JZ30-$F30)+ABS(KA30-$G30)&lt;=1)*1,""))),"")</f>
        <v/>
      </c>
      <c r="KG30" s="489"/>
      <c r="KI30" s="451">
        <f t="shared" ca="1" si="22"/>
        <v>3</v>
      </c>
      <c r="KJ30" s="452" t="str">
        <f ca="1">GrpD!$B$7</f>
        <v>Frankreich</v>
      </c>
      <c r="KK30" s="453">
        <f t="shared" ca="1" si="326"/>
        <v>11</v>
      </c>
      <c r="KL30" s="452" t="str">
        <f ca="1">GrpD!$D$7</f>
        <v>Dänemark</v>
      </c>
      <c r="KM30" s="492"/>
      <c r="KN30" s="492"/>
      <c r="KO30" s="486"/>
      <c r="KP30" s="453" t="str">
        <f t="shared" ca="1" si="327"/>
        <v/>
      </c>
      <c r="KQ30" s="453" t="str">
        <f ca="1">IF((KP30&lt;&gt;""),IF(OR($F30&lt;&gt;$G30,PrSettings!$M$4="●"),(($F30-$G30)=(KM30-KN30))*1,0),"")</f>
        <v/>
      </c>
      <c r="KR30" s="453" t="str">
        <f t="shared" ca="1" si="328"/>
        <v/>
      </c>
      <c r="KS30" s="453" t="str">
        <f ca="1">IF(KP30&lt;&gt;"",IF(ABS($F30-$G30)&gt;=PrSettings!$M$7,(ABS($F30-$G30-KM30+KN30)&lt;=1)*1,IF(AND(KP30,$F30=$G30,$F30&gt;=PrSettings!$M$6),(ABS(KM30-$F30)&lt;=1)*1,IF(AND(KP30,$F30+$G30&gt;=PrSettings!$M$8),(ABS(KM30-$F30)+ABS(KN30-$G30)&lt;=1)*1,""))),"")</f>
        <v/>
      </c>
      <c r="KT30" s="489"/>
      <c r="KV30" s="451">
        <f t="shared" ca="1" si="23"/>
        <v>3</v>
      </c>
      <c r="KW30" s="452" t="str">
        <f ca="1">GrpD!$B$7</f>
        <v>Frankreich</v>
      </c>
      <c r="KX30" s="453">
        <f t="shared" ca="1" si="329"/>
        <v>11</v>
      </c>
      <c r="KY30" s="452" t="str">
        <f ca="1">GrpD!$D$7</f>
        <v>Dänemark</v>
      </c>
      <c r="KZ30" s="492"/>
      <c r="LA30" s="492"/>
      <c r="LB30" s="486"/>
      <c r="LC30" s="453" t="str">
        <f t="shared" ca="1" si="330"/>
        <v/>
      </c>
      <c r="LD30" s="453" t="str">
        <f ca="1">IF((LC30&lt;&gt;""),IF(OR($F30&lt;&gt;$G30,PrSettings!$M$4="●"),(($F30-$G30)=(KZ30-LA30))*1,0),"")</f>
        <v/>
      </c>
      <c r="LE30" s="453" t="str">
        <f t="shared" ca="1" si="331"/>
        <v/>
      </c>
      <c r="LF30" s="453" t="str">
        <f ca="1">IF(LC30&lt;&gt;"",IF(ABS($F30-$G30)&gt;=PrSettings!$M$7,(ABS($F30-$G30-KZ30+LA30)&lt;=1)*1,IF(AND(LC30,$F30=$G30,$F30&gt;=PrSettings!$M$6),(ABS(KZ30-$F30)&lt;=1)*1,IF(AND(LC30,$F30+$G30&gt;=PrSettings!$M$8),(ABS(KZ30-$F30)+ABS(LA30-$G30)&lt;=1)*1,""))),"")</f>
        <v/>
      </c>
      <c r="LG30" s="489"/>
      <c r="LI30" s="451">
        <f t="shared" ca="1" si="24"/>
        <v>3</v>
      </c>
      <c r="LJ30" s="452" t="str">
        <f ca="1">GrpD!$B$7</f>
        <v>Frankreich</v>
      </c>
      <c r="LK30" s="453">
        <f t="shared" ca="1" si="332"/>
        <v>11</v>
      </c>
      <c r="LL30" s="452" t="str">
        <f ca="1">GrpD!$D$7</f>
        <v>Dänemark</v>
      </c>
      <c r="LM30" s="492"/>
      <c r="LN30" s="492"/>
      <c r="LO30" s="486"/>
      <c r="LP30" s="453" t="str">
        <f t="shared" ca="1" si="333"/>
        <v/>
      </c>
      <c r="LQ30" s="453" t="str">
        <f ca="1">IF((LP30&lt;&gt;""),IF(OR($F30&lt;&gt;$G30,PrSettings!$M$4="●"),(($F30-$G30)=(LM30-LN30))*1,0),"")</f>
        <v/>
      </c>
      <c r="LR30" s="453" t="str">
        <f t="shared" ca="1" si="334"/>
        <v/>
      </c>
      <c r="LS30" s="453" t="str">
        <f ca="1">IF(LP30&lt;&gt;"",IF(ABS($F30-$G30)&gt;=PrSettings!$M$7,(ABS($F30-$G30-LM30+LN30)&lt;=1)*1,IF(AND(LP30,$F30=$G30,$F30&gt;=PrSettings!$M$6),(ABS(LM30-$F30)&lt;=1)*1,IF(AND(LP30,$F30+$G30&gt;=PrSettings!$M$8),(ABS(LM30-$F30)+ABS(LN30-$G30)&lt;=1)*1,""))),"")</f>
        <v/>
      </c>
      <c r="LT30" s="489"/>
      <c r="LV30" s="451">
        <f t="shared" ca="1" si="25"/>
        <v>3</v>
      </c>
      <c r="LW30" s="452" t="str">
        <f ca="1">GrpD!$B$7</f>
        <v>Frankreich</v>
      </c>
      <c r="LX30" s="453">
        <f t="shared" ca="1" si="335"/>
        <v>11</v>
      </c>
      <c r="LY30" s="452" t="str">
        <f ca="1">GrpD!$D$7</f>
        <v>Dänemark</v>
      </c>
      <c r="LZ30" s="492"/>
      <c r="MA30" s="492"/>
      <c r="MB30" s="486"/>
      <c r="MC30" s="453" t="str">
        <f t="shared" ca="1" si="336"/>
        <v/>
      </c>
      <c r="MD30" s="453" t="str">
        <f ca="1">IF((MC30&lt;&gt;""),IF(OR($F30&lt;&gt;$G30,PrSettings!$M$4="●"),(($F30-$G30)=(LZ30-MA30))*1,0),"")</f>
        <v/>
      </c>
      <c r="ME30" s="453" t="str">
        <f t="shared" ca="1" si="337"/>
        <v/>
      </c>
      <c r="MF30" s="453" t="str">
        <f ca="1">IF(MC30&lt;&gt;"",IF(ABS($F30-$G30)&gt;=PrSettings!$M$7,(ABS($F30-$G30-LZ30+MA30)&lt;=1)*1,IF(AND(MC30,$F30=$G30,$F30&gt;=PrSettings!$M$6),(ABS(LZ30-$F30)&lt;=1)*1,IF(AND(MC30,$F30+$G30&gt;=PrSettings!$M$8),(ABS(LZ30-$F30)+ABS(MA30-$G30)&lt;=1)*1,""))),"")</f>
        <v/>
      </c>
      <c r="MG30" s="489"/>
    </row>
    <row r="31" spans="2:345" x14ac:dyDescent="0.25">
      <c r="B31" s="451">
        <f ca="1">INDEX(Groups!$C$7:$C$45,MATCH(C31,Groups!$D$7:$D$45,0))</f>
        <v>42</v>
      </c>
      <c r="C31" s="452" t="str">
        <f ca="1">GrpD!$B$8</f>
        <v>Australien</v>
      </c>
      <c r="D31" s="453">
        <f ca="1">INDEX(Groups!$C$7:$C$45,MATCH(E31,Groups!$D$7:$D$45,0))</f>
        <v>11</v>
      </c>
      <c r="E31" s="452" t="str">
        <f ca="1">GrpD!$D$8</f>
        <v>Dänemark</v>
      </c>
      <c r="F31" s="454">
        <f ca="1">GrpD!$E$8</f>
        <v>1</v>
      </c>
      <c r="G31" s="455">
        <f ca="1">GrpD!$G$8</f>
        <v>0</v>
      </c>
      <c r="I31" s="451">
        <f t="shared" ca="1" si="0"/>
        <v>42</v>
      </c>
      <c r="J31" s="452" t="str">
        <f ca="1">GrpD!$B$8</f>
        <v>Australien</v>
      </c>
      <c r="K31" s="453">
        <f t="shared" ca="1" si="260"/>
        <v>11</v>
      </c>
      <c r="L31" s="452" t="str">
        <f ca="1">GrpD!$D$8</f>
        <v>Dänemark</v>
      </c>
      <c r="M31" s="492"/>
      <c r="N31" s="492"/>
      <c r="O31" s="486"/>
      <c r="P31" s="453" t="str">
        <f t="shared" ca="1" si="261"/>
        <v/>
      </c>
      <c r="Q31" s="453" t="str">
        <f ca="1">IF((P31&lt;&gt;""),IF(OR($F31&lt;&gt;$G31,PrSettings!$M$4="●"),(($F31-$G31)=(M31-N31))*1,0),"")</f>
        <v/>
      </c>
      <c r="R31" s="453" t="str">
        <f t="shared" ca="1" si="262"/>
        <v/>
      </c>
      <c r="S31" s="453" t="str">
        <f ca="1">IF(P31&lt;&gt;"",IF(ABS($F31-$G31)&gt;=PrSettings!$M$7,(ABS($F31-$G31-M31+N31)&lt;=1)*1,IF(AND(P31,$F31=$G31,$F31&gt;=PrSettings!$M$6),(ABS(M31-$F31)&lt;=1)*1,IF(AND(P31,$F31+$G31&gt;=PrSettings!$M$8),(ABS(M31-$F31)+ABS(N31-$G31)&lt;=1)*1,""))),"")</f>
        <v/>
      </c>
      <c r="T31" s="489"/>
      <c r="V31" s="451">
        <f t="shared" ca="1" si="1"/>
        <v>42</v>
      </c>
      <c r="W31" s="452" t="str">
        <f ca="1">GrpD!$B$8</f>
        <v>Australien</v>
      </c>
      <c r="X31" s="453">
        <f t="shared" ca="1" si="263"/>
        <v>11</v>
      </c>
      <c r="Y31" s="452" t="str">
        <f ca="1">GrpD!$D$8</f>
        <v>Dänemark</v>
      </c>
      <c r="Z31" s="492"/>
      <c r="AA31" s="492"/>
      <c r="AB31" s="486"/>
      <c r="AC31" s="453" t="str">
        <f t="shared" ca="1" si="264"/>
        <v/>
      </c>
      <c r="AD31" s="453" t="str">
        <f ca="1">IF((AC31&lt;&gt;""),IF(OR($F31&lt;&gt;$G31,PrSettings!$M$4="●"),(($F31-$G31)=(Z31-AA31))*1,0),"")</f>
        <v/>
      </c>
      <c r="AE31" s="453" t="str">
        <f t="shared" ca="1" si="265"/>
        <v/>
      </c>
      <c r="AF31" s="453" t="str">
        <f ca="1">IF(AC31&lt;&gt;"",IF(ABS($F31-$G31)&gt;=PrSettings!$M$7,(ABS($F31-$G31-Z31+AA31)&lt;=1)*1,IF(AND(AC31,$F31=$G31,$F31&gt;=PrSettings!$M$6),(ABS(Z31-$F31)&lt;=1)*1,IF(AND(AC31,$F31+$G31&gt;=PrSettings!$M$8),(ABS(Z31-$F31)+ABS(AA31-$G31)&lt;=1)*1,""))),"")</f>
        <v/>
      </c>
      <c r="AG31" s="489"/>
      <c r="AI31" s="451">
        <f t="shared" ca="1" si="2"/>
        <v>42</v>
      </c>
      <c r="AJ31" s="452" t="str">
        <f ca="1">GrpD!$B$8</f>
        <v>Australien</v>
      </c>
      <c r="AK31" s="453">
        <f t="shared" ca="1" si="266"/>
        <v>11</v>
      </c>
      <c r="AL31" s="452" t="str">
        <f ca="1">GrpD!$D$8</f>
        <v>Dänemark</v>
      </c>
      <c r="AM31" s="492"/>
      <c r="AN31" s="492"/>
      <c r="AO31" s="486"/>
      <c r="AP31" s="453" t="str">
        <f t="shared" ca="1" si="267"/>
        <v/>
      </c>
      <c r="AQ31" s="453" t="str">
        <f ca="1">IF((AP31&lt;&gt;""),IF(OR($F31&lt;&gt;$G31,PrSettings!$M$4="●"),(($F31-$G31)=(AM31-AN31))*1,0),"")</f>
        <v/>
      </c>
      <c r="AR31" s="453" t="str">
        <f t="shared" ca="1" si="268"/>
        <v/>
      </c>
      <c r="AS31" s="453" t="str">
        <f ca="1">IF(AP31&lt;&gt;"",IF(ABS($F31-$G31)&gt;=PrSettings!$M$7,(ABS($F31-$G31-AM31+AN31)&lt;=1)*1,IF(AND(AP31,$F31=$G31,$F31&gt;=PrSettings!$M$6),(ABS(AM31-$F31)&lt;=1)*1,IF(AND(AP31,$F31+$G31&gt;=PrSettings!$M$8),(ABS(AM31-$F31)+ABS(AN31-$G31)&lt;=1)*1,""))),"")</f>
        <v/>
      </c>
      <c r="AT31" s="489"/>
      <c r="AV31" s="451">
        <f t="shared" ca="1" si="3"/>
        <v>42</v>
      </c>
      <c r="AW31" s="452" t="str">
        <f ca="1">GrpD!$B$8</f>
        <v>Australien</v>
      </c>
      <c r="AX31" s="453">
        <f t="shared" ca="1" si="269"/>
        <v>11</v>
      </c>
      <c r="AY31" s="452" t="str">
        <f ca="1">GrpD!$D$8</f>
        <v>Dänemark</v>
      </c>
      <c r="AZ31" s="492"/>
      <c r="BA31" s="492"/>
      <c r="BB31" s="486"/>
      <c r="BC31" s="453" t="str">
        <f t="shared" ca="1" si="270"/>
        <v/>
      </c>
      <c r="BD31" s="453" t="str">
        <f ca="1">IF((BC31&lt;&gt;""),IF(OR($F31&lt;&gt;$G31,PrSettings!$M$4="●"),(($F31-$G31)=(AZ31-BA31))*1,0),"")</f>
        <v/>
      </c>
      <c r="BE31" s="453" t="str">
        <f t="shared" ca="1" si="271"/>
        <v/>
      </c>
      <c r="BF31" s="453" t="str">
        <f ca="1">IF(BC31&lt;&gt;"",IF(ABS($F31-$G31)&gt;=PrSettings!$M$7,(ABS($F31-$G31-AZ31+BA31)&lt;=1)*1,IF(AND(BC31,$F31=$G31,$F31&gt;=PrSettings!$M$6),(ABS(AZ31-$F31)&lt;=1)*1,IF(AND(BC31,$F31+$G31&gt;=PrSettings!$M$8),(ABS(AZ31-$F31)+ABS(BA31-$G31)&lt;=1)*1,""))),"")</f>
        <v/>
      </c>
      <c r="BG31" s="489"/>
      <c r="BI31" s="451">
        <f t="shared" ca="1" si="4"/>
        <v>42</v>
      </c>
      <c r="BJ31" s="452" t="str">
        <f ca="1">GrpD!$B$8</f>
        <v>Australien</v>
      </c>
      <c r="BK31" s="453">
        <f t="shared" ca="1" si="272"/>
        <v>11</v>
      </c>
      <c r="BL31" s="452" t="str">
        <f ca="1">GrpD!$D$8</f>
        <v>Dänemark</v>
      </c>
      <c r="BM31" s="492"/>
      <c r="BN31" s="492"/>
      <c r="BO31" s="486"/>
      <c r="BP31" s="453" t="str">
        <f t="shared" ca="1" si="273"/>
        <v/>
      </c>
      <c r="BQ31" s="453" t="str">
        <f ca="1">IF((BP31&lt;&gt;""),IF(OR($F31&lt;&gt;$G31,PrSettings!$M$4="●"),(($F31-$G31)=(BM31-BN31))*1,0),"")</f>
        <v/>
      </c>
      <c r="BR31" s="453" t="str">
        <f t="shared" ca="1" si="274"/>
        <v/>
      </c>
      <c r="BS31" s="453" t="str">
        <f ca="1">IF(BP31&lt;&gt;"",IF(ABS($F31-$G31)&gt;=PrSettings!$M$7,(ABS($F31-$G31-BM31+BN31)&lt;=1)*1,IF(AND(BP31,$F31=$G31,$F31&gt;=PrSettings!$M$6),(ABS(BM31-$F31)&lt;=1)*1,IF(AND(BP31,$F31+$G31&gt;=PrSettings!$M$8),(ABS(BM31-$F31)+ABS(BN31-$G31)&lt;=1)*1,""))),"")</f>
        <v/>
      </c>
      <c r="BT31" s="489"/>
      <c r="BV31" s="451">
        <f t="shared" ca="1" si="5"/>
        <v>42</v>
      </c>
      <c r="BW31" s="452" t="str">
        <f ca="1">GrpD!$B$8</f>
        <v>Australien</v>
      </c>
      <c r="BX31" s="453">
        <f t="shared" ca="1" si="275"/>
        <v>11</v>
      </c>
      <c r="BY31" s="452" t="str">
        <f ca="1">GrpD!$D$8</f>
        <v>Dänemark</v>
      </c>
      <c r="BZ31" s="492"/>
      <c r="CA31" s="492"/>
      <c r="CB31" s="486"/>
      <c r="CC31" s="453" t="str">
        <f t="shared" ca="1" si="276"/>
        <v/>
      </c>
      <c r="CD31" s="453" t="str">
        <f ca="1">IF((CC31&lt;&gt;""),IF(OR($F31&lt;&gt;$G31,PrSettings!$M$4="●"),(($F31-$G31)=(BZ31-CA31))*1,0),"")</f>
        <v/>
      </c>
      <c r="CE31" s="453" t="str">
        <f t="shared" ca="1" si="277"/>
        <v/>
      </c>
      <c r="CF31" s="453" t="str">
        <f ca="1">IF(CC31&lt;&gt;"",IF(ABS($F31-$G31)&gt;=PrSettings!$M$7,(ABS($F31-$G31-BZ31+CA31)&lt;=1)*1,IF(AND(CC31,$F31=$G31,$F31&gt;=PrSettings!$M$6),(ABS(BZ31-$F31)&lt;=1)*1,IF(AND(CC31,$F31+$G31&gt;=PrSettings!$M$8),(ABS(BZ31-$F31)+ABS(CA31-$G31)&lt;=1)*1,""))),"")</f>
        <v/>
      </c>
      <c r="CG31" s="489"/>
      <c r="CI31" s="451">
        <f t="shared" ca="1" si="6"/>
        <v>42</v>
      </c>
      <c r="CJ31" s="452" t="str">
        <f ca="1">GrpD!$B$8</f>
        <v>Australien</v>
      </c>
      <c r="CK31" s="453">
        <f t="shared" ca="1" si="278"/>
        <v>11</v>
      </c>
      <c r="CL31" s="452" t="str">
        <f ca="1">GrpD!$D$8</f>
        <v>Dänemark</v>
      </c>
      <c r="CM31" s="492"/>
      <c r="CN31" s="492"/>
      <c r="CO31" s="486"/>
      <c r="CP31" s="453" t="str">
        <f t="shared" ca="1" si="279"/>
        <v/>
      </c>
      <c r="CQ31" s="453" t="str">
        <f ca="1">IF((CP31&lt;&gt;""),IF(OR($F31&lt;&gt;$G31,PrSettings!$M$4="●"),(($F31-$G31)=(CM31-CN31))*1,0),"")</f>
        <v/>
      </c>
      <c r="CR31" s="453" t="str">
        <f t="shared" ca="1" si="280"/>
        <v/>
      </c>
      <c r="CS31" s="453" t="str">
        <f ca="1">IF(CP31&lt;&gt;"",IF(ABS($F31-$G31)&gt;=PrSettings!$M$7,(ABS($F31-$G31-CM31+CN31)&lt;=1)*1,IF(AND(CP31,$F31=$G31,$F31&gt;=PrSettings!$M$6),(ABS(CM31-$F31)&lt;=1)*1,IF(AND(CP31,$F31+$G31&gt;=PrSettings!$M$8),(ABS(CM31-$F31)+ABS(CN31-$G31)&lt;=1)*1,""))),"")</f>
        <v/>
      </c>
      <c r="CT31" s="489"/>
      <c r="CV31" s="451">
        <f t="shared" ca="1" si="7"/>
        <v>42</v>
      </c>
      <c r="CW31" s="452" t="str">
        <f ca="1">GrpD!$B$8</f>
        <v>Australien</v>
      </c>
      <c r="CX31" s="453">
        <f t="shared" ca="1" si="281"/>
        <v>11</v>
      </c>
      <c r="CY31" s="452" t="str">
        <f ca="1">GrpD!$D$8</f>
        <v>Dänemark</v>
      </c>
      <c r="CZ31" s="492"/>
      <c r="DA31" s="492"/>
      <c r="DB31" s="486"/>
      <c r="DC31" s="453" t="str">
        <f t="shared" ca="1" si="282"/>
        <v/>
      </c>
      <c r="DD31" s="453" t="str">
        <f ca="1">IF((DC31&lt;&gt;""),IF(OR($F31&lt;&gt;$G31,PrSettings!$M$4="●"),(($F31-$G31)=(CZ31-DA31))*1,0),"")</f>
        <v/>
      </c>
      <c r="DE31" s="453" t="str">
        <f t="shared" ca="1" si="283"/>
        <v/>
      </c>
      <c r="DF31" s="453" t="str">
        <f ca="1">IF(DC31&lt;&gt;"",IF(ABS($F31-$G31)&gt;=PrSettings!$M$7,(ABS($F31-$G31-CZ31+DA31)&lt;=1)*1,IF(AND(DC31,$F31=$G31,$F31&gt;=PrSettings!$M$6),(ABS(CZ31-$F31)&lt;=1)*1,IF(AND(DC31,$F31+$G31&gt;=PrSettings!$M$8),(ABS(CZ31-$F31)+ABS(DA31-$G31)&lt;=1)*1,""))),"")</f>
        <v/>
      </c>
      <c r="DG31" s="489"/>
      <c r="DI31" s="451">
        <f t="shared" ca="1" si="8"/>
        <v>42</v>
      </c>
      <c r="DJ31" s="452" t="str">
        <f ca="1">GrpD!$B$8</f>
        <v>Australien</v>
      </c>
      <c r="DK31" s="453">
        <f t="shared" ca="1" si="284"/>
        <v>11</v>
      </c>
      <c r="DL31" s="452" t="str">
        <f ca="1">GrpD!$D$8</f>
        <v>Dänemark</v>
      </c>
      <c r="DM31" s="492"/>
      <c r="DN31" s="492"/>
      <c r="DO31" s="486"/>
      <c r="DP31" s="453" t="str">
        <f t="shared" ca="1" si="285"/>
        <v/>
      </c>
      <c r="DQ31" s="453" t="str">
        <f ca="1">IF((DP31&lt;&gt;""),IF(OR($F31&lt;&gt;$G31,PrSettings!$M$4="●"),(($F31-$G31)=(DM31-DN31))*1,0),"")</f>
        <v/>
      </c>
      <c r="DR31" s="453" t="str">
        <f t="shared" ca="1" si="286"/>
        <v/>
      </c>
      <c r="DS31" s="453" t="str">
        <f ca="1">IF(DP31&lt;&gt;"",IF(ABS($F31-$G31)&gt;=PrSettings!$M$7,(ABS($F31-$G31-DM31+DN31)&lt;=1)*1,IF(AND(DP31,$F31=$G31,$F31&gt;=PrSettings!$M$6),(ABS(DM31-$F31)&lt;=1)*1,IF(AND(DP31,$F31+$G31&gt;=PrSettings!$M$8),(ABS(DM31-$F31)+ABS(DN31-$G31)&lt;=1)*1,""))),"")</f>
        <v/>
      </c>
      <c r="DT31" s="489"/>
      <c r="DV31" s="451">
        <f t="shared" ca="1" si="9"/>
        <v>42</v>
      </c>
      <c r="DW31" s="452" t="str">
        <f ca="1">GrpD!$B$8</f>
        <v>Australien</v>
      </c>
      <c r="DX31" s="453">
        <f t="shared" ca="1" si="287"/>
        <v>11</v>
      </c>
      <c r="DY31" s="452" t="str">
        <f ca="1">GrpD!$D$8</f>
        <v>Dänemark</v>
      </c>
      <c r="DZ31" s="492"/>
      <c r="EA31" s="492"/>
      <c r="EB31" s="486"/>
      <c r="EC31" s="453" t="str">
        <f t="shared" ca="1" si="288"/>
        <v/>
      </c>
      <c r="ED31" s="453" t="str">
        <f ca="1">IF((EC31&lt;&gt;""),IF(OR($F31&lt;&gt;$G31,PrSettings!$M$4="●"),(($F31-$G31)=(DZ31-EA31))*1,0),"")</f>
        <v/>
      </c>
      <c r="EE31" s="453" t="str">
        <f t="shared" ca="1" si="289"/>
        <v/>
      </c>
      <c r="EF31" s="453" t="str">
        <f ca="1">IF(EC31&lt;&gt;"",IF(ABS($F31-$G31)&gt;=PrSettings!$M$7,(ABS($F31-$G31-DZ31+EA31)&lt;=1)*1,IF(AND(EC31,$F31=$G31,$F31&gt;=PrSettings!$M$6),(ABS(DZ31-$F31)&lt;=1)*1,IF(AND(EC31,$F31+$G31&gt;=PrSettings!$M$8),(ABS(DZ31-$F31)+ABS(EA31-$G31)&lt;=1)*1,""))),"")</f>
        <v/>
      </c>
      <c r="EG31" s="489"/>
      <c r="EI31" s="451">
        <f t="shared" ca="1" si="10"/>
        <v>42</v>
      </c>
      <c r="EJ31" s="452" t="str">
        <f ca="1">GrpD!$B$8</f>
        <v>Australien</v>
      </c>
      <c r="EK31" s="453">
        <f t="shared" ca="1" si="290"/>
        <v>11</v>
      </c>
      <c r="EL31" s="452" t="str">
        <f ca="1">GrpD!$D$8</f>
        <v>Dänemark</v>
      </c>
      <c r="EM31" s="492"/>
      <c r="EN31" s="492"/>
      <c r="EO31" s="486"/>
      <c r="EP31" s="453" t="str">
        <f t="shared" ca="1" si="291"/>
        <v/>
      </c>
      <c r="EQ31" s="453" t="str">
        <f ca="1">IF((EP31&lt;&gt;""),IF(OR($F31&lt;&gt;$G31,PrSettings!$M$4="●"),(($F31-$G31)=(EM31-EN31))*1,0),"")</f>
        <v/>
      </c>
      <c r="ER31" s="453" t="str">
        <f t="shared" ca="1" si="292"/>
        <v/>
      </c>
      <c r="ES31" s="453" t="str">
        <f ca="1">IF(EP31&lt;&gt;"",IF(ABS($F31-$G31)&gt;=PrSettings!$M$7,(ABS($F31-$G31-EM31+EN31)&lt;=1)*1,IF(AND(EP31,$F31=$G31,$F31&gt;=PrSettings!$M$6),(ABS(EM31-$F31)&lt;=1)*1,IF(AND(EP31,$F31+$G31&gt;=PrSettings!$M$8),(ABS(EM31-$F31)+ABS(EN31-$G31)&lt;=1)*1,""))),"")</f>
        <v/>
      </c>
      <c r="ET31" s="489"/>
      <c r="EV31" s="451">
        <f t="shared" ca="1" si="11"/>
        <v>42</v>
      </c>
      <c r="EW31" s="452" t="str">
        <f ca="1">GrpD!$B$8</f>
        <v>Australien</v>
      </c>
      <c r="EX31" s="453">
        <f t="shared" ca="1" si="293"/>
        <v>11</v>
      </c>
      <c r="EY31" s="452" t="str">
        <f ca="1">GrpD!$D$8</f>
        <v>Dänemark</v>
      </c>
      <c r="EZ31" s="492"/>
      <c r="FA31" s="492"/>
      <c r="FB31" s="486"/>
      <c r="FC31" s="453" t="str">
        <f t="shared" ca="1" si="294"/>
        <v/>
      </c>
      <c r="FD31" s="453" t="str">
        <f ca="1">IF((FC31&lt;&gt;""),IF(OR($F31&lt;&gt;$G31,PrSettings!$M$4="●"),(($F31-$G31)=(EZ31-FA31))*1,0),"")</f>
        <v/>
      </c>
      <c r="FE31" s="453" t="str">
        <f t="shared" ca="1" si="295"/>
        <v/>
      </c>
      <c r="FF31" s="453" t="str">
        <f ca="1">IF(FC31&lt;&gt;"",IF(ABS($F31-$G31)&gt;=PrSettings!$M$7,(ABS($F31-$G31-EZ31+FA31)&lt;=1)*1,IF(AND(FC31,$F31=$G31,$F31&gt;=PrSettings!$M$6),(ABS(EZ31-$F31)&lt;=1)*1,IF(AND(FC31,$F31+$G31&gt;=PrSettings!$M$8),(ABS(EZ31-$F31)+ABS(FA31-$G31)&lt;=1)*1,""))),"")</f>
        <v/>
      </c>
      <c r="FG31" s="489"/>
      <c r="FI31" s="451">
        <f t="shared" ca="1" si="12"/>
        <v>42</v>
      </c>
      <c r="FJ31" s="452" t="str">
        <f ca="1">GrpD!$B$8</f>
        <v>Australien</v>
      </c>
      <c r="FK31" s="453">
        <f t="shared" ca="1" si="296"/>
        <v>11</v>
      </c>
      <c r="FL31" s="452" t="str">
        <f ca="1">GrpD!$D$8</f>
        <v>Dänemark</v>
      </c>
      <c r="FM31" s="492"/>
      <c r="FN31" s="492"/>
      <c r="FO31" s="486"/>
      <c r="FP31" s="453" t="str">
        <f t="shared" ca="1" si="297"/>
        <v/>
      </c>
      <c r="FQ31" s="453" t="str">
        <f ca="1">IF((FP31&lt;&gt;""),IF(OR($F31&lt;&gt;$G31,PrSettings!$M$4="●"),(($F31-$G31)=(FM31-FN31))*1,0),"")</f>
        <v/>
      </c>
      <c r="FR31" s="453" t="str">
        <f t="shared" ca="1" si="298"/>
        <v/>
      </c>
      <c r="FS31" s="453" t="str">
        <f ca="1">IF(FP31&lt;&gt;"",IF(ABS($F31-$G31)&gt;=PrSettings!$M$7,(ABS($F31-$G31-FM31+FN31)&lt;=1)*1,IF(AND(FP31,$F31=$G31,$F31&gt;=PrSettings!$M$6),(ABS(FM31-$F31)&lt;=1)*1,IF(AND(FP31,$F31+$G31&gt;=PrSettings!$M$8),(ABS(FM31-$F31)+ABS(FN31-$G31)&lt;=1)*1,""))),"")</f>
        <v/>
      </c>
      <c r="FT31" s="489"/>
      <c r="FV31" s="451">
        <f t="shared" ca="1" si="13"/>
        <v>42</v>
      </c>
      <c r="FW31" s="452" t="str">
        <f ca="1">GrpD!$B$8</f>
        <v>Australien</v>
      </c>
      <c r="FX31" s="453">
        <f t="shared" ca="1" si="299"/>
        <v>11</v>
      </c>
      <c r="FY31" s="452" t="str">
        <f ca="1">GrpD!$D$8</f>
        <v>Dänemark</v>
      </c>
      <c r="FZ31" s="492"/>
      <c r="GA31" s="492"/>
      <c r="GB31" s="486"/>
      <c r="GC31" s="453" t="str">
        <f t="shared" ca="1" si="300"/>
        <v/>
      </c>
      <c r="GD31" s="453" t="str">
        <f ca="1">IF((GC31&lt;&gt;""),IF(OR($F31&lt;&gt;$G31,PrSettings!$M$4="●"),(($F31-$G31)=(FZ31-GA31))*1,0),"")</f>
        <v/>
      </c>
      <c r="GE31" s="453" t="str">
        <f t="shared" ca="1" si="301"/>
        <v/>
      </c>
      <c r="GF31" s="453" t="str">
        <f ca="1">IF(GC31&lt;&gt;"",IF(ABS($F31-$G31)&gt;=PrSettings!$M$7,(ABS($F31-$G31-FZ31+GA31)&lt;=1)*1,IF(AND(GC31,$F31=$G31,$F31&gt;=PrSettings!$M$6),(ABS(FZ31-$F31)&lt;=1)*1,IF(AND(GC31,$F31+$G31&gt;=PrSettings!$M$8),(ABS(FZ31-$F31)+ABS(GA31-$G31)&lt;=1)*1,""))),"")</f>
        <v/>
      </c>
      <c r="GG31" s="489"/>
      <c r="GI31" s="451">
        <f t="shared" ca="1" si="14"/>
        <v>42</v>
      </c>
      <c r="GJ31" s="452" t="str">
        <f ca="1">GrpD!$B$8</f>
        <v>Australien</v>
      </c>
      <c r="GK31" s="453">
        <f t="shared" ca="1" si="302"/>
        <v>11</v>
      </c>
      <c r="GL31" s="452" t="str">
        <f ca="1">GrpD!$D$8</f>
        <v>Dänemark</v>
      </c>
      <c r="GM31" s="492"/>
      <c r="GN31" s="492"/>
      <c r="GO31" s="486"/>
      <c r="GP31" s="453" t="str">
        <f t="shared" ca="1" si="303"/>
        <v/>
      </c>
      <c r="GQ31" s="453" t="str">
        <f ca="1">IF((GP31&lt;&gt;""),IF(OR($F31&lt;&gt;$G31,PrSettings!$M$4="●"),(($F31-$G31)=(GM31-GN31))*1,0),"")</f>
        <v/>
      </c>
      <c r="GR31" s="453" t="str">
        <f t="shared" ca="1" si="304"/>
        <v/>
      </c>
      <c r="GS31" s="453" t="str">
        <f ca="1">IF(GP31&lt;&gt;"",IF(ABS($F31-$G31)&gt;=PrSettings!$M$7,(ABS($F31-$G31-GM31+GN31)&lt;=1)*1,IF(AND(GP31,$F31=$G31,$F31&gt;=PrSettings!$M$6),(ABS(GM31-$F31)&lt;=1)*1,IF(AND(GP31,$F31+$G31&gt;=PrSettings!$M$8),(ABS(GM31-$F31)+ABS(GN31-$G31)&lt;=1)*1,""))),"")</f>
        <v/>
      </c>
      <c r="GT31" s="489"/>
      <c r="GV31" s="451">
        <f t="shared" ca="1" si="15"/>
        <v>42</v>
      </c>
      <c r="GW31" s="452" t="str">
        <f ca="1">GrpD!$B$8</f>
        <v>Australien</v>
      </c>
      <c r="GX31" s="453">
        <f t="shared" ca="1" si="305"/>
        <v>11</v>
      </c>
      <c r="GY31" s="452" t="str">
        <f ca="1">GrpD!$D$8</f>
        <v>Dänemark</v>
      </c>
      <c r="GZ31" s="492"/>
      <c r="HA31" s="492"/>
      <c r="HB31" s="486"/>
      <c r="HC31" s="453" t="str">
        <f t="shared" ca="1" si="306"/>
        <v/>
      </c>
      <c r="HD31" s="453" t="str">
        <f ca="1">IF((HC31&lt;&gt;""),IF(OR($F31&lt;&gt;$G31,PrSettings!$M$4="●"),(($F31-$G31)=(GZ31-HA31))*1,0),"")</f>
        <v/>
      </c>
      <c r="HE31" s="453" t="str">
        <f t="shared" ca="1" si="307"/>
        <v/>
      </c>
      <c r="HF31" s="453" t="str">
        <f ca="1">IF(HC31&lt;&gt;"",IF(ABS($F31-$G31)&gt;=PrSettings!$M$7,(ABS($F31-$G31-GZ31+HA31)&lt;=1)*1,IF(AND(HC31,$F31=$G31,$F31&gt;=PrSettings!$M$6),(ABS(GZ31-$F31)&lt;=1)*1,IF(AND(HC31,$F31+$G31&gt;=PrSettings!$M$8),(ABS(GZ31-$F31)+ABS(HA31-$G31)&lt;=1)*1,""))),"")</f>
        <v/>
      </c>
      <c r="HG31" s="489"/>
      <c r="HI31" s="451">
        <f t="shared" ca="1" si="16"/>
        <v>42</v>
      </c>
      <c r="HJ31" s="452" t="str">
        <f ca="1">GrpD!$B$8</f>
        <v>Australien</v>
      </c>
      <c r="HK31" s="453">
        <f t="shared" ca="1" si="308"/>
        <v>11</v>
      </c>
      <c r="HL31" s="452" t="str">
        <f ca="1">GrpD!$D$8</f>
        <v>Dänemark</v>
      </c>
      <c r="HM31" s="492"/>
      <c r="HN31" s="492"/>
      <c r="HO31" s="486"/>
      <c r="HP31" s="453" t="str">
        <f t="shared" ca="1" si="309"/>
        <v/>
      </c>
      <c r="HQ31" s="453" t="str">
        <f ca="1">IF((HP31&lt;&gt;""),IF(OR($F31&lt;&gt;$G31,PrSettings!$M$4="●"),(($F31-$G31)=(HM31-HN31))*1,0),"")</f>
        <v/>
      </c>
      <c r="HR31" s="453" t="str">
        <f t="shared" ca="1" si="310"/>
        <v/>
      </c>
      <c r="HS31" s="453" t="str">
        <f ca="1">IF(HP31&lt;&gt;"",IF(ABS($F31-$G31)&gt;=PrSettings!$M$7,(ABS($F31-$G31-HM31+HN31)&lt;=1)*1,IF(AND(HP31,$F31=$G31,$F31&gt;=PrSettings!$M$6),(ABS(HM31-$F31)&lt;=1)*1,IF(AND(HP31,$F31+$G31&gt;=PrSettings!$M$8),(ABS(HM31-$F31)+ABS(HN31-$G31)&lt;=1)*1,""))),"")</f>
        <v/>
      </c>
      <c r="HT31" s="489"/>
      <c r="HV31" s="451">
        <f t="shared" ca="1" si="17"/>
        <v>42</v>
      </c>
      <c r="HW31" s="452" t="str">
        <f ca="1">GrpD!$B$8</f>
        <v>Australien</v>
      </c>
      <c r="HX31" s="453">
        <f t="shared" ca="1" si="311"/>
        <v>11</v>
      </c>
      <c r="HY31" s="452" t="str">
        <f ca="1">GrpD!$D$8</f>
        <v>Dänemark</v>
      </c>
      <c r="HZ31" s="492"/>
      <c r="IA31" s="492"/>
      <c r="IB31" s="486"/>
      <c r="IC31" s="453" t="str">
        <f t="shared" ca="1" si="312"/>
        <v/>
      </c>
      <c r="ID31" s="453" t="str">
        <f ca="1">IF((IC31&lt;&gt;""),IF(OR($F31&lt;&gt;$G31,PrSettings!$M$4="●"),(($F31-$G31)=(HZ31-IA31))*1,0),"")</f>
        <v/>
      </c>
      <c r="IE31" s="453" t="str">
        <f t="shared" ca="1" si="313"/>
        <v/>
      </c>
      <c r="IF31" s="453" t="str">
        <f ca="1">IF(IC31&lt;&gt;"",IF(ABS($F31-$G31)&gt;=PrSettings!$M$7,(ABS($F31-$G31-HZ31+IA31)&lt;=1)*1,IF(AND(IC31,$F31=$G31,$F31&gt;=PrSettings!$M$6),(ABS(HZ31-$F31)&lt;=1)*1,IF(AND(IC31,$F31+$G31&gt;=PrSettings!$M$8),(ABS(HZ31-$F31)+ABS(IA31-$G31)&lt;=1)*1,""))),"")</f>
        <v/>
      </c>
      <c r="IG31" s="489"/>
      <c r="II31" s="451">
        <f t="shared" ca="1" si="18"/>
        <v>42</v>
      </c>
      <c r="IJ31" s="452" t="str">
        <f ca="1">GrpD!$B$8</f>
        <v>Australien</v>
      </c>
      <c r="IK31" s="453">
        <f t="shared" ca="1" si="314"/>
        <v>11</v>
      </c>
      <c r="IL31" s="452" t="str">
        <f ca="1">GrpD!$D$8</f>
        <v>Dänemark</v>
      </c>
      <c r="IM31" s="492"/>
      <c r="IN31" s="492"/>
      <c r="IO31" s="486"/>
      <c r="IP31" s="453" t="str">
        <f t="shared" ca="1" si="315"/>
        <v/>
      </c>
      <c r="IQ31" s="453" t="str">
        <f ca="1">IF((IP31&lt;&gt;""),IF(OR($F31&lt;&gt;$G31,PrSettings!$M$4="●"),(($F31-$G31)=(IM31-IN31))*1,0),"")</f>
        <v/>
      </c>
      <c r="IR31" s="453" t="str">
        <f t="shared" ca="1" si="316"/>
        <v/>
      </c>
      <c r="IS31" s="453" t="str">
        <f ca="1">IF(IP31&lt;&gt;"",IF(ABS($F31-$G31)&gt;=PrSettings!$M$7,(ABS($F31-$G31-IM31+IN31)&lt;=1)*1,IF(AND(IP31,$F31=$G31,$F31&gt;=PrSettings!$M$6),(ABS(IM31-$F31)&lt;=1)*1,IF(AND(IP31,$F31+$G31&gt;=PrSettings!$M$8),(ABS(IM31-$F31)+ABS(IN31-$G31)&lt;=1)*1,""))),"")</f>
        <v/>
      </c>
      <c r="IT31" s="489"/>
      <c r="IV31" s="451">
        <f t="shared" ca="1" si="19"/>
        <v>42</v>
      </c>
      <c r="IW31" s="452" t="str">
        <f ca="1">GrpD!$B$8</f>
        <v>Australien</v>
      </c>
      <c r="IX31" s="453">
        <f t="shared" ca="1" si="317"/>
        <v>11</v>
      </c>
      <c r="IY31" s="452" t="str">
        <f ca="1">GrpD!$D$8</f>
        <v>Dänemark</v>
      </c>
      <c r="IZ31" s="492"/>
      <c r="JA31" s="492"/>
      <c r="JB31" s="486"/>
      <c r="JC31" s="453" t="str">
        <f t="shared" ca="1" si="318"/>
        <v/>
      </c>
      <c r="JD31" s="453" t="str">
        <f ca="1">IF((JC31&lt;&gt;""),IF(OR($F31&lt;&gt;$G31,PrSettings!$M$4="●"),(($F31-$G31)=(IZ31-JA31))*1,0),"")</f>
        <v/>
      </c>
      <c r="JE31" s="453" t="str">
        <f t="shared" ca="1" si="319"/>
        <v/>
      </c>
      <c r="JF31" s="453" t="str">
        <f ca="1">IF(JC31&lt;&gt;"",IF(ABS($F31-$G31)&gt;=PrSettings!$M$7,(ABS($F31-$G31-IZ31+JA31)&lt;=1)*1,IF(AND(JC31,$F31=$G31,$F31&gt;=PrSettings!$M$6),(ABS(IZ31-$F31)&lt;=1)*1,IF(AND(JC31,$F31+$G31&gt;=PrSettings!$M$8),(ABS(IZ31-$F31)+ABS(JA31-$G31)&lt;=1)*1,""))),"")</f>
        <v/>
      </c>
      <c r="JG31" s="489"/>
      <c r="JI31" s="451">
        <f t="shared" ca="1" si="20"/>
        <v>42</v>
      </c>
      <c r="JJ31" s="452" t="str">
        <f ca="1">GrpD!$B$8</f>
        <v>Australien</v>
      </c>
      <c r="JK31" s="453">
        <f t="shared" ca="1" si="320"/>
        <v>11</v>
      </c>
      <c r="JL31" s="452" t="str">
        <f ca="1">GrpD!$D$8</f>
        <v>Dänemark</v>
      </c>
      <c r="JM31" s="492"/>
      <c r="JN31" s="492"/>
      <c r="JO31" s="486"/>
      <c r="JP31" s="453" t="str">
        <f t="shared" ca="1" si="321"/>
        <v/>
      </c>
      <c r="JQ31" s="453" t="str">
        <f ca="1">IF((JP31&lt;&gt;""),IF(OR($F31&lt;&gt;$G31,PrSettings!$M$4="●"),(($F31-$G31)=(JM31-JN31))*1,0),"")</f>
        <v/>
      </c>
      <c r="JR31" s="453" t="str">
        <f t="shared" ca="1" si="322"/>
        <v/>
      </c>
      <c r="JS31" s="453" t="str">
        <f ca="1">IF(JP31&lt;&gt;"",IF(ABS($F31-$G31)&gt;=PrSettings!$M$7,(ABS($F31-$G31-JM31+JN31)&lt;=1)*1,IF(AND(JP31,$F31=$G31,$F31&gt;=PrSettings!$M$6),(ABS(JM31-$F31)&lt;=1)*1,IF(AND(JP31,$F31+$G31&gt;=PrSettings!$M$8),(ABS(JM31-$F31)+ABS(JN31-$G31)&lt;=1)*1,""))),"")</f>
        <v/>
      </c>
      <c r="JT31" s="489"/>
      <c r="JV31" s="451">
        <f t="shared" ca="1" si="21"/>
        <v>42</v>
      </c>
      <c r="JW31" s="452" t="str">
        <f ca="1">GrpD!$B$8</f>
        <v>Australien</v>
      </c>
      <c r="JX31" s="453">
        <f t="shared" ca="1" si="323"/>
        <v>11</v>
      </c>
      <c r="JY31" s="452" t="str">
        <f ca="1">GrpD!$D$8</f>
        <v>Dänemark</v>
      </c>
      <c r="JZ31" s="492"/>
      <c r="KA31" s="492"/>
      <c r="KB31" s="486"/>
      <c r="KC31" s="453" t="str">
        <f t="shared" ca="1" si="324"/>
        <v/>
      </c>
      <c r="KD31" s="453" t="str">
        <f ca="1">IF((KC31&lt;&gt;""),IF(OR($F31&lt;&gt;$G31,PrSettings!$M$4="●"),(($F31-$G31)=(JZ31-KA31))*1,0),"")</f>
        <v/>
      </c>
      <c r="KE31" s="453" t="str">
        <f t="shared" ca="1" si="325"/>
        <v/>
      </c>
      <c r="KF31" s="453" t="str">
        <f ca="1">IF(KC31&lt;&gt;"",IF(ABS($F31-$G31)&gt;=PrSettings!$M$7,(ABS($F31-$G31-JZ31+KA31)&lt;=1)*1,IF(AND(KC31,$F31=$G31,$F31&gt;=PrSettings!$M$6),(ABS(JZ31-$F31)&lt;=1)*1,IF(AND(KC31,$F31+$G31&gt;=PrSettings!$M$8),(ABS(JZ31-$F31)+ABS(KA31-$G31)&lt;=1)*1,""))),"")</f>
        <v/>
      </c>
      <c r="KG31" s="489"/>
      <c r="KI31" s="451">
        <f t="shared" ca="1" si="22"/>
        <v>42</v>
      </c>
      <c r="KJ31" s="452" t="str">
        <f ca="1">GrpD!$B$8</f>
        <v>Australien</v>
      </c>
      <c r="KK31" s="453">
        <f t="shared" ca="1" si="326"/>
        <v>11</v>
      </c>
      <c r="KL31" s="452" t="str">
        <f ca="1">GrpD!$D$8</f>
        <v>Dänemark</v>
      </c>
      <c r="KM31" s="492"/>
      <c r="KN31" s="492"/>
      <c r="KO31" s="486"/>
      <c r="KP31" s="453" t="str">
        <f t="shared" ca="1" si="327"/>
        <v/>
      </c>
      <c r="KQ31" s="453" t="str">
        <f ca="1">IF((KP31&lt;&gt;""),IF(OR($F31&lt;&gt;$G31,PrSettings!$M$4="●"),(($F31-$G31)=(KM31-KN31))*1,0),"")</f>
        <v/>
      </c>
      <c r="KR31" s="453" t="str">
        <f t="shared" ca="1" si="328"/>
        <v/>
      </c>
      <c r="KS31" s="453" t="str">
        <f ca="1">IF(KP31&lt;&gt;"",IF(ABS($F31-$G31)&gt;=PrSettings!$M$7,(ABS($F31-$G31-KM31+KN31)&lt;=1)*1,IF(AND(KP31,$F31=$G31,$F31&gt;=PrSettings!$M$6),(ABS(KM31-$F31)&lt;=1)*1,IF(AND(KP31,$F31+$G31&gt;=PrSettings!$M$8),(ABS(KM31-$F31)+ABS(KN31-$G31)&lt;=1)*1,""))),"")</f>
        <v/>
      </c>
      <c r="KT31" s="489"/>
      <c r="KV31" s="451">
        <f t="shared" ca="1" si="23"/>
        <v>42</v>
      </c>
      <c r="KW31" s="452" t="str">
        <f ca="1">GrpD!$B$8</f>
        <v>Australien</v>
      </c>
      <c r="KX31" s="453">
        <f t="shared" ca="1" si="329"/>
        <v>11</v>
      </c>
      <c r="KY31" s="452" t="str">
        <f ca="1">GrpD!$D$8</f>
        <v>Dänemark</v>
      </c>
      <c r="KZ31" s="492"/>
      <c r="LA31" s="492"/>
      <c r="LB31" s="486"/>
      <c r="LC31" s="453" t="str">
        <f t="shared" ca="1" si="330"/>
        <v/>
      </c>
      <c r="LD31" s="453" t="str">
        <f ca="1">IF((LC31&lt;&gt;""),IF(OR($F31&lt;&gt;$G31,PrSettings!$M$4="●"),(($F31-$G31)=(KZ31-LA31))*1,0),"")</f>
        <v/>
      </c>
      <c r="LE31" s="453" t="str">
        <f t="shared" ca="1" si="331"/>
        <v/>
      </c>
      <c r="LF31" s="453" t="str">
        <f ca="1">IF(LC31&lt;&gt;"",IF(ABS($F31-$G31)&gt;=PrSettings!$M$7,(ABS($F31-$G31-KZ31+LA31)&lt;=1)*1,IF(AND(LC31,$F31=$G31,$F31&gt;=PrSettings!$M$6),(ABS(KZ31-$F31)&lt;=1)*1,IF(AND(LC31,$F31+$G31&gt;=PrSettings!$M$8),(ABS(KZ31-$F31)+ABS(LA31-$G31)&lt;=1)*1,""))),"")</f>
        <v/>
      </c>
      <c r="LG31" s="489"/>
      <c r="LI31" s="451">
        <f t="shared" ca="1" si="24"/>
        <v>42</v>
      </c>
      <c r="LJ31" s="452" t="str">
        <f ca="1">GrpD!$B$8</f>
        <v>Australien</v>
      </c>
      <c r="LK31" s="453">
        <f t="shared" ca="1" si="332"/>
        <v>11</v>
      </c>
      <c r="LL31" s="452" t="str">
        <f ca="1">GrpD!$D$8</f>
        <v>Dänemark</v>
      </c>
      <c r="LM31" s="492"/>
      <c r="LN31" s="492"/>
      <c r="LO31" s="486"/>
      <c r="LP31" s="453" t="str">
        <f t="shared" ca="1" si="333"/>
        <v/>
      </c>
      <c r="LQ31" s="453" t="str">
        <f ca="1">IF((LP31&lt;&gt;""),IF(OR($F31&lt;&gt;$G31,PrSettings!$M$4="●"),(($F31-$G31)=(LM31-LN31))*1,0),"")</f>
        <v/>
      </c>
      <c r="LR31" s="453" t="str">
        <f t="shared" ca="1" si="334"/>
        <v/>
      </c>
      <c r="LS31" s="453" t="str">
        <f ca="1">IF(LP31&lt;&gt;"",IF(ABS($F31-$G31)&gt;=PrSettings!$M$7,(ABS($F31-$G31-LM31+LN31)&lt;=1)*1,IF(AND(LP31,$F31=$G31,$F31&gt;=PrSettings!$M$6),(ABS(LM31-$F31)&lt;=1)*1,IF(AND(LP31,$F31+$G31&gt;=PrSettings!$M$8),(ABS(LM31-$F31)+ABS(LN31-$G31)&lt;=1)*1,""))),"")</f>
        <v/>
      </c>
      <c r="LT31" s="489"/>
      <c r="LV31" s="451">
        <f t="shared" ca="1" si="25"/>
        <v>42</v>
      </c>
      <c r="LW31" s="452" t="str">
        <f ca="1">GrpD!$B$8</f>
        <v>Australien</v>
      </c>
      <c r="LX31" s="453">
        <f t="shared" ca="1" si="335"/>
        <v>11</v>
      </c>
      <c r="LY31" s="452" t="str">
        <f ca="1">GrpD!$D$8</f>
        <v>Dänemark</v>
      </c>
      <c r="LZ31" s="492"/>
      <c r="MA31" s="492"/>
      <c r="MB31" s="486"/>
      <c r="MC31" s="453" t="str">
        <f t="shared" ca="1" si="336"/>
        <v/>
      </c>
      <c r="MD31" s="453" t="str">
        <f ca="1">IF((MC31&lt;&gt;""),IF(OR($F31&lt;&gt;$G31,PrSettings!$M$4="●"),(($F31-$G31)=(LZ31-MA31))*1,0),"")</f>
        <v/>
      </c>
      <c r="ME31" s="453" t="str">
        <f t="shared" ca="1" si="337"/>
        <v/>
      </c>
      <c r="MF31" s="453" t="str">
        <f ca="1">IF(MC31&lt;&gt;"",IF(ABS($F31-$G31)&gt;=PrSettings!$M$7,(ABS($F31-$G31-LZ31+MA31)&lt;=1)*1,IF(AND(MC31,$F31=$G31,$F31&gt;=PrSettings!$M$6),(ABS(LZ31-$F31)&lt;=1)*1,IF(AND(MC31,$F31+$G31&gt;=PrSettings!$M$8),(ABS(LZ31-$F31)+ABS(MA31-$G31)&lt;=1)*1,""))),"")</f>
        <v/>
      </c>
      <c r="MG31" s="489"/>
    </row>
    <row r="32" spans="2:345" x14ac:dyDescent="0.25">
      <c r="B32" s="451">
        <f ca="1">INDEX(Groups!$C$7:$C$45,MATCH(C32,Groups!$D$7:$D$45,0))</f>
        <v>35</v>
      </c>
      <c r="C32" s="452" t="str">
        <f ca="1">GrpD!$B$9</f>
        <v>Tunesien</v>
      </c>
      <c r="D32" s="453">
        <f ca="1">INDEX(Groups!$C$7:$C$45,MATCH(E32,Groups!$D$7:$D$45,0))</f>
        <v>3</v>
      </c>
      <c r="E32" s="452" t="str">
        <f ca="1">GrpD!$D$9</f>
        <v>Frankreich</v>
      </c>
      <c r="F32" s="454">
        <f ca="1">GrpD!$E$9</f>
        <v>1</v>
      </c>
      <c r="G32" s="455">
        <f ca="1">GrpD!$G$9</f>
        <v>0</v>
      </c>
      <c r="I32" s="451">
        <f t="shared" ca="1" si="0"/>
        <v>35</v>
      </c>
      <c r="J32" s="452" t="str">
        <f ca="1">GrpD!$B$9</f>
        <v>Tunesien</v>
      </c>
      <c r="K32" s="453">
        <f t="shared" ca="1" si="260"/>
        <v>3</v>
      </c>
      <c r="L32" s="452" t="str">
        <f ca="1">GrpD!$D$9</f>
        <v>Frankreich</v>
      </c>
      <c r="M32" s="492"/>
      <c r="N32" s="492"/>
      <c r="O32" s="487"/>
      <c r="P32" s="453" t="str">
        <f t="shared" ca="1" si="261"/>
        <v/>
      </c>
      <c r="Q32" s="453" t="str">
        <f ca="1">IF((P32&lt;&gt;""),IF(OR($F32&lt;&gt;$G32,PrSettings!$M$4="●"),(($F32-$G32)=(M32-N32))*1,0),"")</f>
        <v/>
      </c>
      <c r="R32" s="453" t="str">
        <f t="shared" ca="1" si="262"/>
        <v/>
      </c>
      <c r="S32" s="453" t="str">
        <f ca="1">IF(P32&lt;&gt;"",IF(ABS($F32-$G32)&gt;=PrSettings!$M$7,(ABS($F32-$G32-M32+N32)&lt;=1)*1,IF(AND(P32,$F32=$G32,$F32&gt;=PrSettings!$M$6),(ABS(M32-$F32)&lt;=1)*1,IF(AND(P32,$F32+$G32&gt;=PrSettings!$M$8),(ABS(M32-$F32)+ABS(N32-$G32)&lt;=1)*1,""))),"")</f>
        <v/>
      </c>
      <c r="T32" s="490"/>
      <c r="V32" s="451">
        <f t="shared" ca="1" si="1"/>
        <v>35</v>
      </c>
      <c r="W32" s="452" t="str">
        <f ca="1">GrpD!$B$9</f>
        <v>Tunesien</v>
      </c>
      <c r="X32" s="453">
        <f t="shared" ca="1" si="263"/>
        <v>3</v>
      </c>
      <c r="Y32" s="452" t="str">
        <f ca="1">GrpD!$D$9</f>
        <v>Frankreich</v>
      </c>
      <c r="Z32" s="492"/>
      <c r="AA32" s="492"/>
      <c r="AB32" s="487"/>
      <c r="AC32" s="453" t="str">
        <f t="shared" ca="1" si="264"/>
        <v/>
      </c>
      <c r="AD32" s="453" t="str">
        <f ca="1">IF((AC32&lt;&gt;""),IF(OR($F32&lt;&gt;$G32,PrSettings!$M$4="●"),(($F32-$G32)=(Z32-AA32))*1,0),"")</f>
        <v/>
      </c>
      <c r="AE32" s="453" t="str">
        <f t="shared" ca="1" si="265"/>
        <v/>
      </c>
      <c r="AF32" s="453" t="str">
        <f ca="1">IF(AC32&lt;&gt;"",IF(ABS($F32-$G32)&gt;=PrSettings!$M$7,(ABS($F32-$G32-Z32+AA32)&lt;=1)*1,IF(AND(AC32,$F32=$G32,$F32&gt;=PrSettings!$M$6),(ABS(Z32-$F32)&lt;=1)*1,IF(AND(AC32,$F32+$G32&gt;=PrSettings!$M$8),(ABS(Z32-$F32)+ABS(AA32-$G32)&lt;=1)*1,""))),"")</f>
        <v/>
      </c>
      <c r="AG32" s="490"/>
      <c r="AI32" s="451">
        <f t="shared" ca="1" si="2"/>
        <v>35</v>
      </c>
      <c r="AJ32" s="452" t="str">
        <f ca="1">GrpD!$B$9</f>
        <v>Tunesien</v>
      </c>
      <c r="AK32" s="453">
        <f t="shared" ca="1" si="266"/>
        <v>3</v>
      </c>
      <c r="AL32" s="452" t="str">
        <f ca="1">GrpD!$D$9</f>
        <v>Frankreich</v>
      </c>
      <c r="AM32" s="492"/>
      <c r="AN32" s="492"/>
      <c r="AO32" s="487"/>
      <c r="AP32" s="453" t="str">
        <f t="shared" ca="1" si="267"/>
        <v/>
      </c>
      <c r="AQ32" s="453" t="str">
        <f ca="1">IF((AP32&lt;&gt;""),IF(OR($F32&lt;&gt;$G32,PrSettings!$M$4="●"),(($F32-$G32)=(AM32-AN32))*1,0),"")</f>
        <v/>
      </c>
      <c r="AR32" s="453" t="str">
        <f t="shared" ca="1" si="268"/>
        <v/>
      </c>
      <c r="AS32" s="453" t="str">
        <f ca="1">IF(AP32&lt;&gt;"",IF(ABS($F32-$G32)&gt;=PrSettings!$M$7,(ABS($F32-$G32-AM32+AN32)&lt;=1)*1,IF(AND(AP32,$F32=$G32,$F32&gt;=PrSettings!$M$6),(ABS(AM32-$F32)&lt;=1)*1,IF(AND(AP32,$F32+$G32&gt;=PrSettings!$M$8),(ABS(AM32-$F32)+ABS(AN32-$G32)&lt;=1)*1,""))),"")</f>
        <v/>
      </c>
      <c r="AT32" s="490"/>
      <c r="AV32" s="451">
        <f t="shared" ca="1" si="3"/>
        <v>35</v>
      </c>
      <c r="AW32" s="452" t="str">
        <f ca="1">GrpD!$B$9</f>
        <v>Tunesien</v>
      </c>
      <c r="AX32" s="453">
        <f t="shared" ca="1" si="269"/>
        <v>3</v>
      </c>
      <c r="AY32" s="452" t="str">
        <f ca="1">GrpD!$D$9</f>
        <v>Frankreich</v>
      </c>
      <c r="AZ32" s="492"/>
      <c r="BA32" s="492"/>
      <c r="BB32" s="487"/>
      <c r="BC32" s="453" t="str">
        <f t="shared" ca="1" si="270"/>
        <v/>
      </c>
      <c r="BD32" s="453" t="str">
        <f ca="1">IF((BC32&lt;&gt;""),IF(OR($F32&lt;&gt;$G32,PrSettings!$M$4="●"),(($F32-$G32)=(AZ32-BA32))*1,0),"")</f>
        <v/>
      </c>
      <c r="BE32" s="453" t="str">
        <f t="shared" ca="1" si="271"/>
        <v/>
      </c>
      <c r="BF32" s="453" t="str">
        <f ca="1">IF(BC32&lt;&gt;"",IF(ABS($F32-$G32)&gt;=PrSettings!$M$7,(ABS($F32-$G32-AZ32+BA32)&lt;=1)*1,IF(AND(BC32,$F32=$G32,$F32&gt;=PrSettings!$M$6),(ABS(AZ32-$F32)&lt;=1)*1,IF(AND(BC32,$F32+$G32&gt;=PrSettings!$M$8),(ABS(AZ32-$F32)+ABS(BA32-$G32)&lt;=1)*1,""))),"")</f>
        <v/>
      </c>
      <c r="BG32" s="490"/>
      <c r="BI32" s="451">
        <f t="shared" ca="1" si="4"/>
        <v>35</v>
      </c>
      <c r="BJ32" s="452" t="str">
        <f ca="1">GrpD!$B$9</f>
        <v>Tunesien</v>
      </c>
      <c r="BK32" s="453">
        <f t="shared" ca="1" si="272"/>
        <v>3</v>
      </c>
      <c r="BL32" s="452" t="str">
        <f ca="1">GrpD!$D$9</f>
        <v>Frankreich</v>
      </c>
      <c r="BM32" s="492"/>
      <c r="BN32" s="492"/>
      <c r="BO32" s="487"/>
      <c r="BP32" s="453" t="str">
        <f t="shared" ca="1" si="273"/>
        <v/>
      </c>
      <c r="BQ32" s="453" t="str">
        <f ca="1">IF((BP32&lt;&gt;""),IF(OR($F32&lt;&gt;$G32,PrSettings!$M$4="●"),(($F32-$G32)=(BM32-BN32))*1,0),"")</f>
        <v/>
      </c>
      <c r="BR32" s="453" t="str">
        <f t="shared" ca="1" si="274"/>
        <v/>
      </c>
      <c r="BS32" s="453" t="str">
        <f ca="1">IF(BP32&lt;&gt;"",IF(ABS($F32-$G32)&gt;=PrSettings!$M$7,(ABS($F32-$G32-BM32+BN32)&lt;=1)*1,IF(AND(BP32,$F32=$G32,$F32&gt;=PrSettings!$M$6),(ABS(BM32-$F32)&lt;=1)*1,IF(AND(BP32,$F32+$G32&gt;=PrSettings!$M$8),(ABS(BM32-$F32)+ABS(BN32-$G32)&lt;=1)*1,""))),"")</f>
        <v/>
      </c>
      <c r="BT32" s="490"/>
      <c r="BV32" s="451">
        <f t="shared" ca="1" si="5"/>
        <v>35</v>
      </c>
      <c r="BW32" s="452" t="str">
        <f ca="1">GrpD!$B$9</f>
        <v>Tunesien</v>
      </c>
      <c r="BX32" s="453">
        <f t="shared" ca="1" si="275"/>
        <v>3</v>
      </c>
      <c r="BY32" s="452" t="str">
        <f ca="1">GrpD!$D$9</f>
        <v>Frankreich</v>
      </c>
      <c r="BZ32" s="492"/>
      <c r="CA32" s="492"/>
      <c r="CB32" s="487"/>
      <c r="CC32" s="453" t="str">
        <f t="shared" ca="1" si="276"/>
        <v/>
      </c>
      <c r="CD32" s="453" t="str">
        <f ca="1">IF((CC32&lt;&gt;""),IF(OR($F32&lt;&gt;$G32,PrSettings!$M$4="●"),(($F32-$G32)=(BZ32-CA32))*1,0),"")</f>
        <v/>
      </c>
      <c r="CE32" s="453" t="str">
        <f t="shared" ca="1" si="277"/>
        <v/>
      </c>
      <c r="CF32" s="453" t="str">
        <f ca="1">IF(CC32&lt;&gt;"",IF(ABS($F32-$G32)&gt;=PrSettings!$M$7,(ABS($F32-$G32-BZ32+CA32)&lt;=1)*1,IF(AND(CC32,$F32=$G32,$F32&gt;=PrSettings!$M$6),(ABS(BZ32-$F32)&lt;=1)*1,IF(AND(CC32,$F32+$G32&gt;=PrSettings!$M$8),(ABS(BZ32-$F32)+ABS(CA32-$G32)&lt;=1)*1,""))),"")</f>
        <v/>
      </c>
      <c r="CG32" s="490"/>
      <c r="CI32" s="451">
        <f t="shared" ca="1" si="6"/>
        <v>35</v>
      </c>
      <c r="CJ32" s="452" t="str">
        <f ca="1">GrpD!$B$9</f>
        <v>Tunesien</v>
      </c>
      <c r="CK32" s="453">
        <f t="shared" ca="1" si="278"/>
        <v>3</v>
      </c>
      <c r="CL32" s="452" t="str">
        <f ca="1">GrpD!$D$9</f>
        <v>Frankreich</v>
      </c>
      <c r="CM32" s="492"/>
      <c r="CN32" s="492"/>
      <c r="CO32" s="487"/>
      <c r="CP32" s="453" t="str">
        <f t="shared" ca="1" si="279"/>
        <v/>
      </c>
      <c r="CQ32" s="453" t="str">
        <f ca="1">IF((CP32&lt;&gt;""),IF(OR($F32&lt;&gt;$G32,PrSettings!$M$4="●"),(($F32-$G32)=(CM32-CN32))*1,0),"")</f>
        <v/>
      </c>
      <c r="CR32" s="453" t="str">
        <f t="shared" ca="1" si="280"/>
        <v/>
      </c>
      <c r="CS32" s="453" t="str">
        <f ca="1">IF(CP32&lt;&gt;"",IF(ABS($F32-$G32)&gt;=PrSettings!$M$7,(ABS($F32-$G32-CM32+CN32)&lt;=1)*1,IF(AND(CP32,$F32=$G32,$F32&gt;=PrSettings!$M$6),(ABS(CM32-$F32)&lt;=1)*1,IF(AND(CP32,$F32+$G32&gt;=PrSettings!$M$8),(ABS(CM32-$F32)+ABS(CN32-$G32)&lt;=1)*1,""))),"")</f>
        <v/>
      </c>
      <c r="CT32" s="490"/>
      <c r="CV32" s="451">
        <f t="shared" ca="1" si="7"/>
        <v>35</v>
      </c>
      <c r="CW32" s="452" t="str">
        <f ca="1">GrpD!$B$9</f>
        <v>Tunesien</v>
      </c>
      <c r="CX32" s="453">
        <f t="shared" ca="1" si="281"/>
        <v>3</v>
      </c>
      <c r="CY32" s="452" t="str">
        <f ca="1">GrpD!$D$9</f>
        <v>Frankreich</v>
      </c>
      <c r="CZ32" s="492"/>
      <c r="DA32" s="492"/>
      <c r="DB32" s="487"/>
      <c r="DC32" s="453" t="str">
        <f t="shared" ca="1" si="282"/>
        <v/>
      </c>
      <c r="DD32" s="453" t="str">
        <f ca="1">IF((DC32&lt;&gt;""),IF(OR($F32&lt;&gt;$G32,PrSettings!$M$4="●"),(($F32-$G32)=(CZ32-DA32))*1,0),"")</f>
        <v/>
      </c>
      <c r="DE32" s="453" t="str">
        <f t="shared" ca="1" si="283"/>
        <v/>
      </c>
      <c r="DF32" s="453" t="str">
        <f ca="1">IF(DC32&lt;&gt;"",IF(ABS($F32-$G32)&gt;=PrSettings!$M$7,(ABS($F32-$G32-CZ32+DA32)&lt;=1)*1,IF(AND(DC32,$F32=$G32,$F32&gt;=PrSettings!$M$6),(ABS(CZ32-$F32)&lt;=1)*1,IF(AND(DC32,$F32+$G32&gt;=PrSettings!$M$8),(ABS(CZ32-$F32)+ABS(DA32-$G32)&lt;=1)*1,""))),"")</f>
        <v/>
      </c>
      <c r="DG32" s="490"/>
      <c r="DI32" s="451">
        <f t="shared" ca="1" si="8"/>
        <v>35</v>
      </c>
      <c r="DJ32" s="452" t="str">
        <f ca="1">GrpD!$B$9</f>
        <v>Tunesien</v>
      </c>
      <c r="DK32" s="453">
        <f t="shared" ca="1" si="284"/>
        <v>3</v>
      </c>
      <c r="DL32" s="452" t="str">
        <f ca="1">GrpD!$D$9</f>
        <v>Frankreich</v>
      </c>
      <c r="DM32" s="492"/>
      <c r="DN32" s="492"/>
      <c r="DO32" s="487"/>
      <c r="DP32" s="453" t="str">
        <f t="shared" ca="1" si="285"/>
        <v/>
      </c>
      <c r="DQ32" s="453" t="str">
        <f ca="1">IF((DP32&lt;&gt;""),IF(OR($F32&lt;&gt;$G32,PrSettings!$M$4="●"),(($F32-$G32)=(DM32-DN32))*1,0),"")</f>
        <v/>
      </c>
      <c r="DR32" s="453" t="str">
        <f t="shared" ca="1" si="286"/>
        <v/>
      </c>
      <c r="DS32" s="453" t="str">
        <f ca="1">IF(DP32&lt;&gt;"",IF(ABS($F32-$G32)&gt;=PrSettings!$M$7,(ABS($F32-$G32-DM32+DN32)&lt;=1)*1,IF(AND(DP32,$F32=$G32,$F32&gt;=PrSettings!$M$6),(ABS(DM32-$F32)&lt;=1)*1,IF(AND(DP32,$F32+$G32&gt;=PrSettings!$M$8),(ABS(DM32-$F32)+ABS(DN32-$G32)&lt;=1)*1,""))),"")</f>
        <v/>
      </c>
      <c r="DT32" s="490"/>
      <c r="DV32" s="451">
        <f t="shared" ca="1" si="9"/>
        <v>35</v>
      </c>
      <c r="DW32" s="452" t="str">
        <f ca="1">GrpD!$B$9</f>
        <v>Tunesien</v>
      </c>
      <c r="DX32" s="453">
        <f t="shared" ca="1" si="287"/>
        <v>3</v>
      </c>
      <c r="DY32" s="452" t="str">
        <f ca="1">GrpD!$D$9</f>
        <v>Frankreich</v>
      </c>
      <c r="DZ32" s="492"/>
      <c r="EA32" s="492"/>
      <c r="EB32" s="487"/>
      <c r="EC32" s="453" t="str">
        <f t="shared" ca="1" si="288"/>
        <v/>
      </c>
      <c r="ED32" s="453" t="str">
        <f ca="1">IF((EC32&lt;&gt;""),IF(OR($F32&lt;&gt;$G32,PrSettings!$M$4="●"),(($F32-$G32)=(DZ32-EA32))*1,0),"")</f>
        <v/>
      </c>
      <c r="EE32" s="453" t="str">
        <f t="shared" ca="1" si="289"/>
        <v/>
      </c>
      <c r="EF32" s="453" t="str">
        <f ca="1">IF(EC32&lt;&gt;"",IF(ABS($F32-$G32)&gt;=PrSettings!$M$7,(ABS($F32-$G32-DZ32+EA32)&lt;=1)*1,IF(AND(EC32,$F32=$G32,$F32&gt;=PrSettings!$M$6),(ABS(DZ32-$F32)&lt;=1)*1,IF(AND(EC32,$F32+$G32&gt;=PrSettings!$M$8),(ABS(DZ32-$F32)+ABS(EA32-$G32)&lt;=1)*1,""))),"")</f>
        <v/>
      </c>
      <c r="EG32" s="490"/>
      <c r="EI32" s="451">
        <f t="shared" ca="1" si="10"/>
        <v>35</v>
      </c>
      <c r="EJ32" s="452" t="str">
        <f ca="1">GrpD!$B$9</f>
        <v>Tunesien</v>
      </c>
      <c r="EK32" s="453">
        <f t="shared" ca="1" si="290"/>
        <v>3</v>
      </c>
      <c r="EL32" s="452" t="str">
        <f ca="1">GrpD!$D$9</f>
        <v>Frankreich</v>
      </c>
      <c r="EM32" s="492"/>
      <c r="EN32" s="492"/>
      <c r="EO32" s="487"/>
      <c r="EP32" s="453" t="str">
        <f t="shared" ca="1" si="291"/>
        <v/>
      </c>
      <c r="EQ32" s="453" t="str">
        <f ca="1">IF((EP32&lt;&gt;""),IF(OR($F32&lt;&gt;$G32,PrSettings!$M$4="●"),(($F32-$G32)=(EM32-EN32))*1,0),"")</f>
        <v/>
      </c>
      <c r="ER32" s="453" t="str">
        <f t="shared" ca="1" si="292"/>
        <v/>
      </c>
      <c r="ES32" s="453" t="str">
        <f ca="1">IF(EP32&lt;&gt;"",IF(ABS($F32-$G32)&gt;=PrSettings!$M$7,(ABS($F32-$G32-EM32+EN32)&lt;=1)*1,IF(AND(EP32,$F32=$G32,$F32&gt;=PrSettings!$M$6),(ABS(EM32-$F32)&lt;=1)*1,IF(AND(EP32,$F32+$G32&gt;=PrSettings!$M$8),(ABS(EM32-$F32)+ABS(EN32-$G32)&lt;=1)*1,""))),"")</f>
        <v/>
      </c>
      <c r="ET32" s="490"/>
      <c r="EV32" s="451">
        <f t="shared" ca="1" si="11"/>
        <v>35</v>
      </c>
      <c r="EW32" s="452" t="str">
        <f ca="1">GrpD!$B$9</f>
        <v>Tunesien</v>
      </c>
      <c r="EX32" s="453">
        <f t="shared" ca="1" si="293"/>
        <v>3</v>
      </c>
      <c r="EY32" s="452" t="str">
        <f ca="1">GrpD!$D$9</f>
        <v>Frankreich</v>
      </c>
      <c r="EZ32" s="492"/>
      <c r="FA32" s="492"/>
      <c r="FB32" s="487"/>
      <c r="FC32" s="453" t="str">
        <f t="shared" ca="1" si="294"/>
        <v/>
      </c>
      <c r="FD32" s="453" t="str">
        <f ca="1">IF((FC32&lt;&gt;""),IF(OR($F32&lt;&gt;$G32,PrSettings!$M$4="●"),(($F32-$G32)=(EZ32-FA32))*1,0),"")</f>
        <v/>
      </c>
      <c r="FE32" s="453" t="str">
        <f t="shared" ca="1" si="295"/>
        <v/>
      </c>
      <c r="FF32" s="453" t="str">
        <f ca="1">IF(FC32&lt;&gt;"",IF(ABS($F32-$G32)&gt;=PrSettings!$M$7,(ABS($F32-$G32-EZ32+FA32)&lt;=1)*1,IF(AND(FC32,$F32=$G32,$F32&gt;=PrSettings!$M$6),(ABS(EZ32-$F32)&lt;=1)*1,IF(AND(FC32,$F32+$G32&gt;=PrSettings!$M$8),(ABS(EZ32-$F32)+ABS(FA32-$G32)&lt;=1)*1,""))),"")</f>
        <v/>
      </c>
      <c r="FG32" s="490"/>
      <c r="FI32" s="451">
        <f t="shared" ca="1" si="12"/>
        <v>35</v>
      </c>
      <c r="FJ32" s="452" t="str">
        <f ca="1">GrpD!$B$9</f>
        <v>Tunesien</v>
      </c>
      <c r="FK32" s="453">
        <f t="shared" ca="1" si="296"/>
        <v>3</v>
      </c>
      <c r="FL32" s="452" t="str">
        <f ca="1">GrpD!$D$9</f>
        <v>Frankreich</v>
      </c>
      <c r="FM32" s="492"/>
      <c r="FN32" s="492"/>
      <c r="FO32" s="487"/>
      <c r="FP32" s="453" t="str">
        <f t="shared" ca="1" si="297"/>
        <v/>
      </c>
      <c r="FQ32" s="453" t="str">
        <f ca="1">IF((FP32&lt;&gt;""),IF(OR($F32&lt;&gt;$G32,PrSettings!$M$4="●"),(($F32-$G32)=(FM32-FN32))*1,0),"")</f>
        <v/>
      </c>
      <c r="FR32" s="453" t="str">
        <f t="shared" ca="1" si="298"/>
        <v/>
      </c>
      <c r="FS32" s="453" t="str">
        <f ca="1">IF(FP32&lt;&gt;"",IF(ABS($F32-$G32)&gt;=PrSettings!$M$7,(ABS($F32-$G32-FM32+FN32)&lt;=1)*1,IF(AND(FP32,$F32=$G32,$F32&gt;=PrSettings!$M$6),(ABS(FM32-$F32)&lt;=1)*1,IF(AND(FP32,$F32+$G32&gt;=PrSettings!$M$8),(ABS(FM32-$F32)+ABS(FN32-$G32)&lt;=1)*1,""))),"")</f>
        <v/>
      </c>
      <c r="FT32" s="490"/>
      <c r="FV32" s="451">
        <f t="shared" ca="1" si="13"/>
        <v>35</v>
      </c>
      <c r="FW32" s="452" t="str">
        <f ca="1">GrpD!$B$9</f>
        <v>Tunesien</v>
      </c>
      <c r="FX32" s="453">
        <f t="shared" ca="1" si="299"/>
        <v>3</v>
      </c>
      <c r="FY32" s="452" t="str">
        <f ca="1">GrpD!$D$9</f>
        <v>Frankreich</v>
      </c>
      <c r="FZ32" s="492"/>
      <c r="GA32" s="492"/>
      <c r="GB32" s="487"/>
      <c r="GC32" s="453" t="str">
        <f t="shared" ca="1" si="300"/>
        <v/>
      </c>
      <c r="GD32" s="453" t="str">
        <f ca="1">IF((GC32&lt;&gt;""),IF(OR($F32&lt;&gt;$G32,PrSettings!$M$4="●"),(($F32-$G32)=(FZ32-GA32))*1,0),"")</f>
        <v/>
      </c>
      <c r="GE32" s="453" t="str">
        <f t="shared" ca="1" si="301"/>
        <v/>
      </c>
      <c r="GF32" s="453" t="str">
        <f ca="1">IF(GC32&lt;&gt;"",IF(ABS($F32-$G32)&gt;=PrSettings!$M$7,(ABS($F32-$G32-FZ32+GA32)&lt;=1)*1,IF(AND(GC32,$F32=$G32,$F32&gt;=PrSettings!$M$6),(ABS(FZ32-$F32)&lt;=1)*1,IF(AND(GC32,$F32+$G32&gt;=PrSettings!$M$8),(ABS(FZ32-$F32)+ABS(GA32-$G32)&lt;=1)*1,""))),"")</f>
        <v/>
      </c>
      <c r="GG32" s="490"/>
      <c r="GI32" s="451">
        <f t="shared" ca="1" si="14"/>
        <v>35</v>
      </c>
      <c r="GJ32" s="452" t="str">
        <f ca="1">GrpD!$B$9</f>
        <v>Tunesien</v>
      </c>
      <c r="GK32" s="453">
        <f t="shared" ca="1" si="302"/>
        <v>3</v>
      </c>
      <c r="GL32" s="452" t="str">
        <f ca="1">GrpD!$D$9</f>
        <v>Frankreich</v>
      </c>
      <c r="GM32" s="492"/>
      <c r="GN32" s="492"/>
      <c r="GO32" s="487"/>
      <c r="GP32" s="453" t="str">
        <f t="shared" ca="1" si="303"/>
        <v/>
      </c>
      <c r="GQ32" s="453" t="str">
        <f ca="1">IF((GP32&lt;&gt;""),IF(OR($F32&lt;&gt;$G32,PrSettings!$M$4="●"),(($F32-$G32)=(GM32-GN32))*1,0),"")</f>
        <v/>
      </c>
      <c r="GR32" s="453" t="str">
        <f t="shared" ca="1" si="304"/>
        <v/>
      </c>
      <c r="GS32" s="453" t="str">
        <f ca="1">IF(GP32&lt;&gt;"",IF(ABS($F32-$G32)&gt;=PrSettings!$M$7,(ABS($F32-$G32-GM32+GN32)&lt;=1)*1,IF(AND(GP32,$F32=$G32,$F32&gt;=PrSettings!$M$6),(ABS(GM32-$F32)&lt;=1)*1,IF(AND(GP32,$F32+$G32&gt;=PrSettings!$M$8),(ABS(GM32-$F32)+ABS(GN32-$G32)&lt;=1)*1,""))),"")</f>
        <v/>
      </c>
      <c r="GT32" s="490"/>
      <c r="GV32" s="451">
        <f t="shared" ca="1" si="15"/>
        <v>35</v>
      </c>
      <c r="GW32" s="452" t="str">
        <f ca="1">GrpD!$B$9</f>
        <v>Tunesien</v>
      </c>
      <c r="GX32" s="453">
        <f t="shared" ca="1" si="305"/>
        <v>3</v>
      </c>
      <c r="GY32" s="452" t="str">
        <f ca="1">GrpD!$D$9</f>
        <v>Frankreich</v>
      </c>
      <c r="GZ32" s="492"/>
      <c r="HA32" s="492"/>
      <c r="HB32" s="487"/>
      <c r="HC32" s="453" t="str">
        <f t="shared" ca="1" si="306"/>
        <v/>
      </c>
      <c r="HD32" s="453" t="str">
        <f ca="1">IF((HC32&lt;&gt;""),IF(OR($F32&lt;&gt;$G32,PrSettings!$M$4="●"),(($F32-$G32)=(GZ32-HA32))*1,0),"")</f>
        <v/>
      </c>
      <c r="HE32" s="453" t="str">
        <f t="shared" ca="1" si="307"/>
        <v/>
      </c>
      <c r="HF32" s="453" t="str">
        <f ca="1">IF(HC32&lt;&gt;"",IF(ABS($F32-$G32)&gt;=PrSettings!$M$7,(ABS($F32-$G32-GZ32+HA32)&lt;=1)*1,IF(AND(HC32,$F32=$G32,$F32&gt;=PrSettings!$M$6),(ABS(GZ32-$F32)&lt;=1)*1,IF(AND(HC32,$F32+$G32&gt;=PrSettings!$M$8),(ABS(GZ32-$F32)+ABS(HA32-$G32)&lt;=1)*1,""))),"")</f>
        <v/>
      </c>
      <c r="HG32" s="490"/>
      <c r="HI32" s="451">
        <f t="shared" ca="1" si="16"/>
        <v>35</v>
      </c>
      <c r="HJ32" s="452" t="str">
        <f ca="1">GrpD!$B$9</f>
        <v>Tunesien</v>
      </c>
      <c r="HK32" s="453">
        <f t="shared" ca="1" si="308"/>
        <v>3</v>
      </c>
      <c r="HL32" s="452" t="str">
        <f ca="1">GrpD!$D$9</f>
        <v>Frankreich</v>
      </c>
      <c r="HM32" s="492"/>
      <c r="HN32" s="492"/>
      <c r="HO32" s="487"/>
      <c r="HP32" s="453" t="str">
        <f t="shared" ca="1" si="309"/>
        <v/>
      </c>
      <c r="HQ32" s="453" t="str">
        <f ca="1">IF((HP32&lt;&gt;""),IF(OR($F32&lt;&gt;$G32,PrSettings!$M$4="●"),(($F32-$G32)=(HM32-HN32))*1,0),"")</f>
        <v/>
      </c>
      <c r="HR32" s="453" t="str">
        <f t="shared" ca="1" si="310"/>
        <v/>
      </c>
      <c r="HS32" s="453" t="str">
        <f ca="1">IF(HP32&lt;&gt;"",IF(ABS($F32-$G32)&gt;=PrSettings!$M$7,(ABS($F32-$G32-HM32+HN32)&lt;=1)*1,IF(AND(HP32,$F32=$G32,$F32&gt;=PrSettings!$M$6),(ABS(HM32-$F32)&lt;=1)*1,IF(AND(HP32,$F32+$G32&gt;=PrSettings!$M$8),(ABS(HM32-$F32)+ABS(HN32-$G32)&lt;=1)*1,""))),"")</f>
        <v/>
      </c>
      <c r="HT32" s="490"/>
      <c r="HV32" s="451">
        <f t="shared" ca="1" si="17"/>
        <v>35</v>
      </c>
      <c r="HW32" s="452" t="str">
        <f ca="1">GrpD!$B$9</f>
        <v>Tunesien</v>
      </c>
      <c r="HX32" s="453">
        <f t="shared" ca="1" si="311"/>
        <v>3</v>
      </c>
      <c r="HY32" s="452" t="str">
        <f ca="1">GrpD!$D$9</f>
        <v>Frankreich</v>
      </c>
      <c r="HZ32" s="492"/>
      <c r="IA32" s="492"/>
      <c r="IB32" s="487"/>
      <c r="IC32" s="453" t="str">
        <f t="shared" ca="1" si="312"/>
        <v/>
      </c>
      <c r="ID32" s="453" t="str">
        <f ca="1">IF((IC32&lt;&gt;""),IF(OR($F32&lt;&gt;$G32,PrSettings!$M$4="●"),(($F32-$G32)=(HZ32-IA32))*1,0),"")</f>
        <v/>
      </c>
      <c r="IE32" s="453" t="str">
        <f t="shared" ca="1" si="313"/>
        <v/>
      </c>
      <c r="IF32" s="453" t="str">
        <f ca="1">IF(IC32&lt;&gt;"",IF(ABS($F32-$G32)&gt;=PrSettings!$M$7,(ABS($F32-$G32-HZ32+IA32)&lt;=1)*1,IF(AND(IC32,$F32=$G32,$F32&gt;=PrSettings!$M$6),(ABS(HZ32-$F32)&lt;=1)*1,IF(AND(IC32,$F32+$G32&gt;=PrSettings!$M$8),(ABS(HZ32-$F32)+ABS(IA32-$G32)&lt;=1)*1,""))),"")</f>
        <v/>
      </c>
      <c r="IG32" s="490"/>
      <c r="II32" s="451">
        <f t="shared" ca="1" si="18"/>
        <v>35</v>
      </c>
      <c r="IJ32" s="452" t="str">
        <f ca="1">GrpD!$B$9</f>
        <v>Tunesien</v>
      </c>
      <c r="IK32" s="453">
        <f t="shared" ca="1" si="314"/>
        <v>3</v>
      </c>
      <c r="IL32" s="452" t="str">
        <f ca="1">GrpD!$D$9</f>
        <v>Frankreich</v>
      </c>
      <c r="IM32" s="492"/>
      <c r="IN32" s="492"/>
      <c r="IO32" s="487"/>
      <c r="IP32" s="453" t="str">
        <f t="shared" ca="1" si="315"/>
        <v/>
      </c>
      <c r="IQ32" s="453" t="str">
        <f ca="1">IF((IP32&lt;&gt;""),IF(OR($F32&lt;&gt;$G32,PrSettings!$M$4="●"),(($F32-$G32)=(IM32-IN32))*1,0),"")</f>
        <v/>
      </c>
      <c r="IR32" s="453" t="str">
        <f t="shared" ca="1" si="316"/>
        <v/>
      </c>
      <c r="IS32" s="453" t="str">
        <f ca="1">IF(IP32&lt;&gt;"",IF(ABS($F32-$G32)&gt;=PrSettings!$M$7,(ABS($F32-$G32-IM32+IN32)&lt;=1)*1,IF(AND(IP32,$F32=$G32,$F32&gt;=PrSettings!$M$6),(ABS(IM32-$F32)&lt;=1)*1,IF(AND(IP32,$F32+$G32&gt;=PrSettings!$M$8),(ABS(IM32-$F32)+ABS(IN32-$G32)&lt;=1)*1,""))),"")</f>
        <v/>
      </c>
      <c r="IT32" s="490"/>
      <c r="IV32" s="451">
        <f t="shared" ca="1" si="19"/>
        <v>35</v>
      </c>
      <c r="IW32" s="452" t="str">
        <f ca="1">GrpD!$B$9</f>
        <v>Tunesien</v>
      </c>
      <c r="IX32" s="453">
        <f t="shared" ca="1" si="317"/>
        <v>3</v>
      </c>
      <c r="IY32" s="452" t="str">
        <f ca="1">GrpD!$D$9</f>
        <v>Frankreich</v>
      </c>
      <c r="IZ32" s="492"/>
      <c r="JA32" s="492"/>
      <c r="JB32" s="487"/>
      <c r="JC32" s="453" t="str">
        <f t="shared" ca="1" si="318"/>
        <v/>
      </c>
      <c r="JD32" s="453" t="str">
        <f ca="1">IF((JC32&lt;&gt;""),IF(OR($F32&lt;&gt;$G32,PrSettings!$M$4="●"),(($F32-$G32)=(IZ32-JA32))*1,0),"")</f>
        <v/>
      </c>
      <c r="JE32" s="453" t="str">
        <f t="shared" ca="1" si="319"/>
        <v/>
      </c>
      <c r="JF32" s="453" t="str">
        <f ca="1">IF(JC32&lt;&gt;"",IF(ABS($F32-$G32)&gt;=PrSettings!$M$7,(ABS($F32-$G32-IZ32+JA32)&lt;=1)*1,IF(AND(JC32,$F32=$G32,$F32&gt;=PrSettings!$M$6),(ABS(IZ32-$F32)&lt;=1)*1,IF(AND(JC32,$F32+$G32&gt;=PrSettings!$M$8),(ABS(IZ32-$F32)+ABS(JA32-$G32)&lt;=1)*1,""))),"")</f>
        <v/>
      </c>
      <c r="JG32" s="490"/>
      <c r="JI32" s="451">
        <f t="shared" ca="1" si="20"/>
        <v>35</v>
      </c>
      <c r="JJ32" s="452" t="str">
        <f ca="1">GrpD!$B$9</f>
        <v>Tunesien</v>
      </c>
      <c r="JK32" s="453">
        <f t="shared" ca="1" si="320"/>
        <v>3</v>
      </c>
      <c r="JL32" s="452" t="str">
        <f ca="1">GrpD!$D$9</f>
        <v>Frankreich</v>
      </c>
      <c r="JM32" s="492"/>
      <c r="JN32" s="492"/>
      <c r="JO32" s="487"/>
      <c r="JP32" s="453" t="str">
        <f t="shared" ca="1" si="321"/>
        <v/>
      </c>
      <c r="JQ32" s="453" t="str">
        <f ca="1">IF((JP32&lt;&gt;""),IF(OR($F32&lt;&gt;$G32,PrSettings!$M$4="●"),(($F32-$G32)=(JM32-JN32))*1,0),"")</f>
        <v/>
      </c>
      <c r="JR32" s="453" t="str">
        <f t="shared" ca="1" si="322"/>
        <v/>
      </c>
      <c r="JS32" s="453" t="str">
        <f ca="1">IF(JP32&lt;&gt;"",IF(ABS($F32-$G32)&gt;=PrSettings!$M$7,(ABS($F32-$G32-JM32+JN32)&lt;=1)*1,IF(AND(JP32,$F32=$G32,$F32&gt;=PrSettings!$M$6),(ABS(JM32-$F32)&lt;=1)*1,IF(AND(JP32,$F32+$G32&gt;=PrSettings!$M$8),(ABS(JM32-$F32)+ABS(JN32-$G32)&lt;=1)*1,""))),"")</f>
        <v/>
      </c>
      <c r="JT32" s="490"/>
      <c r="JV32" s="451">
        <f t="shared" ca="1" si="21"/>
        <v>35</v>
      </c>
      <c r="JW32" s="452" t="str">
        <f ca="1">GrpD!$B$9</f>
        <v>Tunesien</v>
      </c>
      <c r="JX32" s="453">
        <f t="shared" ca="1" si="323"/>
        <v>3</v>
      </c>
      <c r="JY32" s="452" t="str">
        <f ca="1">GrpD!$D$9</f>
        <v>Frankreich</v>
      </c>
      <c r="JZ32" s="492"/>
      <c r="KA32" s="492"/>
      <c r="KB32" s="487"/>
      <c r="KC32" s="453" t="str">
        <f t="shared" ca="1" si="324"/>
        <v/>
      </c>
      <c r="KD32" s="453" t="str">
        <f ca="1">IF((KC32&lt;&gt;""),IF(OR($F32&lt;&gt;$G32,PrSettings!$M$4="●"),(($F32-$G32)=(JZ32-KA32))*1,0),"")</f>
        <v/>
      </c>
      <c r="KE32" s="453" t="str">
        <f t="shared" ca="1" si="325"/>
        <v/>
      </c>
      <c r="KF32" s="453" t="str">
        <f ca="1">IF(KC32&lt;&gt;"",IF(ABS($F32-$G32)&gt;=PrSettings!$M$7,(ABS($F32-$G32-JZ32+KA32)&lt;=1)*1,IF(AND(KC32,$F32=$G32,$F32&gt;=PrSettings!$M$6),(ABS(JZ32-$F32)&lt;=1)*1,IF(AND(KC32,$F32+$G32&gt;=PrSettings!$M$8),(ABS(JZ32-$F32)+ABS(KA32-$G32)&lt;=1)*1,""))),"")</f>
        <v/>
      </c>
      <c r="KG32" s="490"/>
      <c r="KI32" s="451">
        <f t="shared" ca="1" si="22"/>
        <v>35</v>
      </c>
      <c r="KJ32" s="452" t="str">
        <f ca="1">GrpD!$B$9</f>
        <v>Tunesien</v>
      </c>
      <c r="KK32" s="453">
        <f t="shared" ca="1" si="326"/>
        <v>3</v>
      </c>
      <c r="KL32" s="452" t="str">
        <f ca="1">GrpD!$D$9</f>
        <v>Frankreich</v>
      </c>
      <c r="KM32" s="492"/>
      <c r="KN32" s="492"/>
      <c r="KO32" s="487"/>
      <c r="KP32" s="453" t="str">
        <f t="shared" ca="1" si="327"/>
        <v/>
      </c>
      <c r="KQ32" s="453" t="str">
        <f ca="1">IF((KP32&lt;&gt;""),IF(OR($F32&lt;&gt;$G32,PrSettings!$M$4="●"),(($F32-$G32)=(KM32-KN32))*1,0),"")</f>
        <v/>
      </c>
      <c r="KR32" s="453" t="str">
        <f t="shared" ca="1" si="328"/>
        <v/>
      </c>
      <c r="KS32" s="453" t="str">
        <f ca="1">IF(KP32&lt;&gt;"",IF(ABS($F32-$G32)&gt;=PrSettings!$M$7,(ABS($F32-$G32-KM32+KN32)&lt;=1)*1,IF(AND(KP32,$F32=$G32,$F32&gt;=PrSettings!$M$6),(ABS(KM32-$F32)&lt;=1)*1,IF(AND(KP32,$F32+$G32&gt;=PrSettings!$M$8),(ABS(KM32-$F32)+ABS(KN32-$G32)&lt;=1)*1,""))),"")</f>
        <v/>
      </c>
      <c r="KT32" s="490"/>
      <c r="KV32" s="451">
        <f t="shared" ca="1" si="23"/>
        <v>35</v>
      </c>
      <c r="KW32" s="452" t="str">
        <f ca="1">GrpD!$B$9</f>
        <v>Tunesien</v>
      </c>
      <c r="KX32" s="453">
        <f t="shared" ca="1" si="329"/>
        <v>3</v>
      </c>
      <c r="KY32" s="452" t="str">
        <f ca="1">GrpD!$D$9</f>
        <v>Frankreich</v>
      </c>
      <c r="KZ32" s="492"/>
      <c r="LA32" s="492"/>
      <c r="LB32" s="487"/>
      <c r="LC32" s="453" t="str">
        <f t="shared" ca="1" si="330"/>
        <v/>
      </c>
      <c r="LD32" s="453" t="str">
        <f ca="1">IF((LC32&lt;&gt;""),IF(OR($F32&lt;&gt;$G32,PrSettings!$M$4="●"),(($F32-$G32)=(KZ32-LA32))*1,0),"")</f>
        <v/>
      </c>
      <c r="LE32" s="453" t="str">
        <f t="shared" ca="1" si="331"/>
        <v/>
      </c>
      <c r="LF32" s="453" t="str">
        <f ca="1">IF(LC32&lt;&gt;"",IF(ABS($F32-$G32)&gt;=PrSettings!$M$7,(ABS($F32-$G32-KZ32+LA32)&lt;=1)*1,IF(AND(LC32,$F32=$G32,$F32&gt;=PrSettings!$M$6),(ABS(KZ32-$F32)&lt;=1)*1,IF(AND(LC32,$F32+$G32&gt;=PrSettings!$M$8),(ABS(KZ32-$F32)+ABS(LA32-$G32)&lt;=1)*1,""))),"")</f>
        <v/>
      </c>
      <c r="LG32" s="490"/>
      <c r="LI32" s="451">
        <f t="shared" ca="1" si="24"/>
        <v>35</v>
      </c>
      <c r="LJ32" s="452" t="str">
        <f ca="1">GrpD!$B$9</f>
        <v>Tunesien</v>
      </c>
      <c r="LK32" s="453">
        <f t="shared" ca="1" si="332"/>
        <v>3</v>
      </c>
      <c r="LL32" s="452" t="str">
        <f ca="1">GrpD!$D$9</f>
        <v>Frankreich</v>
      </c>
      <c r="LM32" s="492"/>
      <c r="LN32" s="492"/>
      <c r="LO32" s="487"/>
      <c r="LP32" s="453" t="str">
        <f t="shared" ca="1" si="333"/>
        <v/>
      </c>
      <c r="LQ32" s="453" t="str">
        <f ca="1">IF((LP32&lt;&gt;""),IF(OR($F32&lt;&gt;$G32,PrSettings!$M$4="●"),(($F32-$G32)=(LM32-LN32))*1,0),"")</f>
        <v/>
      </c>
      <c r="LR32" s="453" t="str">
        <f t="shared" ca="1" si="334"/>
        <v/>
      </c>
      <c r="LS32" s="453" t="str">
        <f ca="1">IF(LP32&lt;&gt;"",IF(ABS($F32-$G32)&gt;=PrSettings!$M$7,(ABS($F32-$G32-LM32+LN32)&lt;=1)*1,IF(AND(LP32,$F32=$G32,$F32&gt;=PrSettings!$M$6),(ABS(LM32-$F32)&lt;=1)*1,IF(AND(LP32,$F32+$G32&gt;=PrSettings!$M$8),(ABS(LM32-$F32)+ABS(LN32-$G32)&lt;=1)*1,""))),"")</f>
        <v/>
      </c>
      <c r="LT32" s="490"/>
      <c r="LV32" s="451">
        <f t="shared" ca="1" si="25"/>
        <v>35</v>
      </c>
      <c r="LW32" s="452" t="str">
        <f ca="1">GrpD!$B$9</f>
        <v>Tunesien</v>
      </c>
      <c r="LX32" s="453">
        <f t="shared" ca="1" si="335"/>
        <v>3</v>
      </c>
      <c r="LY32" s="452" t="str">
        <f ca="1">GrpD!$D$9</f>
        <v>Frankreich</v>
      </c>
      <c r="LZ32" s="492"/>
      <c r="MA32" s="492"/>
      <c r="MB32" s="487"/>
      <c r="MC32" s="453" t="str">
        <f t="shared" ca="1" si="336"/>
        <v/>
      </c>
      <c r="MD32" s="453" t="str">
        <f ca="1">IF((MC32&lt;&gt;""),IF(OR($F32&lt;&gt;$G32,PrSettings!$M$4="●"),(($F32-$G32)=(LZ32-MA32))*1,0),"")</f>
        <v/>
      </c>
      <c r="ME32" s="453" t="str">
        <f t="shared" ca="1" si="337"/>
        <v/>
      </c>
      <c r="MF32" s="453" t="str">
        <f ca="1">IF(MC32&lt;&gt;"",IF(ABS($F32-$G32)&gt;=PrSettings!$M$7,(ABS($F32-$G32-LZ32+MA32)&lt;=1)*1,IF(AND(MC32,$F32=$G32,$F32&gt;=PrSettings!$M$6),(ABS(LZ32-$F32)&lt;=1)*1,IF(AND(MC32,$F32+$G32&gt;=PrSettings!$M$8),(ABS(LZ32-$F32)+ABS(MA32-$G32)&lt;=1)*1,""))),"")</f>
        <v/>
      </c>
      <c r="MG32" s="490"/>
    </row>
    <row r="33" spans="2:345" ht="24" customHeight="1" x14ac:dyDescent="0.25">
      <c r="B33" s="462" t="str">
        <f>Language!$E$124&amp;" E"</f>
        <v>Gruppe E</v>
      </c>
      <c r="C33" s="463"/>
      <c r="D33" s="468"/>
      <c r="E33" s="465"/>
      <c r="F33" s="469"/>
      <c r="G33" s="470"/>
      <c r="I33" s="462" t="str">
        <f>Language!$E$124&amp;" E"</f>
        <v>Gruppe E</v>
      </c>
      <c r="J33" s="468"/>
      <c r="K33" s="468"/>
      <c r="L33" s="465"/>
      <c r="M33" s="496"/>
      <c r="N33" s="497"/>
      <c r="O33" s="466"/>
      <c r="P33" s="478"/>
      <c r="Q33" s="465"/>
      <c r="R33" s="465"/>
      <c r="S33" s="465"/>
      <c r="T33" s="479"/>
      <c r="V33" s="462" t="str">
        <f>Language!$E$124&amp;" E"</f>
        <v>Gruppe E</v>
      </c>
      <c r="W33" s="468"/>
      <c r="X33" s="468"/>
      <c r="Y33" s="465"/>
      <c r="Z33" s="496"/>
      <c r="AA33" s="497"/>
      <c r="AB33" s="466"/>
      <c r="AC33" s="478"/>
      <c r="AD33" s="465"/>
      <c r="AE33" s="465"/>
      <c r="AF33" s="465"/>
      <c r="AG33" s="479"/>
      <c r="AI33" s="462" t="str">
        <f>Language!$E$124&amp;" E"</f>
        <v>Gruppe E</v>
      </c>
      <c r="AJ33" s="468"/>
      <c r="AK33" s="468"/>
      <c r="AL33" s="465"/>
      <c r="AM33" s="496"/>
      <c r="AN33" s="497"/>
      <c r="AO33" s="466"/>
      <c r="AP33" s="478"/>
      <c r="AQ33" s="465"/>
      <c r="AR33" s="465"/>
      <c r="AS33" s="465"/>
      <c r="AT33" s="479"/>
      <c r="AV33" s="462" t="str">
        <f>Language!$E$124&amp;" E"</f>
        <v>Gruppe E</v>
      </c>
      <c r="AW33" s="468"/>
      <c r="AX33" s="468"/>
      <c r="AY33" s="465"/>
      <c r="AZ33" s="496"/>
      <c r="BA33" s="497"/>
      <c r="BB33" s="466"/>
      <c r="BC33" s="478"/>
      <c r="BD33" s="465"/>
      <c r="BE33" s="465"/>
      <c r="BF33" s="465"/>
      <c r="BG33" s="479"/>
      <c r="BI33" s="462" t="str">
        <f>Language!$E$124&amp;" E"</f>
        <v>Gruppe E</v>
      </c>
      <c r="BJ33" s="468"/>
      <c r="BK33" s="468"/>
      <c r="BL33" s="465"/>
      <c r="BM33" s="496"/>
      <c r="BN33" s="497"/>
      <c r="BO33" s="466"/>
      <c r="BP33" s="478"/>
      <c r="BQ33" s="465"/>
      <c r="BR33" s="465"/>
      <c r="BS33" s="465"/>
      <c r="BT33" s="479"/>
      <c r="BV33" s="462" t="str">
        <f>Language!$E$124&amp;" E"</f>
        <v>Gruppe E</v>
      </c>
      <c r="BW33" s="468"/>
      <c r="BX33" s="468"/>
      <c r="BY33" s="465"/>
      <c r="BZ33" s="496"/>
      <c r="CA33" s="497"/>
      <c r="CB33" s="466"/>
      <c r="CC33" s="478"/>
      <c r="CD33" s="465"/>
      <c r="CE33" s="465"/>
      <c r="CF33" s="465"/>
      <c r="CG33" s="479"/>
      <c r="CI33" s="462" t="str">
        <f>Language!$E$124&amp;" E"</f>
        <v>Gruppe E</v>
      </c>
      <c r="CJ33" s="468"/>
      <c r="CK33" s="468"/>
      <c r="CL33" s="465"/>
      <c r="CM33" s="496"/>
      <c r="CN33" s="497"/>
      <c r="CO33" s="466"/>
      <c r="CP33" s="478"/>
      <c r="CQ33" s="465"/>
      <c r="CR33" s="465"/>
      <c r="CS33" s="465"/>
      <c r="CT33" s="479"/>
      <c r="CV33" s="462" t="str">
        <f>Language!$E$124&amp;" E"</f>
        <v>Gruppe E</v>
      </c>
      <c r="CW33" s="468"/>
      <c r="CX33" s="468"/>
      <c r="CY33" s="465"/>
      <c r="CZ33" s="496"/>
      <c r="DA33" s="497"/>
      <c r="DB33" s="466"/>
      <c r="DC33" s="478"/>
      <c r="DD33" s="465"/>
      <c r="DE33" s="465"/>
      <c r="DF33" s="465"/>
      <c r="DG33" s="479"/>
      <c r="DI33" s="462" t="str">
        <f>Language!$E$124&amp;" E"</f>
        <v>Gruppe E</v>
      </c>
      <c r="DJ33" s="468"/>
      <c r="DK33" s="468"/>
      <c r="DL33" s="465"/>
      <c r="DM33" s="496"/>
      <c r="DN33" s="497"/>
      <c r="DO33" s="466"/>
      <c r="DP33" s="478"/>
      <c r="DQ33" s="465"/>
      <c r="DR33" s="465"/>
      <c r="DS33" s="465"/>
      <c r="DT33" s="479"/>
      <c r="DV33" s="462" t="str">
        <f>Language!$E$124&amp;" E"</f>
        <v>Gruppe E</v>
      </c>
      <c r="DW33" s="468"/>
      <c r="DX33" s="468"/>
      <c r="DY33" s="465"/>
      <c r="DZ33" s="496"/>
      <c r="EA33" s="497"/>
      <c r="EB33" s="466"/>
      <c r="EC33" s="478"/>
      <c r="ED33" s="465"/>
      <c r="EE33" s="465"/>
      <c r="EF33" s="465"/>
      <c r="EG33" s="479"/>
      <c r="EI33" s="462" t="str">
        <f>Language!$E$124&amp;" E"</f>
        <v>Gruppe E</v>
      </c>
      <c r="EJ33" s="468"/>
      <c r="EK33" s="468"/>
      <c r="EL33" s="465"/>
      <c r="EM33" s="496"/>
      <c r="EN33" s="497"/>
      <c r="EO33" s="466"/>
      <c r="EP33" s="478"/>
      <c r="EQ33" s="465"/>
      <c r="ER33" s="465"/>
      <c r="ES33" s="465"/>
      <c r="ET33" s="479"/>
      <c r="EV33" s="462" t="str">
        <f>Language!$E$124&amp;" E"</f>
        <v>Gruppe E</v>
      </c>
      <c r="EW33" s="468"/>
      <c r="EX33" s="468"/>
      <c r="EY33" s="465"/>
      <c r="EZ33" s="496"/>
      <c r="FA33" s="497"/>
      <c r="FB33" s="466"/>
      <c r="FC33" s="478"/>
      <c r="FD33" s="465"/>
      <c r="FE33" s="465"/>
      <c r="FF33" s="465"/>
      <c r="FG33" s="479"/>
      <c r="FI33" s="462" t="str">
        <f>Language!$E$124&amp;" E"</f>
        <v>Gruppe E</v>
      </c>
      <c r="FJ33" s="468"/>
      <c r="FK33" s="468"/>
      <c r="FL33" s="465"/>
      <c r="FM33" s="496"/>
      <c r="FN33" s="497"/>
      <c r="FO33" s="466"/>
      <c r="FP33" s="478"/>
      <c r="FQ33" s="465"/>
      <c r="FR33" s="465"/>
      <c r="FS33" s="465"/>
      <c r="FT33" s="479"/>
      <c r="FV33" s="462" t="str">
        <f>Language!$E$124&amp;" E"</f>
        <v>Gruppe E</v>
      </c>
      <c r="FW33" s="468"/>
      <c r="FX33" s="468"/>
      <c r="FY33" s="465"/>
      <c r="FZ33" s="496"/>
      <c r="GA33" s="497"/>
      <c r="GB33" s="466"/>
      <c r="GC33" s="478"/>
      <c r="GD33" s="465"/>
      <c r="GE33" s="465"/>
      <c r="GF33" s="465"/>
      <c r="GG33" s="479"/>
      <c r="GI33" s="462" t="str">
        <f>Language!$E$124&amp;" E"</f>
        <v>Gruppe E</v>
      </c>
      <c r="GJ33" s="468"/>
      <c r="GK33" s="468"/>
      <c r="GL33" s="465"/>
      <c r="GM33" s="496"/>
      <c r="GN33" s="497"/>
      <c r="GO33" s="466"/>
      <c r="GP33" s="478"/>
      <c r="GQ33" s="465"/>
      <c r="GR33" s="465"/>
      <c r="GS33" s="465"/>
      <c r="GT33" s="479"/>
      <c r="GV33" s="462" t="str">
        <f>Language!$E$124&amp;" E"</f>
        <v>Gruppe E</v>
      </c>
      <c r="GW33" s="468"/>
      <c r="GX33" s="468"/>
      <c r="GY33" s="465"/>
      <c r="GZ33" s="496"/>
      <c r="HA33" s="497"/>
      <c r="HB33" s="466"/>
      <c r="HC33" s="478"/>
      <c r="HD33" s="465"/>
      <c r="HE33" s="465"/>
      <c r="HF33" s="465"/>
      <c r="HG33" s="479"/>
      <c r="HI33" s="462" t="str">
        <f>Language!$E$124&amp;" E"</f>
        <v>Gruppe E</v>
      </c>
      <c r="HJ33" s="468"/>
      <c r="HK33" s="468"/>
      <c r="HL33" s="465"/>
      <c r="HM33" s="496"/>
      <c r="HN33" s="497"/>
      <c r="HO33" s="466"/>
      <c r="HP33" s="478"/>
      <c r="HQ33" s="465"/>
      <c r="HR33" s="465"/>
      <c r="HS33" s="465"/>
      <c r="HT33" s="479"/>
      <c r="HV33" s="462" t="str">
        <f>Language!$E$124&amp;" E"</f>
        <v>Gruppe E</v>
      </c>
      <c r="HW33" s="468"/>
      <c r="HX33" s="468"/>
      <c r="HY33" s="465"/>
      <c r="HZ33" s="496"/>
      <c r="IA33" s="497"/>
      <c r="IB33" s="466"/>
      <c r="IC33" s="478"/>
      <c r="ID33" s="465"/>
      <c r="IE33" s="465"/>
      <c r="IF33" s="465"/>
      <c r="IG33" s="479"/>
      <c r="II33" s="462" t="str">
        <f>Language!$E$124&amp;" E"</f>
        <v>Gruppe E</v>
      </c>
      <c r="IJ33" s="468"/>
      <c r="IK33" s="468"/>
      <c r="IL33" s="465"/>
      <c r="IM33" s="496"/>
      <c r="IN33" s="497"/>
      <c r="IO33" s="466"/>
      <c r="IP33" s="478"/>
      <c r="IQ33" s="465"/>
      <c r="IR33" s="465"/>
      <c r="IS33" s="465"/>
      <c r="IT33" s="479"/>
      <c r="IV33" s="462" t="str">
        <f>Language!$E$124&amp;" E"</f>
        <v>Gruppe E</v>
      </c>
      <c r="IW33" s="468"/>
      <c r="IX33" s="468"/>
      <c r="IY33" s="465"/>
      <c r="IZ33" s="496"/>
      <c r="JA33" s="497"/>
      <c r="JB33" s="466"/>
      <c r="JC33" s="478"/>
      <c r="JD33" s="465"/>
      <c r="JE33" s="465"/>
      <c r="JF33" s="465"/>
      <c r="JG33" s="479"/>
      <c r="JI33" s="462" t="str">
        <f>Language!$E$124&amp;" E"</f>
        <v>Gruppe E</v>
      </c>
      <c r="JJ33" s="468"/>
      <c r="JK33" s="468"/>
      <c r="JL33" s="465"/>
      <c r="JM33" s="496"/>
      <c r="JN33" s="497"/>
      <c r="JO33" s="466"/>
      <c r="JP33" s="478"/>
      <c r="JQ33" s="465"/>
      <c r="JR33" s="465"/>
      <c r="JS33" s="465"/>
      <c r="JT33" s="479"/>
      <c r="JV33" s="462" t="str">
        <f>Language!$E$124&amp;" E"</f>
        <v>Gruppe E</v>
      </c>
      <c r="JW33" s="468"/>
      <c r="JX33" s="468"/>
      <c r="JY33" s="465"/>
      <c r="JZ33" s="496"/>
      <c r="KA33" s="497"/>
      <c r="KB33" s="466"/>
      <c r="KC33" s="478"/>
      <c r="KD33" s="465"/>
      <c r="KE33" s="465"/>
      <c r="KF33" s="465"/>
      <c r="KG33" s="479"/>
      <c r="KI33" s="462" t="str">
        <f>Language!$E$124&amp;" E"</f>
        <v>Gruppe E</v>
      </c>
      <c r="KJ33" s="468"/>
      <c r="KK33" s="468"/>
      <c r="KL33" s="465"/>
      <c r="KM33" s="496"/>
      <c r="KN33" s="497"/>
      <c r="KO33" s="466"/>
      <c r="KP33" s="478"/>
      <c r="KQ33" s="465"/>
      <c r="KR33" s="465"/>
      <c r="KS33" s="465"/>
      <c r="KT33" s="479"/>
      <c r="KV33" s="462" t="str">
        <f>Language!$E$124&amp;" E"</f>
        <v>Gruppe E</v>
      </c>
      <c r="KW33" s="468"/>
      <c r="KX33" s="468"/>
      <c r="KY33" s="465"/>
      <c r="KZ33" s="496"/>
      <c r="LA33" s="497"/>
      <c r="LB33" s="466"/>
      <c r="LC33" s="478"/>
      <c r="LD33" s="465"/>
      <c r="LE33" s="465"/>
      <c r="LF33" s="465"/>
      <c r="LG33" s="479"/>
      <c r="LI33" s="462" t="str">
        <f>Language!$E$124&amp;" E"</f>
        <v>Gruppe E</v>
      </c>
      <c r="LJ33" s="468"/>
      <c r="LK33" s="468"/>
      <c r="LL33" s="465"/>
      <c r="LM33" s="496"/>
      <c r="LN33" s="497"/>
      <c r="LO33" s="466"/>
      <c r="LP33" s="478"/>
      <c r="LQ33" s="465"/>
      <c r="LR33" s="465"/>
      <c r="LS33" s="465"/>
      <c r="LT33" s="479"/>
      <c r="LV33" s="462" t="str">
        <f>Language!$E$124&amp;" E"</f>
        <v>Gruppe E</v>
      </c>
      <c r="LW33" s="468"/>
      <c r="LX33" s="468"/>
      <c r="LY33" s="465"/>
      <c r="LZ33" s="496"/>
      <c r="MA33" s="497"/>
      <c r="MB33" s="466"/>
      <c r="MC33" s="478"/>
      <c r="MD33" s="465"/>
      <c r="ME33" s="465"/>
      <c r="MF33" s="465"/>
      <c r="MG33" s="479"/>
    </row>
    <row r="34" spans="2:345" x14ac:dyDescent="0.25">
      <c r="B34" s="451">
        <f ca="1">INDEX(Groups!$C$7:$C$45,MATCH(C34,Groups!$D$7:$D$45,0))</f>
        <v>12</v>
      </c>
      <c r="C34" s="452" t="str">
        <f ca="1">GrpE!$B$4</f>
        <v>Deutschland</v>
      </c>
      <c r="D34" s="453">
        <f ca="1">INDEX(Groups!$C$7:$C$45,MATCH(E34,Groups!$D$7:$D$45,0))</f>
        <v>23</v>
      </c>
      <c r="E34" s="452" t="str">
        <f ca="1">GrpE!$D$4</f>
        <v>Japan</v>
      </c>
      <c r="F34" s="454">
        <f ca="1">GrpE!$E$4</f>
        <v>1</v>
      </c>
      <c r="G34" s="455">
        <f ca="1">GrpE!$G$4</f>
        <v>2</v>
      </c>
      <c r="I34" s="451">
        <f t="shared" ref="I34:I61" ca="1" si="338">$B34</f>
        <v>12</v>
      </c>
      <c r="J34" s="452" t="str">
        <f ca="1">GrpE!$B$4</f>
        <v>Deutschland</v>
      </c>
      <c r="K34" s="453">
        <f t="shared" ref="K34:K39" ca="1" si="339">$D34</f>
        <v>23</v>
      </c>
      <c r="L34" s="452" t="str">
        <f ca="1">GrpE!$D$4</f>
        <v>Japan</v>
      </c>
      <c r="M34" s="492"/>
      <c r="N34" s="492"/>
      <c r="O34" s="485"/>
      <c r="P34" s="453" t="str">
        <f t="shared" ref="P34:P39" ca="1" si="340">IF(($F34&lt;&gt;"")*($G34&lt;&gt;"")*(M34&lt;&gt;"")*(N34&lt;&gt;""),($F34&gt;$G34)*(M34&gt;N34)+($F34=$G34)*(M34=N34)+($F34&lt;$G34)*(M34&lt;N34),"")</f>
        <v/>
      </c>
      <c r="Q34" s="453" t="str">
        <f ca="1">IF((P34&lt;&gt;""),IF(OR($F34&lt;&gt;$G34,PrSettings!$M$4="●"),(($F34-$G34)=(M34-N34))*1,0),"")</f>
        <v/>
      </c>
      <c r="R34" s="453" t="str">
        <f t="shared" ref="R34:R39" ca="1" si="341">IF((P34&lt;&gt;""),($F34=M34)*($G34=N34),"")</f>
        <v/>
      </c>
      <c r="S34" s="453" t="str">
        <f ca="1">IF(P34&lt;&gt;"",IF(ABS($F34-$G34)&gt;=PrSettings!$M$7,(ABS($F34-$G34-M34+N34)&lt;=1)*1,IF(AND(P34,$F34=$G34,$F34&gt;=PrSettings!$M$6),(ABS(M34-$F34)&lt;=1)*1,IF(AND(P34,$F34+$G34&gt;=PrSettings!$M$8),(ABS(M34-$F34)+ABS(N34-$G34)&lt;=1)*1,""))),"")</f>
        <v/>
      </c>
      <c r="T34" s="488"/>
      <c r="V34" s="451">
        <f t="shared" ref="V34:V61" ca="1" si="342">$B34</f>
        <v>12</v>
      </c>
      <c r="W34" s="452" t="str">
        <f ca="1">GrpE!$B$4</f>
        <v>Deutschland</v>
      </c>
      <c r="X34" s="453">
        <f t="shared" ref="X34:X39" ca="1" si="343">$D34</f>
        <v>23</v>
      </c>
      <c r="Y34" s="452" t="str">
        <f ca="1">GrpE!$D$4</f>
        <v>Japan</v>
      </c>
      <c r="Z34" s="492"/>
      <c r="AA34" s="492"/>
      <c r="AB34" s="485"/>
      <c r="AC34" s="453" t="str">
        <f t="shared" ref="AC34:AC39" ca="1" si="344">IF(($F34&lt;&gt;"")*($G34&lt;&gt;"")*(Z34&lt;&gt;"")*(AA34&lt;&gt;""),($F34&gt;$G34)*(Z34&gt;AA34)+($F34=$G34)*(Z34=AA34)+($F34&lt;$G34)*(Z34&lt;AA34),"")</f>
        <v/>
      </c>
      <c r="AD34" s="453" t="str">
        <f ca="1">IF((AC34&lt;&gt;""),IF(OR($F34&lt;&gt;$G34,PrSettings!$M$4="●"),(($F34-$G34)=(Z34-AA34))*1,0),"")</f>
        <v/>
      </c>
      <c r="AE34" s="453" t="str">
        <f t="shared" ref="AE34:AE39" ca="1" si="345">IF((AC34&lt;&gt;""),($F34=Z34)*($G34=AA34),"")</f>
        <v/>
      </c>
      <c r="AF34" s="453" t="str">
        <f ca="1">IF(AC34&lt;&gt;"",IF(ABS($F34-$G34)&gt;=PrSettings!$M$7,(ABS($F34-$G34-Z34+AA34)&lt;=1)*1,IF(AND(AC34,$F34=$G34,$F34&gt;=PrSettings!$M$6),(ABS(Z34-$F34)&lt;=1)*1,IF(AND(AC34,$F34+$G34&gt;=PrSettings!$M$8),(ABS(Z34-$F34)+ABS(AA34-$G34)&lt;=1)*1,""))),"")</f>
        <v/>
      </c>
      <c r="AG34" s="488"/>
      <c r="AI34" s="451">
        <f t="shared" ref="AI34:AI61" ca="1" si="346">$B34</f>
        <v>12</v>
      </c>
      <c r="AJ34" s="452" t="str">
        <f ca="1">GrpE!$B$4</f>
        <v>Deutschland</v>
      </c>
      <c r="AK34" s="453">
        <f t="shared" ref="AK34:AK39" ca="1" si="347">$D34</f>
        <v>23</v>
      </c>
      <c r="AL34" s="452" t="str">
        <f ca="1">GrpE!$D$4</f>
        <v>Japan</v>
      </c>
      <c r="AM34" s="492"/>
      <c r="AN34" s="492"/>
      <c r="AO34" s="485"/>
      <c r="AP34" s="453" t="str">
        <f t="shared" ref="AP34:AP39" ca="1" si="348">IF(($F34&lt;&gt;"")*($G34&lt;&gt;"")*(AM34&lt;&gt;"")*(AN34&lt;&gt;""),($F34&gt;$G34)*(AM34&gt;AN34)+($F34=$G34)*(AM34=AN34)+($F34&lt;$G34)*(AM34&lt;AN34),"")</f>
        <v/>
      </c>
      <c r="AQ34" s="453" t="str">
        <f ca="1">IF((AP34&lt;&gt;""),IF(OR($F34&lt;&gt;$G34,PrSettings!$M$4="●"),(($F34-$G34)=(AM34-AN34))*1,0),"")</f>
        <v/>
      </c>
      <c r="AR34" s="453" t="str">
        <f t="shared" ref="AR34:AR39" ca="1" si="349">IF((AP34&lt;&gt;""),($F34=AM34)*($G34=AN34),"")</f>
        <v/>
      </c>
      <c r="AS34" s="453" t="str">
        <f ca="1">IF(AP34&lt;&gt;"",IF(ABS($F34-$G34)&gt;=PrSettings!$M$7,(ABS($F34-$G34-AM34+AN34)&lt;=1)*1,IF(AND(AP34,$F34=$G34,$F34&gt;=PrSettings!$M$6),(ABS(AM34-$F34)&lt;=1)*1,IF(AND(AP34,$F34+$G34&gt;=PrSettings!$M$8),(ABS(AM34-$F34)+ABS(AN34-$G34)&lt;=1)*1,""))),"")</f>
        <v/>
      </c>
      <c r="AT34" s="488"/>
      <c r="AV34" s="451">
        <f t="shared" ref="AV34:AV61" ca="1" si="350">$B34</f>
        <v>12</v>
      </c>
      <c r="AW34" s="452" t="str">
        <f ca="1">GrpE!$B$4</f>
        <v>Deutschland</v>
      </c>
      <c r="AX34" s="453">
        <f t="shared" ref="AX34:AX39" ca="1" si="351">$D34</f>
        <v>23</v>
      </c>
      <c r="AY34" s="452" t="str">
        <f ca="1">GrpE!$D$4</f>
        <v>Japan</v>
      </c>
      <c r="AZ34" s="492"/>
      <c r="BA34" s="492"/>
      <c r="BB34" s="485"/>
      <c r="BC34" s="453" t="str">
        <f t="shared" ref="BC34:BC39" ca="1" si="352">IF(($F34&lt;&gt;"")*($G34&lt;&gt;"")*(AZ34&lt;&gt;"")*(BA34&lt;&gt;""),($F34&gt;$G34)*(AZ34&gt;BA34)+($F34=$G34)*(AZ34=BA34)+($F34&lt;$G34)*(AZ34&lt;BA34),"")</f>
        <v/>
      </c>
      <c r="BD34" s="453" t="str">
        <f ca="1">IF((BC34&lt;&gt;""),IF(OR($F34&lt;&gt;$G34,PrSettings!$M$4="●"),(($F34-$G34)=(AZ34-BA34))*1,0),"")</f>
        <v/>
      </c>
      <c r="BE34" s="453" t="str">
        <f t="shared" ref="BE34:BE39" ca="1" si="353">IF((BC34&lt;&gt;""),($F34=AZ34)*($G34=BA34),"")</f>
        <v/>
      </c>
      <c r="BF34" s="453" t="str">
        <f ca="1">IF(BC34&lt;&gt;"",IF(ABS($F34-$G34)&gt;=PrSettings!$M$7,(ABS($F34-$G34-AZ34+BA34)&lt;=1)*1,IF(AND(BC34,$F34=$G34,$F34&gt;=PrSettings!$M$6),(ABS(AZ34-$F34)&lt;=1)*1,IF(AND(BC34,$F34+$G34&gt;=PrSettings!$M$8),(ABS(AZ34-$F34)+ABS(BA34-$G34)&lt;=1)*1,""))),"")</f>
        <v/>
      </c>
      <c r="BG34" s="488"/>
      <c r="BI34" s="451">
        <f t="shared" ref="BI34:BI61" ca="1" si="354">$B34</f>
        <v>12</v>
      </c>
      <c r="BJ34" s="452" t="str">
        <f ca="1">GrpE!$B$4</f>
        <v>Deutschland</v>
      </c>
      <c r="BK34" s="453">
        <f t="shared" ref="BK34:BK39" ca="1" si="355">$D34</f>
        <v>23</v>
      </c>
      <c r="BL34" s="452" t="str">
        <f ca="1">GrpE!$D$4</f>
        <v>Japan</v>
      </c>
      <c r="BM34" s="492"/>
      <c r="BN34" s="492"/>
      <c r="BO34" s="485"/>
      <c r="BP34" s="453" t="str">
        <f t="shared" ref="BP34:BP39" ca="1" si="356">IF(($F34&lt;&gt;"")*($G34&lt;&gt;"")*(BM34&lt;&gt;"")*(BN34&lt;&gt;""),($F34&gt;$G34)*(BM34&gt;BN34)+($F34=$G34)*(BM34=BN34)+($F34&lt;$G34)*(BM34&lt;BN34),"")</f>
        <v/>
      </c>
      <c r="BQ34" s="453" t="str">
        <f ca="1">IF((BP34&lt;&gt;""),IF(OR($F34&lt;&gt;$G34,PrSettings!$M$4="●"),(($F34-$G34)=(BM34-BN34))*1,0),"")</f>
        <v/>
      </c>
      <c r="BR34" s="453" t="str">
        <f t="shared" ref="BR34:BR39" ca="1" si="357">IF((BP34&lt;&gt;""),($F34=BM34)*($G34=BN34),"")</f>
        <v/>
      </c>
      <c r="BS34" s="453" t="str">
        <f ca="1">IF(BP34&lt;&gt;"",IF(ABS($F34-$G34)&gt;=PrSettings!$M$7,(ABS($F34-$G34-BM34+BN34)&lt;=1)*1,IF(AND(BP34,$F34=$G34,$F34&gt;=PrSettings!$M$6),(ABS(BM34-$F34)&lt;=1)*1,IF(AND(BP34,$F34+$G34&gt;=PrSettings!$M$8),(ABS(BM34-$F34)+ABS(BN34-$G34)&lt;=1)*1,""))),"")</f>
        <v/>
      </c>
      <c r="BT34" s="488"/>
      <c r="BV34" s="451">
        <f t="shared" ref="BV34:BV61" ca="1" si="358">$B34</f>
        <v>12</v>
      </c>
      <c r="BW34" s="452" t="str">
        <f ca="1">GrpE!$B$4</f>
        <v>Deutschland</v>
      </c>
      <c r="BX34" s="453">
        <f t="shared" ref="BX34:BX39" ca="1" si="359">$D34</f>
        <v>23</v>
      </c>
      <c r="BY34" s="452" t="str">
        <f ca="1">GrpE!$D$4</f>
        <v>Japan</v>
      </c>
      <c r="BZ34" s="492"/>
      <c r="CA34" s="492"/>
      <c r="CB34" s="485"/>
      <c r="CC34" s="453" t="str">
        <f t="shared" ref="CC34:CC39" ca="1" si="360">IF(($F34&lt;&gt;"")*($G34&lt;&gt;"")*(BZ34&lt;&gt;"")*(CA34&lt;&gt;""),($F34&gt;$G34)*(BZ34&gt;CA34)+($F34=$G34)*(BZ34=CA34)+($F34&lt;$G34)*(BZ34&lt;CA34),"")</f>
        <v/>
      </c>
      <c r="CD34" s="453" t="str">
        <f ca="1">IF((CC34&lt;&gt;""),IF(OR($F34&lt;&gt;$G34,PrSettings!$M$4="●"),(($F34-$G34)=(BZ34-CA34))*1,0),"")</f>
        <v/>
      </c>
      <c r="CE34" s="453" t="str">
        <f t="shared" ref="CE34:CE39" ca="1" si="361">IF((CC34&lt;&gt;""),($F34=BZ34)*($G34=CA34),"")</f>
        <v/>
      </c>
      <c r="CF34" s="453" t="str">
        <f ca="1">IF(CC34&lt;&gt;"",IF(ABS($F34-$G34)&gt;=PrSettings!$M$7,(ABS($F34-$G34-BZ34+CA34)&lt;=1)*1,IF(AND(CC34,$F34=$G34,$F34&gt;=PrSettings!$M$6),(ABS(BZ34-$F34)&lt;=1)*1,IF(AND(CC34,$F34+$G34&gt;=PrSettings!$M$8),(ABS(BZ34-$F34)+ABS(CA34-$G34)&lt;=1)*1,""))),"")</f>
        <v/>
      </c>
      <c r="CG34" s="488"/>
      <c r="CI34" s="451">
        <f t="shared" ref="CI34:CI61" ca="1" si="362">$B34</f>
        <v>12</v>
      </c>
      <c r="CJ34" s="452" t="str">
        <f ca="1">GrpE!$B$4</f>
        <v>Deutschland</v>
      </c>
      <c r="CK34" s="453">
        <f t="shared" ref="CK34:CK39" ca="1" si="363">$D34</f>
        <v>23</v>
      </c>
      <c r="CL34" s="452" t="str">
        <f ca="1">GrpE!$D$4</f>
        <v>Japan</v>
      </c>
      <c r="CM34" s="492"/>
      <c r="CN34" s="492"/>
      <c r="CO34" s="485"/>
      <c r="CP34" s="453" t="str">
        <f t="shared" ref="CP34:CP39" ca="1" si="364">IF(($F34&lt;&gt;"")*($G34&lt;&gt;"")*(CM34&lt;&gt;"")*(CN34&lt;&gt;""),($F34&gt;$G34)*(CM34&gt;CN34)+($F34=$G34)*(CM34=CN34)+($F34&lt;$G34)*(CM34&lt;CN34),"")</f>
        <v/>
      </c>
      <c r="CQ34" s="453" t="str">
        <f ca="1">IF((CP34&lt;&gt;""),IF(OR($F34&lt;&gt;$G34,PrSettings!$M$4="●"),(($F34-$G34)=(CM34-CN34))*1,0),"")</f>
        <v/>
      </c>
      <c r="CR34" s="453" t="str">
        <f t="shared" ref="CR34:CR39" ca="1" si="365">IF((CP34&lt;&gt;""),($F34=CM34)*($G34=CN34),"")</f>
        <v/>
      </c>
      <c r="CS34" s="453" t="str">
        <f ca="1">IF(CP34&lt;&gt;"",IF(ABS($F34-$G34)&gt;=PrSettings!$M$7,(ABS($F34-$G34-CM34+CN34)&lt;=1)*1,IF(AND(CP34,$F34=$G34,$F34&gt;=PrSettings!$M$6),(ABS(CM34-$F34)&lt;=1)*1,IF(AND(CP34,$F34+$G34&gt;=PrSettings!$M$8),(ABS(CM34-$F34)+ABS(CN34-$G34)&lt;=1)*1,""))),"")</f>
        <v/>
      </c>
      <c r="CT34" s="488"/>
      <c r="CV34" s="451">
        <f t="shared" ref="CV34:CV61" ca="1" si="366">$B34</f>
        <v>12</v>
      </c>
      <c r="CW34" s="452" t="str">
        <f ca="1">GrpE!$B$4</f>
        <v>Deutschland</v>
      </c>
      <c r="CX34" s="453">
        <f t="shared" ref="CX34:CX39" ca="1" si="367">$D34</f>
        <v>23</v>
      </c>
      <c r="CY34" s="452" t="str">
        <f ca="1">GrpE!$D$4</f>
        <v>Japan</v>
      </c>
      <c r="CZ34" s="492"/>
      <c r="DA34" s="492"/>
      <c r="DB34" s="485"/>
      <c r="DC34" s="453" t="str">
        <f t="shared" ref="DC34:DC39" ca="1" si="368">IF(($F34&lt;&gt;"")*($G34&lt;&gt;"")*(CZ34&lt;&gt;"")*(DA34&lt;&gt;""),($F34&gt;$G34)*(CZ34&gt;DA34)+($F34=$G34)*(CZ34=DA34)+($F34&lt;$G34)*(CZ34&lt;DA34),"")</f>
        <v/>
      </c>
      <c r="DD34" s="453" t="str">
        <f ca="1">IF((DC34&lt;&gt;""),IF(OR($F34&lt;&gt;$G34,PrSettings!$M$4="●"),(($F34-$G34)=(CZ34-DA34))*1,0),"")</f>
        <v/>
      </c>
      <c r="DE34" s="453" t="str">
        <f t="shared" ref="DE34:DE39" ca="1" si="369">IF((DC34&lt;&gt;""),($F34=CZ34)*($G34=DA34),"")</f>
        <v/>
      </c>
      <c r="DF34" s="453" t="str">
        <f ca="1">IF(DC34&lt;&gt;"",IF(ABS($F34-$G34)&gt;=PrSettings!$M$7,(ABS($F34-$G34-CZ34+DA34)&lt;=1)*1,IF(AND(DC34,$F34=$G34,$F34&gt;=PrSettings!$M$6),(ABS(CZ34-$F34)&lt;=1)*1,IF(AND(DC34,$F34+$G34&gt;=PrSettings!$M$8),(ABS(CZ34-$F34)+ABS(DA34-$G34)&lt;=1)*1,""))),"")</f>
        <v/>
      </c>
      <c r="DG34" s="488"/>
      <c r="DI34" s="451">
        <f t="shared" ref="DI34:DI61" ca="1" si="370">$B34</f>
        <v>12</v>
      </c>
      <c r="DJ34" s="452" t="str">
        <f ca="1">GrpE!$B$4</f>
        <v>Deutschland</v>
      </c>
      <c r="DK34" s="453">
        <f t="shared" ref="DK34:DK39" ca="1" si="371">$D34</f>
        <v>23</v>
      </c>
      <c r="DL34" s="452" t="str">
        <f ca="1">GrpE!$D$4</f>
        <v>Japan</v>
      </c>
      <c r="DM34" s="492"/>
      <c r="DN34" s="492"/>
      <c r="DO34" s="485"/>
      <c r="DP34" s="453" t="str">
        <f t="shared" ref="DP34:DP39" ca="1" si="372">IF(($F34&lt;&gt;"")*($G34&lt;&gt;"")*(DM34&lt;&gt;"")*(DN34&lt;&gt;""),($F34&gt;$G34)*(DM34&gt;DN34)+($F34=$G34)*(DM34=DN34)+($F34&lt;$G34)*(DM34&lt;DN34),"")</f>
        <v/>
      </c>
      <c r="DQ34" s="453" t="str">
        <f ca="1">IF((DP34&lt;&gt;""),IF(OR($F34&lt;&gt;$G34,PrSettings!$M$4="●"),(($F34-$G34)=(DM34-DN34))*1,0),"")</f>
        <v/>
      </c>
      <c r="DR34" s="453" t="str">
        <f t="shared" ref="DR34:DR39" ca="1" si="373">IF((DP34&lt;&gt;""),($F34=DM34)*($G34=DN34),"")</f>
        <v/>
      </c>
      <c r="DS34" s="453" t="str">
        <f ca="1">IF(DP34&lt;&gt;"",IF(ABS($F34-$G34)&gt;=PrSettings!$M$7,(ABS($F34-$G34-DM34+DN34)&lt;=1)*1,IF(AND(DP34,$F34=$G34,$F34&gt;=PrSettings!$M$6),(ABS(DM34-$F34)&lt;=1)*1,IF(AND(DP34,$F34+$G34&gt;=PrSettings!$M$8),(ABS(DM34-$F34)+ABS(DN34-$G34)&lt;=1)*1,""))),"")</f>
        <v/>
      </c>
      <c r="DT34" s="488"/>
      <c r="DV34" s="451">
        <f t="shared" ref="DV34:DV61" ca="1" si="374">$B34</f>
        <v>12</v>
      </c>
      <c r="DW34" s="452" t="str">
        <f ca="1">GrpE!$B$4</f>
        <v>Deutschland</v>
      </c>
      <c r="DX34" s="453">
        <f t="shared" ref="DX34:DX39" ca="1" si="375">$D34</f>
        <v>23</v>
      </c>
      <c r="DY34" s="452" t="str">
        <f ca="1">GrpE!$D$4</f>
        <v>Japan</v>
      </c>
      <c r="DZ34" s="492"/>
      <c r="EA34" s="492"/>
      <c r="EB34" s="485"/>
      <c r="EC34" s="453" t="str">
        <f t="shared" ref="EC34:EC39" ca="1" si="376">IF(($F34&lt;&gt;"")*($G34&lt;&gt;"")*(DZ34&lt;&gt;"")*(EA34&lt;&gt;""),($F34&gt;$G34)*(DZ34&gt;EA34)+($F34=$G34)*(DZ34=EA34)+($F34&lt;$G34)*(DZ34&lt;EA34),"")</f>
        <v/>
      </c>
      <c r="ED34" s="453" t="str">
        <f ca="1">IF((EC34&lt;&gt;""),IF(OR($F34&lt;&gt;$G34,PrSettings!$M$4="●"),(($F34-$G34)=(DZ34-EA34))*1,0),"")</f>
        <v/>
      </c>
      <c r="EE34" s="453" t="str">
        <f t="shared" ref="EE34:EE39" ca="1" si="377">IF((EC34&lt;&gt;""),($F34=DZ34)*($G34=EA34),"")</f>
        <v/>
      </c>
      <c r="EF34" s="453" t="str">
        <f ca="1">IF(EC34&lt;&gt;"",IF(ABS($F34-$G34)&gt;=PrSettings!$M$7,(ABS($F34-$G34-DZ34+EA34)&lt;=1)*1,IF(AND(EC34,$F34=$G34,$F34&gt;=PrSettings!$M$6),(ABS(DZ34-$F34)&lt;=1)*1,IF(AND(EC34,$F34+$G34&gt;=PrSettings!$M$8),(ABS(DZ34-$F34)+ABS(EA34-$G34)&lt;=1)*1,""))),"")</f>
        <v/>
      </c>
      <c r="EG34" s="488"/>
      <c r="EI34" s="451">
        <f t="shared" ref="EI34:EI61" ca="1" si="378">$B34</f>
        <v>12</v>
      </c>
      <c r="EJ34" s="452" t="str">
        <f ca="1">GrpE!$B$4</f>
        <v>Deutschland</v>
      </c>
      <c r="EK34" s="453">
        <f t="shared" ref="EK34:EK39" ca="1" si="379">$D34</f>
        <v>23</v>
      </c>
      <c r="EL34" s="452" t="str">
        <f ca="1">GrpE!$D$4</f>
        <v>Japan</v>
      </c>
      <c r="EM34" s="492"/>
      <c r="EN34" s="492"/>
      <c r="EO34" s="485"/>
      <c r="EP34" s="453" t="str">
        <f t="shared" ref="EP34:EP39" ca="1" si="380">IF(($F34&lt;&gt;"")*($G34&lt;&gt;"")*(EM34&lt;&gt;"")*(EN34&lt;&gt;""),($F34&gt;$G34)*(EM34&gt;EN34)+($F34=$G34)*(EM34=EN34)+($F34&lt;$G34)*(EM34&lt;EN34),"")</f>
        <v/>
      </c>
      <c r="EQ34" s="453" t="str">
        <f ca="1">IF((EP34&lt;&gt;""),IF(OR($F34&lt;&gt;$G34,PrSettings!$M$4="●"),(($F34-$G34)=(EM34-EN34))*1,0),"")</f>
        <v/>
      </c>
      <c r="ER34" s="453" t="str">
        <f t="shared" ref="ER34:ER39" ca="1" si="381">IF((EP34&lt;&gt;""),($F34=EM34)*($G34=EN34),"")</f>
        <v/>
      </c>
      <c r="ES34" s="453" t="str">
        <f ca="1">IF(EP34&lt;&gt;"",IF(ABS($F34-$G34)&gt;=PrSettings!$M$7,(ABS($F34-$G34-EM34+EN34)&lt;=1)*1,IF(AND(EP34,$F34=$G34,$F34&gt;=PrSettings!$M$6),(ABS(EM34-$F34)&lt;=1)*1,IF(AND(EP34,$F34+$G34&gt;=PrSettings!$M$8),(ABS(EM34-$F34)+ABS(EN34-$G34)&lt;=1)*1,""))),"")</f>
        <v/>
      </c>
      <c r="ET34" s="488"/>
      <c r="EV34" s="451">
        <f t="shared" ref="EV34:EV61" ca="1" si="382">$B34</f>
        <v>12</v>
      </c>
      <c r="EW34" s="452" t="str">
        <f ca="1">GrpE!$B$4</f>
        <v>Deutschland</v>
      </c>
      <c r="EX34" s="453">
        <f t="shared" ref="EX34:EX39" ca="1" si="383">$D34</f>
        <v>23</v>
      </c>
      <c r="EY34" s="452" t="str">
        <f ca="1">GrpE!$D$4</f>
        <v>Japan</v>
      </c>
      <c r="EZ34" s="492"/>
      <c r="FA34" s="492"/>
      <c r="FB34" s="485"/>
      <c r="FC34" s="453" t="str">
        <f t="shared" ref="FC34:FC39" ca="1" si="384">IF(($F34&lt;&gt;"")*($G34&lt;&gt;"")*(EZ34&lt;&gt;"")*(FA34&lt;&gt;""),($F34&gt;$G34)*(EZ34&gt;FA34)+($F34=$G34)*(EZ34=FA34)+($F34&lt;$G34)*(EZ34&lt;FA34),"")</f>
        <v/>
      </c>
      <c r="FD34" s="453" t="str">
        <f ca="1">IF((FC34&lt;&gt;""),IF(OR($F34&lt;&gt;$G34,PrSettings!$M$4="●"),(($F34-$G34)=(EZ34-FA34))*1,0),"")</f>
        <v/>
      </c>
      <c r="FE34" s="453" t="str">
        <f t="shared" ref="FE34:FE39" ca="1" si="385">IF((FC34&lt;&gt;""),($F34=EZ34)*($G34=FA34),"")</f>
        <v/>
      </c>
      <c r="FF34" s="453" t="str">
        <f ca="1">IF(FC34&lt;&gt;"",IF(ABS($F34-$G34)&gt;=PrSettings!$M$7,(ABS($F34-$G34-EZ34+FA34)&lt;=1)*1,IF(AND(FC34,$F34=$G34,$F34&gt;=PrSettings!$M$6),(ABS(EZ34-$F34)&lt;=1)*1,IF(AND(FC34,$F34+$G34&gt;=PrSettings!$M$8),(ABS(EZ34-$F34)+ABS(FA34-$G34)&lt;=1)*1,""))),"")</f>
        <v/>
      </c>
      <c r="FG34" s="488"/>
      <c r="FI34" s="451">
        <f t="shared" ref="FI34:FI61" ca="1" si="386">$B34</f>
        <v>12</v>
      </c>
      <c r="FJ34" s="452" t="str">
        <f ca="1">GrpE!$B$4</f>
        <v>Deutschland</v>
      </c>
      <c r="FK34" s="453">
        <f t="shared" ref="FK34:FK39" ca="1" si="387">$D34</f>
        <v>23</v>
      </c>
      <c r="FL34" s="452" t="str">
        <f ca="1">GrpE!$D$4</f>
        <v>Japan</v>
      </c>
      <c r="FM34" s="492"/>
      <c r="FN34" s="492"/>
      <c r="FO34" s="485"/>
      <c r="FP34" s="453" t="str">
        <f t="shared" ref="FP34:FP39" ca="1" si="388">IF(($F34&lt;&gt;"")*($G34&lt;&gt;"")*(FM34&lt;&gt;"")*(FN34&lt;&gt;""),($F34&gt;$G34)*(FM34&gt;FN34)+($F34=$G34)*(FM34=FN34)+($F34&lt;$G34)*(FM34&lt;FN34),"")</f>
        <v/>
      </c>
      <c r="FQ34" s="453" t="str">
        <f ca="1">IF((FP34&lt;&gt;""),IF(OR($F34&lt;&gt;$G34,PrSettings!$M$4="●"),(($F34-$G34)=(FM34-FN34))*1,0),"")</f>
        <v/>
      </c>
      <c r="FR34" s="453" t="str">
        <f t="shared" ref="FR34:FR39" ca="1" si="389">IF((FP34&lt;&gt;""),($F34=FM34)*($G34=FN34),"")</f>
        <v/>
      </c>
      <c r="FS34" s="453" t="str">
        <f ca="1">IF(FP34&lt;&gt;"",IF(ABS($F34-$G34)&gt;=PrSettings!$M$7,(ABS($F34-$G34-FM34+FN34)&lt;=1)*1,IF(AND(FP34,$F34=$G34,$F34&gt;=PrSettings!$M$6),(ABS(FM34-$F34)&lt;=1)*1,IF(AND(FP34,$F34+$G34&gt;=PrSettings!$M$8),(ABS(FM34-$F34)+ABS(FN34-$G34)&lt;=1)*1,""))),"")</f>
        <v/>
      </c>
      <c r="FT34" s="488"/>
      <c r="FV34" s="451">
        <f t="shared" ref="FV34:FV61" ca="1" si="390">$B34</f>
        <v>12</v>
      </c>
      <c r="FW34" s="452" t="str">
        <f ca="1">GrpE!$B$4</f>
        <v>Deutschland</v>
      </c>
      <c r="FX34" s="453">
        <f t="shared" ref="FX34:FX39" ca="1" si="391">$D34</f>
        <v>23</v>
      </c>
      <c r="FY34" s="452" t="str">
        <f ca="1">GrpE!$D$4</f>
        <v>Japan</v>
      </c>
      <c r="FZ34" s="492"/>
      <c r="GA34" s="492"/>
      <c r="GB34" s="485"/>
      <c r="GC34" s="453" t="str">
        <f t="shared" ref="GC34:GC39" ca="1" si="392">IF(($F34&lt;&gt;"")*($G34&lt;&gt;"")*(FZ34&lt;&gt;"")*(GA34&lt;&gt;""),($F34&gt;$G34)*(FZ34&gt;GA34)+($F34=$G34)*(FZ34=GA34)+($F34&lt;$G34)*(FZ34&lt;GA34),"")</f>
        <v/>
      </c>
      <c r="GD34" s="453" t="str">
        <f ca="1">IF((GC34&lt;&gt;""),IF(OR($F34&lt;&gt;$G34,PrSettings!$M$4="●"),(($F34-$G34)=(FZ34-GA34))*1,0),"")</f>
        <v/>
      </c>
      <c r="GE34" s="453" t="str">
        <f t="shared" ref="GE34:GE39" ca="1" si="393">IF((GC34&lt;&gt;""),($F34=FZ34)*($G34=GA34),"")</f>
        <v/>
      </c>
      <c r="GF34" s="453" t="str">
        <f ca="1">IF(GC34&lt;&gt;"",IF(ABS($F34-$G34)&gt;=PrSettings!$M$7,(ABS($F34-$G34-FZ34+GA34)&lt;=1)*1,IF(AND(GC34,$F34=$G34,$F34&gt;=PrSettings!$M$6),(ABS(FZ34-$F34)&lt;=1)*1,IF(AND(GC34,$F34+$G34&gt;=PrSettings!$M$8),(ABS(FZ34-$F34)+ABS(GA34-$G34)&lt;=1)*1,""))),"")</f>
        <v/>
      </c>
      <c r="GG34" s="488"/>
      <c r="GI34" s="451">
        <f t="shared" ref="GI34:GI61" ca="1" si="394">$B34</f>
        <v>12</v>
      </c>
      <c r="GJ34" s="452" t="str">
        <f ca="1">GrpE!$B$4</f>
        <v>Deutschland</v>
      </c>
      <c r="GK34" s="453">
        <f t="shared" ref="GK34:GK39" ca="1" si="395">$D34</f>
        <v>23</v>
      </c>
      <c r="GL34" s="452" t="str">
        <f ca="1">GrpE!$D$4</f>
        <v>Japan</v>
      </c>
      <c r="GM34" s="492"/>
      <c r="GN34" s="492"/>
      <c r="GO34" s="485"/>
      <c r="GP34" s="453" t="str">
        <f t="shared" ref="GP34:GP39" ca="1" si="396">IF(($F34&lt;&gt;"")*($G34&lt;&gt;"")*(GM34&lt;&gt;"")*(GN34&lt;&gt;""),($F34&gt;$G34)*(GM34&gt;GN34)+($F34=$G34)*(GM34=GN34)+($F34&lt;$G34)*(GM34&lt;GN34),"")</f>
        <v/>
      </c>
      <c r="GQ34" s="453" t="str">
        <f ca="1">IF((GP34&lt;&gt;""),IF(OR($F34&lt;&gt;$G34,PrSettings!$M$4="●"),(($F34-$G34)=(GM34-GN34))*1,0),"")</f>
        <v/>
      </c>
      <c r="GR34" s="453" t="str">
        <f t="shared" ref="GR34:GR39" ca="1" si="397">IF((GP34&lt;&gt;""),($F34=GM34)*($G34=GN34),"")</f>
        <v/>
      </c>
      <c r="GS34" s="453" t="str">
        <f ca="1">IF(GP34&lt;&gt;"",IF(ABS($F34-$G34)&gt;=PrSettings!$M$7,(ABS($F34-$G34-GM34+GN34)&lt;=1)*1,IF(AND(GP34,$F34=$G34,$F34&gt;=PrSettings!$M$6),(ABS(GM34-$F34)&lt;=1)*1,IF(AND(GP34,$F34+$G34&gt;=PrSettings!$M$8),(ABS(GM34-$F34)+ABS(GN34-$G34)&lt;=1)*1,""))),"")</f>
        <v/>
      </c>
      <c r="GT34" s="488"/>
      <c r="GV34" s="451">
        <f t="shared" ref="GV34:GV61" ca="1" si="398">$B34</f>
        <v>12</v>
      </c>
      <c r="GW34" s="452" t="str">
        <f ca="1">GrpE!$B$4</f>
        <v>Deutschland</v>
      </c>
      <c r="GX34" s="453">
        <f t="shared" ref="GX34:GX39" ca="1" si="399">$D34</f>
        <v>23</v>
      </c>
      <c r="GY34" s="452" t="str">
        <f ca="1">GrpE!$D$4</f>
        <v>Japan</v>
      </c>
      <c r="GZ34" s="492"/>
      <c r="HA34" s="492"/>
      <c r="HB34" s="485"/>
      <c r="HC34" s="453" t="str">
        <f t="shared" ref="HC34:HC39" ca="1" si="400">IF(($F34&lt;&gt;"")*($G34&lt;&gt;"")*(GZ34&lt;&gt;"")*(HA34&lt;&gt;""),($F34&gt;$G34)*(GZ34&gt;HA34)+($F34=$G34)*(GZ34=HA34)+($F34&lt;$G34)*(GZ34&lt;HA34),"")</f>
        <v/>
      </c>
      <c r="HD34" s="453" t="str">
        <f ca="1">IF((HC34&lt;&gt;""),IF(OR($F34&lt;&gt;$G34,PrSettings!$M$4="●"),(($F34-$G34)=(GZ34-HA34))*1,0),"")</f>
        <v/>
      </c>
      <c r="HE34" s="453" t="str">
        <f t="shared" ref="HE34:HE39" ca="1" si="401">IF((HC34&lt;&gt;""),($F34=GZ34)*($G34=HA34),"")</f>
        <v/>
      </c>
      <c r="HF34" s="453" t="str">
        <f ca="1">IF(HC34&lt;&gt;"",IF(ABS($F34-$G34)&gt;=PrSettings!$M$7,(ABS($F34-$G34-GZ34+HA34)&lt;=1)*1,IF(AND(HC34,$F34=$G34,$F34&gt;=PrSettings!$M$6),(ABS(GZ34-$F34)&lt;=1)*1,IF(AND(HC34,$F34+$G34&gt;=PrSettings!$M$8),(ABS(GZ34-$F34)+ABS(HA34-$G34)&lt;=1)*1,""))),"")</f>
        <v/>
      </c>
      <c r="HG34" s="488"/>
      <c r="HI34" s="451">
        <f t="shared" ref="HI34:HI61" ca="1" si="402">$B34</f>
        <v>12</v>
      </c>
      <c r="HJ34" s="452" t="str">
        <f ca="1">GrpE!$B$4</f>
        <v>Deutschland</v>
      </c>
      <c r="HK34" s="453">
        <f t="shared" ref="HK34:HK39" ca="1" si="403">$D34</f>
        <v>23</v>
      </c>
      <c r="HL34" s="452" t="str">
        <f ca="1">GrpE!$D$4</f>
        <v>Japan</v>
      </c>
      <c r="HM34" s="492"/>
      <c r="HN34" s="492"/>
      <c r="HO34" s="485"/>
      <c r="HP34" s="453" t="str">
        <f t="shared" ref="HP34:HP39" ca="1" si="404">IF(($F34&lt;&gt;"")*($G34&lt;&gt;"")*(HM34&lt;&gt;"")*(HN34&lt;&gt;""),($F34&gt;$G34)*(HM34&gt;HN34)+($F34=$G34)*(HM34=HN34)+($F34&lt;$G34)*(HM34&lt;HN34),"")</f>
        <v/>
      </c>
      <c r="HQ34" s="453" t="str">
        <f ca="1">IF((HP34&lt;&gt;""),IF(OR($F34&lt;&gt;$G34,PrSettings!$M$4="●"),(($F34-$G34)=(HM34-HN34))*1,0),"")</f>
        <v/>
      </c>
      <c r="HR34" s="453" t="str">
        <f t="shared" ref="HR34:HR39" ca="1" si="405">IF((HP34&lt;&gt;""),($F34=HM34)*($G34=HN34),"")</f>
        <v/>
      </c>
      <c r="HS34" s="453" t="str">
        <f ca="1">IF(HP34&lt;&gt;"",IF(ABS($F34-$G34)&gt;=PrSettings!$M$7,(ABS($F34-$G34-HM34+HN34)&lt;=1)*1,IF(AND(HP34,$F34=$G34,$F34&gt;=PrSettings!$M$6),(ABS(HM34-$F34)&lt;=1)*1,IF(AND(HP34,$F34+$G34&gt;=PrSettings!$M$8),(ABS(HM34-$F34)+ABS(HN34-$G34)&lt;=1)*1,""))),"")</f>
        <v/>
      </c>
      <c r="HT34" s="488"/>
      <c r="HV34" s="451">
        <f t="shared" ref="HV34:HV61" ca="1" si="406">$B34</f>
        <v>12</v>
      </c>
      <c r="HW34" s="452" t="str">
        <f ca="1">GrpE!$B$4</f>
        <v>Deutschland</v>
      </c>
      <c r="HX34" s="453">
        <f t="shared" ref="HX34:HX39" ca="1" si="407">$D34</f>
        <v>23</v>
      </c>
      <c r="HY34" s="452" t="str">
        <f ca="1">GrpE!$D$4</f>
        <v>Japan</v>
      </c>
      <c r="HZ34" s="492"/>
      <c r="IA34" s="492"/>
      <c r="IB34" s="485"/>
      <c r="IC34" s="453" t="str">
        <f t="shared" ref="IC34:IC39" ca="1" si="408">IF(($F34&lt;&gt;"")*($G34&lt;&gt;"")*(HZ34&lt;&gt;"")*(IA34&lt;&gt;""),($F34&gt;$G34)*(HZ34&gt;IA34)+($F34=$G34)*(HZ34=IA34)+($F34&lt;$G34)*(HZ34&lt;IA34),"")</f>
        <v/>
      </c>
      <c r="ID34" s="453" t="str">
        <f ca="1">IF((IC34&lt;&gt;""),IF(OR($F34&lt;&gt;$G34,PrSettings!$M$4="●"),(($F34-$G34)=(HZ34-IA34))*1,0),"")</f>
        <v/>
      </c>
      <c r="IE34" s="453" t="str">
        <f t="shared" ref="IE34:IE39" ca="1" si="409">IF((IC34&lt;&gt;""),($F34=HZ34)*($G34=IA34),"")</f>
        <v/>
      </c>
      <c r="IF34" s="453" t="str">
        <f ca="1">IF(IC34&lt;&gt;"",IF(ABS($F34-$G34)&gt;=PrSettings!$M$7,(ABS($F34-$G34-HZ34+IA34)&lt;=1)*1,IF(AND(IC34,$F34=$G34,$F34&gt;=PrSettings!$M$6),(ABS(HZ34-$F34)&lt;=1)*1,IF(AND(IC34,$F34+$G34&gt;=PrSettings!$M$8),(ABS(HZ34-$F34)+ABS(IA34-$G34)&lt;=1)*1,""))),"")</f>
        <v/>
      </c>
      <c r="IG34" s="488"/>
      <c r="II34" s="451">
        <f t="shared" ref="II34:II61" ca="1" si="410">$B34</f>
        <v>12</v>
      </c>
      <c r="IJ34" s="452" t="str">
        <f ca="1">GrpE!$B$4</f>
        <v>Deutschland</v>
      </c>
      <c r="IK34" s="453">
        <f t="shared" ref="IK34:IK39" ca="1" si="411">$D34</f>
        <v>23</v>
      </c>
      <c r="IL34" s="452" t="str">
        <f ca="1">GrpE!$D$4</f>
        <v>Japan</v>
      </c>
      <c r="IM34" s="492"/>
      <c r="IN34" s="492"/>
      <c r="IO34" s="485"/>
      <c r="IP34" s="453" t="str">
        <f t="shared" ref="IP34:IP39" ca="1" si="412">IF(($F34&lt;&gt;"")*($G34&lt;&gt;"")*(IM34&lt;&gt;"")*(IN34&lt;&gt;""),($F34&gt;$G34)*(IM34&gt;IN34)+($F34=$G34)*(IM34=IN34)+($F34&lt;$G34)*(IM34&lt;IN34),"")</f>
        <v/>
      </c>
      <c r="IQ34" s="453" t="str">
        <f ca="1">IF((IP34&lt;&gt;""),IF(OR($F34&lt;&gt;$G34,PrSettings!$M$4="●"),(($F34-$G34)=(IM34-IN34))*1,0),"")</f>
        <v/>
      </c>
      <c r="IR34" s="453" t="str">
        <f t="shared" ref="IR34:IR39" ca="1" si="413">IF((IP34&lt;&gt;""),($F34=IM34)*($G34=IN34),"")</f>
        <v/>
      </c>
      <c r="IS34" s="453" t="str">
        <f ca="1">IF(IP34&lt;&gt;"",IF(ABS($F34-$G34)&gt;=PrSettings!$M$7,(ABS($F34-$G34-IM34+IN34)&lt;=1)*1,IF(AND(IP34,$F34=$G34,$F34&gt;=PrSettings!$M$6),(ABS(IM34-$F34)&lt;=1)*1,IF(AND(IP34,$F34+$G34&gt;=PrSettings!$M$8),(ABS(IM34-$F34)+ABS(IN34-$G34)&lt;=1)*1,""))),"")</f>
        <v/>
      </c>
      <c r="IT34" s="488"/>
      <c r="IV34" s="451">
        <f t="shared" ref="IV34:IV61" ca="1" si="414">$B34</f>
        <v>12</v>
      </c>
      <c r="IW34" s="452" t="str">
        <f ca="1">GrpE!$B$4</f>
        <v>Deutschland</v>
      </c>
      <c r="IX34" s="453">
        <f t="shared" ref="IX34:IX39" ca="1" si="415">$D34</f>
        <v>23</v>
      </c>
      <c r="IY34" s="452" t="str">
        <f ca="1">GrpE!$D$4</f>
        <v>Japan</v>
      </c>
      <c r="IZ34" s="492"/>
      <c r="JA34" s="492"/>
      <c r="JB34" s="485"/>
      <c r="JC34" s="453" t="str">
        <f t="shared" ref="JC34:JC39" ca="1" si="416">IF(($F34&lt;&gt;"")*($G34&lt;&gt;"")*(IZ34&lt;&gt;"")*(JA34&lt;&gt;""),($F34&gt;$G34)*(IZ34&gt;JA34)+($F34=$G34)*(IZ34=JA34)+($F34&lt;$G34)*(IZ34&lt;JA34),"")</f>
        <v/>
      </c>
      <c r="JD34" s="453" t="str">
        <f ca="1">IF((JC34&lt;&gt;""),IF(OR($F34&lt;&gt;$G34,PrSettings!$M$4="●"),(($F34-$G34)=(IZ34-JA34))*1,0),"")</f>
        <v/>
      </c>
      <c r="JE34" s="453" t="str">
        <f t="shared" ref="JE34:JE39" ca="1" si="417">IF((JC34&lt;&gt;""),($F34=IZ34)*($G34=JA34),"")</f>
        <v/>
      </c>
      <c r="JF34" s="453" t="str">
        <f ca="1">IF(JC34&lt;&gt;"",IF(ABS($F34-$G34)&gt;=PrSettings!$M$7,(ABS($F34-$G34-IZ34+JA34)&lt;=1)*1,IF(AND(JC34,$F34=$G34,$F34&gt;=PrSettings!$M$6),(ABS(IZ34-$F34)&lt;=1)*1,IF(AND(JC34,$F34+$G34&gt;=PrSettings!$M$8),(ABS(IZ34-$F34)+ABS(JA34-$G34)&lt;=1)*1,""))),"")</f>
        <v/>
      </c>
      <c r="JG34" s="488"/>
      <c r="JI34" s="451">
        <f t="shared" ref="JI34:JI61" ca="1" si="418">$B34</f>
        <v>12</v>
      </c>
      <c r="JJ34" s="452" t="str">
        <f ca="1">GrpE!$B$4</f>
        <v>Deutschland</v>
      </c>
      <c r="JK34" s="453">
        <f t="shared" ref="JK34:JK39" ca="1" si="419">$D34</f>
        <v>23</v>
      </c>
      <c r="JL34" s="452" t="str">
        <f ca="1">GrpE!$D$4</f>
        <v>Japan</v>
      </c>
      <c r="JM34" s="492"/>
      <c r="JN34" s="492"/>
      <c r="JO34" s="485"/>
      <c r="JP34" s="453" t="str">
        <f t="shared" ref="JP34:JP39" ca="1" si="420">IF(($F34&lt;&gt;"")*($G34&lt;&gt;"")*(JM34&lt;&gt;"")*(JN34&lt;&gt;""),($F34&gt;$G34)*(JM34&gt;JN34)+($F34=$G34)*(JM34=JN34)+($F34&lt;$G34)*(JM34&lt;JN34),"")</f>
        <v/>
      </c>
      <c r="JQ34" s="453" t="str">
        <f ca="1">IF((JP34&lt;&gt;""),IF(OR($F34&lt;&gt;$G34,PrSettings!$M$4="●"),(($F34-$G34)=(JM34-JN34))*1,0),"")</f>
        <v/>
      </c>
      <c r="JR34" s="453" t="str">
        <f t="shared" ref="JR34:JR39" ca="1" si="421">IF((JP34&lt;&gt;""),($F34=JM34)*($G34=JN34),"")</f>
        <v/>
      </c>
      <c r="JS34" s="453" t="str">
        <f ca="1">IF(JP34&lt;&gt;"",IF(ABS($F34-$G34)&gt;=PrSettings!$M$7,(ABS($F34-$G34-JM34+JN34)&lt;=1)*1,IF(AND(JP34,$F34=$G34,$F34&gt;=PrSettings!$M$6),(ABS(JM34-$F34)&lt;=1)*1,IF(AND(JP34,$F34+$G34&gt;=PrSettings!$M$8),(ABS(JM34-$F34)+ABS(JN34-$G34)&lt;=1)*1,""))),"")</f>
        <v/>
      </c>
      <c r="JT34" s="488"/>
      <c r="JV34" s="451">
        <f t="shared" ref="JV34:JV61" ca="1" si="422">$B34</f>
        <v>12</v>
      </c>
      <c r="JW34" s="452" t="str">
        <f ca="1">GrpE!$B$4</f>
        <v>Deutschland</v>
      </c>
      <c r="JX34" s="453">
        <f t="shared" ref="JX34:JX39" ca="1" si="423">$D34</f>
        <v>23</v>
      </c>
      <c r="JY34" s="452" t="str">
        <f ca="1">GrpE!$D$4</f>
        <v>Japan</v>
      </c>
      <c r="JZ34" s="492"/>
      <c r="KA34" s="492"/>
      <c r="KB34" s="485"/>
      <c r="KC34" s="453" t="str">
        <f t="shared" ref="KC34:KC39" ca="1" si="424">IF(($F34&lt;&gt;"")*($G34&lt;&gt;"")*(JZ34&lt;&gt;"")*(KA34&lt;&gt;""),($F34&gt;$G34)*(JZ34&gt;KA34)+($F34=$G34)*(JZ34=KA34)+($F34&lt;$G34)*(JZ34&lt;KA34),"")</f>
        <v/>
      </c>
      <c r="KD34" s="453" t="str">
        <f ca="1">IF((KC34&lt;&gt;""),IF(OR($F34&lt;&gt;$G34,PrSettings!$M$4="●"),(($F34-$G34)=(JZ34-KA34))*1,0),"")</f>
        <v/>
      </c>
      <c r="KE34" s="453" t="str">
        <f t="shared" ref="KE34:KE39" ca="1" si="425">IF((KC34&lt;&gt;""),($F34=JZ34)*($G34=KA34),"")</f>
        <v/>
      </c>
      <c r="KF34" s="453" t="str">
        <f ca="1">IF(KC34&lt;&gt;"",IF(ABS($F34-$G34)&gt;=PrSettings!$M$7,(ABS($F34-$G34-JZ34+KA34)&lt;=1)*1,IF(AND(KC34,$F34=$G34,$F34&gt;=PrSettings!$M$6),(ABS(JZ34-$F34)&lt;=1)*1,IF(AND(KC34,$F34+$G34&gt;=PrSettings!$M$8),(ABS(JZ34-$F34)+ABS(KA34-$G34)&lt;=1)*1,""))),"")</f>
        <v/>
      </c>
      <c r="KG34" s="488"/>
      <c r="KI34" s="451">
        <f t="shared" ref="KI34:KI61" ca="1" si="426">$B34</f>
        <v>12</v>
      </c>
      <c r="KJ34" s="452" t="str">
        <f ca="1">GrpE!$B$4</f>
        <v>Deutschland</v>
      </c>
      <c r="KK34" s="453">
        <f t="shared" ref="KK34:KK39" ca="1" si="427">$D34</f>
        <v>23</v>
      </c>
      <c r="KL34" s="452" t="str">
        <f ca="1">GrpE!$D$4</f>
        <v>Japan</v>
      </c>
      <c r="KM34" s="492"/>
      <c r="KN34" s="492"/>
      <c r="KO34" s="485"/>
      <c r="KP34" s="453" t="str">
        <f t="shared" ref="KP34:KP39" ca="1" si="428">IF(($F34&lt;&gt;"")*($G34&lt;&gt;"")*(KM34&lt;&gt;"")*(KN34&lt;&gt;""),($F34&gt;$G34)*(KM34&gt;KN34)+($F34=$G34)*(KM34=KN34)+($F34&lt;$G34)*(KM34&lt;KN34),"")</f>
        <v/>
      </c>
      <c r="KQ34" s="453" t="str">
        <f ca="1">IF((KP34&lt;&gt;""),IF(OR($F34&lt;&gt;$G34,PrSettings!$M$4="●"),(($F34-$G34)=(KM34-KN34))*1,0),"")</f>
        <v/>
      </c>
      <c r="KR34" s="453" t="str">
        <f t="shared" ref="KR34:KR39" ca="1" si="429">IF((KP34&lt;&gt;""),($F34=KM34)*($G34=KN34),"")</f>
        <v/>
      </c>
      <c r="KS34" s="453" t="str">
        <f ca="1">IF(KP34&lt;&gt;"",IF(ABS($F34-$G34)&gt;=PrSettings!$M$7,(ABS($F34-$G34-KM34+KN34)&lt;=1)*1,IF(AND(KP34,$F34=$G34,$F34&gt;=PrSettings!$M$6),(ABS(KM34-$F34)&lt;=1)*1,IF(AND(KP34,$F34+$G34&gt;=PrSettings!$M$8),(ABS(KM34-$F34)+ABS(KN34-$G34)&lt;=1)*1,""))),"")</f>
        <v/>
      </c>
      <c r="KT34" s="488"/>
      <c r="KV34" s="451">
        <f t="shared" ref="KV34:KV61" ca="1" si="430">$B34</f>
        <v>12</v>
      </c>
      <c r="KW34" s="452" t="str">
        <f ca="1">GrpE!$B$4</f>
        <v>Deutschland</v>
      </c>
      <c r="KX34" s="453">
        <f t="shared" ref="KX34:KX39" ca="1" si="431">$D34</f>
        <v>23</v>
      </c>
      <c r="KY34" s="452" t="str">
        <f ca="1">GrpE!$D$4</f>
        <v>Japan</v>
      </c>
      <c r="KZ34" s="492"/>
      <c r="LA34" s="492"/>
      <c r="LB34" s="485"/>
      <c r="LC34" s="453" t="str">
        <f t="shared" ref="LC34:LC39" ca="1" si="432">IF(($F34&lt;&gt;"")*($G34&lt;&gt;"")*(KZ34&lt;&gt;"")*(LA34&lt;&gt;""),($F34&gt;$G34)*(KZ34&gt;LA34)+($F34=$G34)*(KZ34=LA34)+($F34&lt;$G34)*(KZ34&lt;LA34),"")</f>
        <v/>
      </c>
      <c r="LD34" s="453" t="str">
        <f ca="1">IF((LC34&lt;&gt;""),IF(OR($F34&lt;&gt;$G34,PrSettings!$M$4="●"),(($F34-$G34)=(KZ34-LA34))*1,0),"")</f>
        <v/>
      </c>
      <c r="LE34" s="453" t="str">
        <f t="shared" ref="LE34:LE39" ca="1" si="433">IF((LC34&lt;&gt;""),($F34=KZ34)*($G34=LA34),"")</f>
        <v/>
      </c>
      <c r="LF34" s="453" t="str">
        <f ca="1">IF(LC34&lt;&gt;"",IF(ABS($F34-$G34)&gt;=PrSettings!$M$7,(ABS($F34-$G34-KZ34+LA34)&lt;=1)*1,IF(AND(LC34,$F34=$G34,$F34&gt;=PrSettings!$M$6),(ABS(KZ34-$F34)&lt;=1)*1,IF(AND(LC34,$F34+$G34&gt;=PrSettings!$M$8),(ABS(KZ34-$F34)+ABS(LA34-$G34)&lt;=1)*1,""))),"")</f>
        <v/>
      </c>
      <c r="LG34" s="488"/>
      <c r="LI34" s="451">
        <f t="shared" ref="LI34:LI61" ca="1" si="434">$B34</f>
        <v>12</v>
      </c>
      <c r="LJ34" s="452" t="str">
        <f ca="1">GrpE!$B$4</f>
        <v>Deutschland</v>
      </c>
      <c r="LK34" s="453">
        <f t="shared" ref="LK34:LK39" ca="1" si="435">$D34</f>
        <v>23</v>
      </c>
      <c r="LL34" s="452" t="str">
        <f ca="1">GrpE!$D$4</f>
        <v>Japan</v>
      </c>
      <c r="LM34" s="492"/>
      <c r="LN34" s="492"/>
      <c r="LO34" s="485"/>
      <c r="LP34" s="453" t="str">
        <f t="shared" ref="LP34:LP39" ca="1" si="436">IF(($F34&lt;&gt;"")*($G34&lt;&gt;"")*(LM34&lt;&gt;"")*(LN34&lt;&gt;""),($F34&gt;$G34)*(LM34&gt;LN34)+($F34=$G34)*(LM34=LN34)+($F34&lt;$G34)*(LM34&lt;LN34),"")</f>
        <v/>
      </c>
      <c r="LQ34" s="453" t="str">
        <f ca="1">IF((LP34&lt;&gt;""),IF(OR($F34&lt;&gt;$G34,PrSettings!$M$4="●"),(($F34-$G34)=(LM34-LN34))*1,0),"")</f>
        <v/>
      </c>
      <c r="LR34" s="453" t="str">
        <f t="shared" ref="LR34:LR39" ca="1" si="437">IF((LP34&lt;&gt;""),($F34=LM34)*($G34=LN34),"")</f>
        <v/>
      </c>
      <c r="LS34" s="453" t="str">
        <f ca="1">IF(LP34&lt;&gt;"",IF(ABS($F34-$G34)&gt;=PrSettings!$M$7,(ABS($F34-$G34-LM34+LN34)&lt;=1)*1,IF(AND(LP34,$F34=$G34,$F34&gt;=PrSettings!$M$6),(ABS(LM34-$F34)&lt;=1)*1,IF(AND(LP34,$F34+$G34&gt;=PrSettings!$M$8),(ABS(LM34-$F34)+ABS(LN34-$G34)&lt;=1)*1,""))),"")</f>
        <v/>
      </c>
      <c r="LT34" s="488"/>
      <c r="LV34" s="451">
        <f t="shared" ref="LV34:LV61" ca="1" si="438">$B34</f>
        <v>12</v>
      </c>
      <c r="LW34" s="452" t="str">
        <f ca="1">GrpE!$B$4</f>
        <v>Deutschland</v>
      </c>
      <c r="LX34" s="453">
        <f t="shared" ref="LX34:LX39" ca="1" si="439">$D34</f>
        <v>23</v>
      </c>
      <c r="LY34" s="452" t="str">
        <f ca="1">GrpE!$D$4</f>
        <v>Japan</v>
      </c>
      <c r="LZ34" s="492"/>
      <c r="MA34" s="492"/>
      <c r="MB34" s="485"/>
      <c r="MC34" s="453" t="str">
        <f t="shared" ref="MC34:MC39" ca="1" si="440">IF(($F34&lt;&gt;"")*($G34&lt;&gt;"")*(LZ34&lt;&gt;"")*(MA34&lt;&gt;""),($F34&gt;$G34)*(LZ34&gt;MA34)+($F34=$G34)*(LZ34=MA34)+($F34&lt;$G34)*(LZ34&lt;MA34),"")</f>
        <v/>
      </c>
      <c r="MD34" s="453" t="str">
        <f ca="1">IF((MC34&lt;&gt;""),IF(OR($F34&lt;&gt;$G34,PrSettings!$M$4="●"),(($F34-$G34)=(LZ34-MA34))*1,0),"")</f>
        <v/>
      </c>
      <c r="ME34" s="453" t="str">
        <f t="shared" ref="ME34:ME39" ca="1" si="441">IF((MC34&lt;&gt;""),($F34=LZ34)*($G34=MA34),"")</f>
        <v/>
      </c>
      <c r="MF34" s="453" t="str">
        <f ca="1">IF(MC34&lt;&gt;"",IF(ABS($F34-$G34)&gt;=PrSettings!$M$7,(ABS($F34-$G34-LZ34+MA34)&lt;=1)*1,IF(AND(MC34,$F34=$G34,$F34&gt;=PrSettings!$M$6),(ABS(LZ34-$F34)&lt;=1)*1,IF(AND(MC34,$F34+$G34&gt;=PrSettings!$M$8),(ABS(LZ34-$F34)+ABS(MA34-$G34)&lt;=1)*1,""))),"")</f>
        <v/>
      </c>
      <c r="MG34" s="488"/>
    </row>
    <row r="35" spans="2:345" x14ac:dyDescent="0.25">
      <c r="B35" s="451">
        <f ca="1">INDEX(Groups!$C$7:$C$45,MATCH(C35,Groups!$D$7:$D$45,0))</f>
        <v>7</v>
      </c>
      <c r="C35" s="452" t="str">
        <f ca="1">GrpE!$B$5</f>
        <v>Spanien</v>
      </c>
      <c r="D35" s="453">
        <f ca="1">INDEX(Groups!$C$7:$C$45,MATCH(E35,Groups!$D$7:$D$45,0))</f>
        <v>31</v>
      </c>
      <c r="E35" s="452" t="str">
        <f ca="1">GrpE!$D$5</f>
        <v>Costa Rica</v>
      </c>
      <c r="F35" s="454">
        <f ca="1">GrpE!$E$5</f>
        <v>7</v>
      </c>
      <c r="G35" s="455">
        <f ca="1">GrpE!$G$5</f>
        <v>0</v>
      </c>
      <c r="I35" s="451">
        <f t="shared" ca="1" si="338"/>
        <v>7</v>
      </c>
      <c r="J35" s="452" t="str">
        <f ca="1">GrpE!$B$5</f>
        <v>Spanien</v>
      </c>
      <c r="K35" s="453">
        <f t="shared" ca="1" si="339"/>
        <v>31</v>
      </c>
      <c r="L35" s="452" t="str">
        <f ca="1">GrpE!$D$5</f>
        <v>Costa Rica</v>
      </c>
      <c r="M35" s="492"/>
      <c r="N35" s="492"/>
      <c r="O35" s="486"/>
      <c r="P35" s="453" t="str">
        <f t="shared" ca="1" si="340"/>
        <v/>
      </c>
      <c r="Q35" s="453" t="str">
        <f ca="1">IF((P35&lt;&gt;""),IF(OR($F35&lt;&gt;$G35,PrSettings!$M$4="●"),(($F35-$G35)=(M35-N35))*1,0),"")</f>
        <v/>
      </c>
      <c r="R35" s="453" t="str">
        <f t="shared" ca="1" si="341"/>
        <v/>
      </c>
      <c r="S35" s="453" t="str">
        <f ca="1">IF(P35&lt;&gt;"",IF(ABS($F35-$G35)&gt;=PrSettings!$M$7,(ABS($F35-$G35-M35+N35)&lt;=1)*1,IF(AND(P35,$F35=$G35,$F35&gt;=PrSettings!$M$6),(ABS(M35-$F35)&lt;=1)*1,IF(AND(P35,$F35+$G35&gt;=PrSettings!$M$8),(ABS(M35-$F35)+ABS(N35-$G35)&lt;=1)*1,""))),"")</f>
        <v/>
      </c>
      <c r="T35" s="489"/>
      <c r="V35" s="451">
        <f t="shared" ca="1" si="342"/>
        <v>7</v>
      </c>
      <c r="W35" s="452" t="str">
        <f ca="1">GrpE!$B$5</f>
        <v>Spanien</v>
      </c>
      <c r="X35" s="453">
        <f t="shared" ca="1" si="343"/>
        <v>31</v>
      </c>
      <c r="Y35" s="452" t="str">
        <f ca="1">GrpE!$D$5</f>
        <v>Costa Rica</v>
      </c>
      <c r="Z35" s="492"/>
      <c r="AA35" s="492"/>
      <c r="AB35" s="486"/>
      <c r="AC35" s="453" t="str">
        <f t="shared" ca="1" si="344"/>
        <v/>
      </c>
      <c r="AD35" s="453" t="str">
        <f ca="1">IF((AC35&lt;&gt;""),IF(OR($F35&lt;&gt;$G35,PrSettings!$M$4="●"),(($F35-$G35)=(Z35-AA35))*1,0),"")</f>
        <v/>
      </c>
      <c r="AE35" s="453" t="str">
        <f t="shared" ca="1" si="345"/>
        <v/>
      </c>
      <c r="AF35" s="453" t="str">
        <f ca="1">IF(AC35&lt;&gt;"",IF(ABS($F35-$G35)&gt;=PrSettings!$M$7,(ABS($F35-$G35-Z35+AA35)&lt;=1)*1,IF(AND(AC35,$F35=$G35,$F35&gt;=PrSettings!$M$6),(ABS(Z35-$F35)&lt;=1)*1,IF(AND(AC35,$F35+$G35&gt;=PrSettings!$M$8),(ABS(Z35-$F35)+ABS(AA35-$G35)&lt;=1)*1,""))),"")</f>
        <v/>
      </c>
      <c r="AG35" s="489"/>
      <c r="AI35" s="451">
        <f t="shared" ca="1" si="346"/>
        <v>7</v>
      </c>
      <c r="AJ35" s="452" t="str">
        <f ca="1">GrpE!$B$5</f>
        <v>Spanien</v>
      </c>
      <c r="AK35" s="453">
        <f t="shared" ca="1" si="347"/>
        <v>31</v>
      </c>
      <c r="AL35" s="452" t="str">
        <f ca="1">GrpE!$D$5</f>
        <v>Costa Rica</v>
      </c>
      <c r="AM35" s="492"/>
      <c r="AN35" s="492"/>
      <c r="AO35" s="486"/>
      <c r="AP35" s="453" t="str">
        <f t="shared" ca="1" si="348"/>
        <v/>
      </c>
      <c r="AQ35" s="453" t="str">
        <f ca="1">IF((AP35&lt;&gt;""),IF(OR($F35&lt;&gt;$G35,PrSettings!$M$4="●"),(($F35-$G35)=(AM35-AN35))*1,0),"")</f>
        <v/>
      </c>
      <c r="AR35" s="453" t="str">
        <f t="shared" ca="1" si="349"/>
        <v/>
      </c>
      <c r="AS35" s="453" t="str">
        <f ca="1">IF(AP35&lt;&gt;"",IF(ABS($F35-$G35)&gt;=PrSettings!$M$7,(ABS($F35-$G35-AM35+AN35)&lt;=1)*1,IF(AND(AP35,$F35=$G35,$F35&gt;=PrSettings!$M$6),(ABS(AM35-$F35)&lt;=1)*1,IF(AND(AP35,$F35+$G35&gt;=PrSettings!$M$8),(ABS(AM35-$F35)+ABS(AN35-$G35)&lt;=1)*1,""))),"")</f>
        <v/>
      </c>
      <c r="AT35" s="489"/>
      <c r="AV35" s="451">
        <f t="shared" ca="1" si="350"/>
        <v>7</v>
      </c>
      <c r="AW35" s="452" t="str">
        <f ca="1">GrpE!$B$5</f>
        <v>Spanien</v>
      </c>
      <c r="AX35" s="453">
        <f t="shared" ca="1" si="351"/>
        <v>31</v>
      </c>
      <c r="AY35" s="452" t="str">
        <f ca="1">GrpE!$D$5</f>
        <v>Costa Rica</v>
      </c>
      <c r="AZ35" s="492"/>
      <c r="BA35" s="492"/>
      <c r="BB35" s="486"/>
      <c r="BC35" s="453" t="str">
        <f t="shared" ca="1" si="352"/>
        <v/>
      </c>
      <c r="BD35" s="453" t="str">
        <f ca="1">IF((BC35&lt;&gt;""),IF(OR($F35&lt;&gt;$G35,PrSettings!$M$4="●"),(($F35-$G35)=(AZ35-BA35))*1,0),"")</f>
        <v/>
      </c>
      <c r="BE35" s="453" t="str">
        <f t="shared" ca="1" si="353"/>
        <v/>
      </c>
      <c r="BF35" s="453" t="str">
        <f ca="1">IF(BC35&lt;&gt;"",IF(ABS($F35-$G35)&gt;=PrSettings!$M$7,(ABS($F35-$G35-AZ35+BA35)&lt;=1)*1,IF(AND(BC35,$F35=$G35,$F35&gt;=PrSettings!$M$6),(ABS(AZ35-$F35)&lt;=1)*1,IF(AND(BC35,$F35+$G35&gt;=PrSettings!$M$8),(ABS(AZ35-$F35)+ABS(BA35-$G35)&lt;=1)*1,""))),"")</f>
        <v/>
      </c>
      <c r="BG35" s="489"/>
      <c r="BI35" s="451">
        <f t="shared" ca="1" si="354"/>
        <v>7</v>
      </c>
      <c r="BJ35" s="452" t="str">
        <f ca="1">GrpE!$B$5</f>
        <v>Spanien</v>
      </c>
      <c r="BK35" s="453">
        <f t="shared" ca="1" si="355"/>
        <v>31</v>
      </c>
      <c r="BL35" s="452" t="str">
        <f ca="1">GrpE!$D$5</f>
        <v>Costa Rica</v>
      </c>
      <c r="BM35" s="492"/>
      <c r="BN35" s="492"/>
      <c r="BO35" s="486"/>
      <c r="BP35" s="453" t="str">
        <f t="shared" ca="1" si="356"/>
        <v/>
      </c>
      <c r="BQ35" s="453" t="str">
        <f ca="1">IF((BP35&lt;&gt;""),IF(OR($F35&lt;&gt;$G35,PrSettings!$M$4="●"),(($F35-$G35)=(BM35-BN35))*1,0),"")</f>
        <v/>
      </c>
      <c r="BR35" s="453" t="str">
        <f t="shared" ca="1" si="357"/>
        <v/>
      </c>
      <c r="BS35" s="453" t="str">
        <f ca="1">IF(BP35&lt;&gt;"",IF(ABS($F35-$G35)&gt;=PrSettings!$M$7,(ABS($F35-$G35-BM35+BN35)&lt;=1)*1,IF(AND(BP35,$F35=$G35,$F35&gt;=PrSettings!$M$6),(ABS(BM35-$F35)&lt;=1)*1,IF(AND(BP35,$F35+$G35&gt;=PrSettings!$M$8),(ABS(BM35-$F35)+ABS(BN35-$G35)&lt;=1)*1,""))),"")</f>
        <v/>
      </c>
      <c r="BT35" s="489"/>
      <c r="BV35" s="451">
        <f t="shared" ca="1" si="358"/>
        <v>7</v>
      </c>
      <c r="BW35" s="452" t="str">
        <f ca="1">GrpE!$B$5</f>
        <v>Spanien</v>
      </c>
      <c r="BX35" s="453">
        <f t="shared" ca="1" si="359"/>
        <v>31</v>
      </c>
      <c r="BY35" s="452" t="str">
        <f ca="1">GrpE!$D$5</f>
        <v>Costa Rica</v>
      </c>
      <c r="BZ35" s="492"/>
      <c r="CA35" s="492"/>
      <c r="CB35" s="486"/>
      <c r="CC35" s="453" t="str">
        <f t="shared" ca="1" si="360"/>
        <v/>
      </c>
      <c r="CD35" s="453" t="str">
        <f ca="1">IF((CC35&lt;&gt;""),IF(OR($F35&lt;&gt;$G35,PrSettings!$M$4="●"),(($F35-$G35)=(BZ35-CA35))*1,0),"")</f>
        <v/>
      </c>
      <c r="CE35" s="453" t="str">
        <f t="shared" ca="1" si="361"/>
        <v/>
      </c>
      <c r="CF35" s="453" t="str">
        <f ca="1">IF(CC35&lt;&gt;"",IF(ABS($F35-$G35)&gt;=PrSettings!$M$7,(ABS($F35-$G35-BZ35+CA35)&lt;=1)*1,IF(AND(CC35,$F35=$G35,$F35&gt;=PrSettings!$M$6),(ABS(BZ35-$F35)&lt;=1)*1,IF(AND(CC35,$F35+$G35&gt;=PrSettings!$M$8),(ABS(BZ35-$F35)+ABS(CA35-$G35)&lt;=1)*1,""))),"")</f>
        <v/>
      </c>
      <c r="CG35" s="489"/>
      <c r="CI35" s="451">
        <f t="shared" ca="1" si="362"/>
        <v>7</v>
      </c>
      <c r="CJ35" s="452" t="str">
        <f ca="1">GrpE!$B$5</f>
        <v>Spanien</v>
      </c>
      <c r="CK35" s="453">
        <f t="shared" ca="1" si="363"/>
        <v>31</v>
      </c>
      <c r="CL35" s="452" t="str">
        <f ca="1">GrpE!$D$5</f>
        <v>Costa Rica</v>
      </c>
      <c r="CM35" s="492"/>
      <c r="CN35" s="492"/>
      <c r="CO35" s="486"/>
      <c r="CP35" s="453" t="str">
        <f t="shared" ca="1" si="364"/>
        <v/>
      </c>
      <c r="CQ35" s="453" t="str">
        <f ca="1">IF((CP35&lt;&gt;""),IF(OR($F35&lt;&gt;$G35,PrSettings!$M$4="●"),(($F35-$G35)=(CM35-CN35))*1,0),"")</f>
        <v/>
      </c>
      <c r="CR35" s="453" t="str">
        <f t="shared" ca="1" si="365"/>
        <v/>
      </c>
      <c r="CS35" s="453" t="str">
        <f ca="1">IF(CP35&lt;&gt;"",IF(ABS($F35-$G35)&gt;=PrSettings!$M$7,(ABS($F35-$G35-CM35+CN35)&lt;=1)*1,IF(AND(CP35,$F35=$G35,$F35&gt;=PrSettings!$M$6),(ABS(CM35-$F35)&lt;=1)*1,IF(AND(CP35,$F35+$G35&gt;=PrSettings!$M$8),(ABS(CM35-$F35)+ABS(CN35-$G35)&lt;=1)*1,""))),"")</f>
        <v/>
      </c>
      <c r="CT35" s="489"/>
      <c r="CV35" s="451">
        <f t="shared" ca="1" si="366"/>
        <v>7</v>
      </c>
      <c r="CW35" s="452" t="str">
        <f ca="1">GrpE!$B$5</f>
        <v>Spanien</v>
      </c>
      <c r="CX35" s="453">
        <f t="shared" ca="1" si="367"/>
        <v>31</v>
      </c>
      <c r="CY35" s="452" t="str">
        <f ca="1">GrpE!$D$5</f>
        <v>Costa Rica</v>
      </c>
      <c r="CZ35" s="492"/>
      <c r="DA35" s="492"/>
      <c r="DB35" s="486"/>
      <c r="DC35" s="453" t="str">
        <f t="shared" ca="1" si="368"/>
        <v/>
      </c>
      <c r="DD35" s="453" t="str">
        <f ca="1">IF((DC35&lt;&gt;""),IF(OR($F35&lt;&gt;$G35,PrSettings!$M$4="●"),(($F35-$G35)=(CZ35-DA35))*1,0),"")</f>
        <v/>
      </c>
      <c r="DE35" s="453" t="str">
        <f t="shared" ca="1" si="369"/>
        <v/>
      </c>
      <c r="DF35" s="453" t="str">
        <f ca="1">IF(DC35&lt;&gt;"",IF(ABS($F35-$G35)&gt;=PrSettings!$M$7,(ABS($F35-$G35-CZ35+DA35)&lt;=1)*1,IF(AND(DC35,$F35=$G35,$F35&gt;=PrSettings!$M$6),(ABS(CZ35-$F35)&lt;=1)*1,IF(AND(DC35,$F35+$G35&gt;=PrSettings!$M$8),(ABS(CZ35-$F35)+ABS(DA35-$G35)&lt;=1)*1,""))),"")</f>
        <v/>
      </c>
      <c r="DG35" s="489"/>
      <c r="DI35" s="451">
        <f t="shared" ca="1" si="370"/>
        <v>7</v>
      </c>
      <c r="DJ35" s="452" t="str">
        <f ca="1">GrpE!$B$5</f>
        <v>Spanien</v>
      </c>
      <c r="DK35" s="453">
        <f t="shared" ca="1" si="371"/>
        <v>31</v>
      </c>
      <c r="DL35" s="452" t="str">
        <f ca="1">GrpE!$D$5</f>
        <v>Costa Rica</v>
      </c>
      <c r="DM35" s="492"/>
      <c r="DN35" s="492"/>
      <c r="DO35" s="486"/>
      <c r="DP35" s="453" t="str">
        <f t="shared" ca="1" si="372"/>
        <v/>
      </c>
      <c r="DQ35" s="453" t="str">
        <f ca="1">IF((DP35&lt;&gt;""),IF(OR($F35&lt;&gt;$G35,PrSettings!$M$4="●"),(($F35-$G35)=(DM35-DN35))*1,0),"")</f>
        <v/>
      </c>
      <c r="DR35" s="453" t="str">
        <f t="shared" ca="1" si="373"/>
        <v/>
      </c>
      <c r="DS35" s="453" t="str">
        <f ca="1">IF(DP35&lt;&gt;"",IF(ABS($F35-$G35)&gt;=PrSettings!$M$7,(ABS($F35-$G35-DM35+DN35)&lt;=1)*1,IF(AND(DP35,$F35=$G35,$F35&gt;=PrSettings!$M$6),(ABS(DM35-$F35)&lt;=1)*1,IF(AND(DP35,$F35+$G35&gt;=PrSettings!$M$8),(ABS(DM35-$F35)+ABS(DN35-$G35)&lt;=1)*1,""))),"")</f>
        <v/>
      </c>
      <c r="DT35" s="489"/>
      <c r="DV35" s="451">
        <f t="shared" ca="1" si="374"/>
        <v>7</v>
      </c>
      <c r="DW35" s="452" t="str">
        <f ca="1">GrpE!$B$5</f>
        <v>Spanien</v>
      </c>
      <c r="DX35" s="453">
        <f t="shared" ca="1" si="375"/>
        <v>31</v>
      </c>
      <c r="DY35" s="452" t="str">
        <f ca="1">GrpE!$D$5</f>
        <v>Costa Rica</v>
      </c>
      <c r="DZ35" s="492"/>
      <c r="EA35" s="492"/>
      <c r="EB35" s="486"/>
      <c r="EC35" s="453" t="str">
        <f t="shared" ca="1" si="376"/>
        <v/>
      </c>
      <c r="ED35" s="453" t="str">
        <f ca="1">IF((EC35&lt;&gt;""),IF(OR($F35&lt;&gt;$G35,PrSettings!$M$4="●"),(($F35-$G35)=(DZ35-EA35))*1,0),"")</f>
        <v/>
      </c>
      <c r="EE35" s="453" t="str">
        <f t="shared" ca="1" si="377"/>
        <v/>
      </c>
      <c r="EF35" s="453" t="str">
        <f ca="1">IF(EC35&lt;&gt;"",IF(ABS($F35-$G35)&gt;=PrSettings!$M$7,(ABS($F35-$G35-DZ35+EA35)&lt;=1)*1,IF(AND(EC35,$F35=$G35,$F35&gt;=PrSettings!$M$6),(ABS(DZ35-$F35)&lt;=1)*1,IF(AND(EC35,$F35+$G35&gt;=PrSettings!$M$8),(ABS(DZ35-$F35)+ABS(EA35-$G35)&lt;=1)*1,""))),"")</f>
        <v/>
      </c>
      <c r="EG35" s="489"/>
      <c r="EI35" s="451">
        <f t="shared" ca="1" si="378"/>
        <v>7</v>
      </c>
      <c r="EJ35" s="452" t="str">
        <f ca="1">GrpE!$B$5</f>
        <v>Spanien</v>
      </c>
      <c r="EK35" s="453">
        <f t="shared" ca="1" si="379"/>
        <v>31</v>
      </c>
      <c r="EL35" s="452" t="str">
        <f ca="1">GrpE!$D$5</f>
        <v>Costa Rica</v>
      </c>
      <c r="EM35" s="492"/>
      <c r="EN35" s="492"/>
      <c r="EO35" s="486"/>
      <c r="EP35" s="453" t="str">
        <f t="shared" ca="1" si="380"/>
        <v/>
      </c>
      <c r="EQ35" s="453" t="str">
        <f ca="1">IF((EP35&lt;&gt;""),IF(OR($F35&lt;&gt;$G35,PrSettings!$M$4="●"),(($F35-$G35)=(EM35-EN35))*1,0),"")</f>
        <v/>
      </c>
      <c r="ER35" s="453" t="str">
        <f t="shared" ca="1" si="381"/>
        <v/>
      </c>
      <c r="ES35" s="453" t="str">
        <f ca="1">IF(EP35&lt;&gt;"",IF(ABS($F35-$G35)&gt;=PrSettings!$M$7,(ABS($F35-$G35-EM35+EN35)&lt;=1)*1,IF(AND(EP35,$F35=$G35,$F35&gt;=PrSettings!$M$6),(ABS(EM35-$F35)&lt;=1)*1,IF(AND(EP35,$F35+$G35&gt;=PrSettings!$M$8),(ABS(EM35-$F35)+ABS(EN35-$G35)&lt;=1)*1,""))),"")</f>
        <v/>
      </c>
      <c r="ET35" s="489"/>
      <c r="EV35" s="451">
        <f t="shared" ca="1" si="382"/>
        <v>7</v>
      </c>
      <c r="EW35" s="452" t="str">
        <f ca="1">GrpE!$B$5</f>
        <v>Spanien</v>
      </c>
      <c r="EX35" s="453">
        <f t="shared" ca="1" si="383"/>
        <v>31</v>
      </c>
      <c r="EY35" s="452" t="str">
        <f ca="1">GrpE!$D$5</f>
        <v>Costa Rica</v>
      </c>
      <c r="EZ35" s="492"/>
      <c r="FA35" s="492"/>
      <c r="FB35" s="486"/>
      <c r="FC35" s="453" t="str">
        <f t="shared" ca="1" si="384"/>
        <v/>
      </c>
      <c r="FD35" s="453" t="str">
        <f ca="1">IF((FC35&lt;&gt;""),IF(OR($F35&lt;&gt;$G35,PrSettings!$M$4="●"),(($F35-$G35)=(EZ35-FA35))*1,0),"")</f>
        <v/>
      </c>
      <c r="FE35" s="453" t="str">
        <f t="shared" ca="1" si="385"/>
        <v/>
      </c>
      <c r="FF35" s="453" t="str">
        <f ca="1">IF(FC35&lt;&gt;"",IF(ABS($F35-$G35)&gt;=PrSettings!$M$7,(ABS($F35-$G35-EZ35+FA35)&lt;=1)*1,IF(AND(FC35,$F35=$G35,$F35&gt;=PrSettings!$M$6),(ABS(EZ35-$F35)&lt;=1)*1,IF(AND(FC35,$F35+$G35&gt;=PrSettings!$M$8),(ABS(EZ35-$F35)+ABS(FA35-$G35)&lt;=1)*1,""))),"")</f>
        <v/>
      </c>
      <c r="FG35" s="489"/>
      <c r="FI35" s="451">
        <f t="shared" ca="1" si="386"/>
        <v>7</v>
      </c>
      <c r="FJ35" s="452" t="str">
        <f ca="1">GrpE!$B$5</f>
        <v>Spanien</v>
      </c>
      <c r="FK35" s="453">
        <f t="shared" ca="1" si="387"/>
        <v>31</v>
      </c>
      <c r="FL35" s="452" t="str">
        <f ca="1">GrpE!$D$5</f>
        <v>Costa Rica</v>
      </c>
      <c r="FM35" s="492"/>
      <c r="FN35" s="492"/>
      <c r="FO35" s="486"/>
      <c r="FP35" s="453" t="str">
        <f t="shared" ca="1" si="388"/>
        <v/>
      </c>
      <c r="FQ35" s="453" t="str">
        <f ca="1">IF((FP35&lt;&gt;""),IF(OR($F35&lt;&gt;$G35,PrSettings!$M$4="●"),(($F35-$G35)=(FM35-FN35))*1,0),"")</f>
        <v/>
      </c>
      <c r="FR35" s="453" t="str">
        <f t="shared" ca="1" si="389"/>
        <v/>
      </c>
      <c r="FS35" s="453" t="str">
        <f ca="1">IF(FP35&lt;&gt;"",IF(ABS($F35-$G35)&gt;=PrSettings!$M$7,(ABS($F35-$G35-FM35+FN35)&lt;=1)*1,IF(AND(FP35,$F35=$G35,$F35&gt;=PrSettings!$M$6),(ABS(FM35-$F35)&lt;=1)*1,IF(AND(FP35,$F35+$G35&gt;=PrSettings!$M$8),(ABS(FM35-$F35)+ABS(FN35-$G35)&lt;=1)*1,""))),"")</f>
        <v/>
      </c>
      <c r="FT35" s="489"/>
      <c r="FV35" s="451">
        <f t="shared" ca="1" si="390"/>
        <v>7</v>
      </c>
      <c r="FW35" s="452" t="str">
        <f ca="1">GrpE!$B$5</f>
        <v>Spanien</v>
      </c>
      <c r="FX35" s="453">
        <f t="shared" ca="1" si="391"/>
        <v>31</v>
      </c>
      <c r="FY35" s="452" t="str">
        <f ca="1">GrpE!$D$5</f>
        <v>Costa Rica</v>
      </c>
      <c r="FZ35" s="492"/>
      <c r="GA35" s="492"/>
      <c r="GB35" s="486"/>
      <c r="GC35" s="453" t="str">
        <f t="shared" ca="1" si="392"/>
        <v/>
      </c>
      <c r="GD35" s="453" t="str">
        <f ca="1">IF((GC35&lt;&gt;""),IF(OR($F35&lt;&gt;$G35,PrSettings!$M$4="●"),(($F35-$G35)=(FZ35-GA35))*1,0),"")</f>
        <v/>
      </c>
      <c r="GE35" s="453" t="str">
        <f t="shared" ca="1" si="393"/>
        <v/>
      </c>
      <c r="GF35" s="453" t="str">
        <f ca="1">IF(GC35&lt;&gt;"",IF(ABS($F35-$G35)&gt;=PrSettings!$M$7,(ABS($F35-$G35-FZ35+GA35)&lt;=1)*1,IF(AND(GC35,$F35=$G35,$F35&gt;=PrSettings!$M$6),(ABS(FZ35-$F35)&lt;=1)*1,IF(AND(GC35,$F35+$G35&gt;=PrSettings!$M$8),(ABS(FZ35-$F35)+ABS(GA35-$G35)&lt;=1)*1,""))),"")</f>
        <v/>
      </c>
      <c r="GG35" s="489"/>
      <c r="GI35" s="451">
        <f t="shared" ca="1" si="394"/>
        <v>7</v>
      </c>
      <c r="GJ35" s="452" t="str">
        <f ca="1">GrpE!$B$5</f>
        <v>Spanien</v>
      </c>
      <c r="GK35" s="453">
        <f t="shared" ca="1" si="395"/>
        <v>31</v>
      </c>
      <c r="GL35" s="452" t="str">
        <f ca="1">GrpE!$D$5</f>
        <v>Costa Rica</v>
      </c>
      <c r="GM35" s="492"/>
      <c r="GN35" s="492"/>
      <c r="GO35" s="486"/>
      <c r="GP35" s="453" t="str">
        <f t="shared" ca="1" si="396"/>
        <v/>
      </c>
      <c r="GQ35" s="453" t="str">
        <f ca="1">IF((GP35&lt;&gt;""),IF(OR($F35&lt;&gt;$G35,PrSettings!$M$4="●"),(($F35-$G35)=(GM35-GN35))*1,0),"")</f>
        <v/>
      </c>
      <c r="GR35" s="453" t="str">
        <f t="shared" ca="1" si="397"/>
        <v/>
      </c>
      <c r="GS35" s="453" t="str">
        <f ca="1">IF(GP35&lt;&gt;"",IF(ABS($F35-$G35)&gt;=PrSettings!$M$7,(ABS($F35-$G35-GM35+GN35)&lt;=1)*1,IF(AND(GP35,$F35=$G35,$F35&gt;=PrSettings!$M$6),(ABS(GM35-$F35)&lt;=1)*1,IF(AND(GP35,$F35+$G35&gt;=PrSettings!$M$8),(ABS(GM35-$F35)+ABS(GN35-$G35)&lt;=1)*1,""))),"")</f>
        <v/>
      </c>
      <c r="GT35" s="489"/>
      <c r="GV35" s="451">
        <f t="shared" ca="1" si="398"/>
        <v>7</v>
      </c>
      <c r="GW35" s="452" t="str">
        <f ca="1">GrpE!$B$5</f>
        <v>Spanien</v>
      </c>
      <c r="GX35" s="453">
        <f t="shared" ca="1" si="399"/>
        <v>31</v>
      </c>
      <c r="GY35" s="452" t="str">
        <f ca="1">GrpE!$D$5</f>
        <v>Costa Rica</v>
      </c>
      <c r="GZ35" s="492"/>
      <c r="HA35" s="492"/>
      <c r="HB35" s="486"/>
      <c r="HC35" s="453" t="str">
        <f t="shared" ca="1" si="400"/>
        <v/>
      </c>
      <c r="HD35" s="453" t="str">
        <f ca="1">IF((HC35&lt;&gt;""),IF(OR($F35&lt;&gt;$G35,PrSettings!$M$4="●"),(($F35-$G35)=(GZ35-HA35))*1,0),"")</f>
        <v/>
      </c>
      <c r="HE35" s="453" t="str">
        <f t="shared" ca="1" si="401"/>
        <v/>
      </c>
      <c r="HF35" s="453" t="str">
        <f ca="1">IF(HC35&lt;&gt;"",IF(ABS($F35-$G35)&gt;=PrSettings!$M$7,(ABS($F35-$G35-GZ35+HA35)&lt;=1)*1,IF(AND(HC35,$F35=$G35,$F35&gt;=PrSettings!$M$6),(ABS(GZ35-$F35)&lt;=1)*1,IF(AND(HC35,$F35+$G35&gt;=PrSettings!$M$8),(ABS(GZ35-$F35)+ABS(HA35-$G35)&lt;=1)*1,""))),"")</f>
        <v/>
      </c>
      <c r="HG35" s="489"/>
      <c r="HI35" s="451">
        <f t="shared" ca="1" si="402"/>
        <v>7</v>
      </c>
      <c r="HJ35" s="452" t="str">
        <f ca="1">GrpE!$B$5</f>
        <v>Spanien</v>
      </c>
      <c r="HK35" s="453">
        <f t="shared" ca="1" si="403"/>
        <v>31</v>
      </c>
      <c r="HL35" s="452" t="str">
        <f ca="1">GrpE!$D$5</f>
        <v>Costa Rica</v>
      </c>
      <c r="HM35" s="492"/>
      <c r="HN35" s="492"/>
      <c r="HO35" s="486"/>
      <c r="HP35" s="453" t="str">
        <f t="shared" ca="1" si="404"/>
        <v/>
      </c>
      <c r="HQ35" s="453" t="str">
        <f ca="1">IF((HP35&lt;&gt;""),IF(OR($F35&lt;&gt;$G35,PrSettings!$M$4="●"),(($F35-$G35)=(HM35-HN35))*1,0),"")</f>
        <v/>
      </c>
      <c r="HR35" s="453" t="str">
        <f t="shared" ca="1" si="405"/>
        <v/>
      </c>
      <c r="HS35" s="453" t="str">
        <f ca="1">IF(HP35&lt;&gt;"",IF(ABS($F35-$G35)&gt;=PrSettings!$M$7,(ABS($F35-$G35-HM35+HN35)&lt;=1)*1,IF(AND(HP35,$F35=$G35,$F35&gt;=PrSettings!$M$6),(ABS(HM35-$F35)&lt;=1)*1,IF(AND(HP35,$F35+$G35&gt;=PrSettings!$M$8),(ABS(HM35-$F35)+ABS(HN35-$G35)&lt;=1)*1,""))),"")</f>
        <v/>
      </c>
      <c r="HT35" s="489"/>
      <c r="HV35" s="451">
        <f t="shared" ca="1" si="406"/>
        <v>7</v>
      </c>
      <c r="HW35" s="452" t="str">
        <f ca="1">GrpE!$B$5</f>
        <v>Spanien</v>
      </c>
      <c r="HX35" s="453">
        <f t="shared" ca="1" si="407"/>
        <v>31</v>
      </c>
      <c r="HY35" s="452" t="str">
        <f ca="1">GrpE!$D$5</f>
        <v>Costa Rica</v>
      </c>
      <c r="HZ35" s="492"/>
      <c r="IA35" s="492"/>
      <c r="IB35" s="486"/>
      <c r="IC35" s="453" t="str">
        <f t="shared" ca="1" si="408"/>
        <v/>
      </c>
      <c r="ID35" s="453" t="str">
        <f ca="1">IF((IC35&lt;&gt;""),IF(OR($F35&lt;&gt;$G35,PrSettings!$M$4="●"),(($F35-$G35)=(HZ35-IA35))*1,0),"")</f>
        <v/>
      </c>
      <c r="IE35" s="453" t="str">
        <f t="shared" ca="1" si="409"/>
        <v/>
      </c>
      <c r="IF35" s="453" t="str">
        <f ca="1">IF(IC35&lt;&gt;"",IF(ABS($F35-$G35)&gt;=PrSettings!$M$7,(ABS($F35-$G35-HZ35+IA35)&lt;=1)*1,IF(AND(IC35,$F35=$G35,$F35&gt;=PrSettings!$M$6),(ABS(HZ35-$F35)&lt;=1)*1,IF(AND(IC35,$F35+$G35&gt;=PrSettings!$M$8),(ABS(HZ35-$F35)+ABS(IA35-$G35)&lt;=1)*1,""))),"")</f>
        <v/>
      </c>
      <c r="IG35" s="489"/>
      <c r="II35" s="451">
        <f t="shared" ca="1" si="410"/>
        <v>7</v>
      </c>
      <c r="IJ35" s="452" t="str">
        <f ca="1">GrpE!$B$5</f>
        <v>Spanien</v>
      </c>
      <c r="IK35" s="453">
        <f t="shared" ca="1" si="411"/>
        <v>31</v>
      </c>
      <c r="IL35" s="452" t="str">
        <f ca="1">GrpE!$D$5</f>
        <v>Costa Rica</v>
      </c>
      <c r="IM35" s="492"/>
      <c r="IN35" s="492"/>
      <c r="IO35" s="486"/>
      <c r="IP35" s="453" t="str">
        <f t="shared" ca="1" si="412"/>
        <v/>
      </c>
      <c r="IQ35" s="453" t="str">
        <f ca="1">IF((IP35&lt;&gt;""),IF(OR($F35&lt;&gt;$G35,PrSettings!$M$4="●"),(($F35-$G35)=(IM35-IN35))*1,0),"")</f>
        <v/>
      </c>
      <c r="IR35" s="453" t="str">
        <f t="shared" ca="1" si="413"/>
        <v/>
      </c>
      <c r="IS35" s="453" t="str">
        <f ca="1">IF(IP35&lt;&gt;"",IF(ABS($F35-$G35)&gt;=PrSettings!$M$7,(ABS($F35-$G35-IM35+IN35)&lt;=1)*1,IF(AND(IP35,$F35=$G35,$F35&gt;=PrSettings!$M$6),(ABS(IM35-$F35)&lt;=1)*1,IF(AND(IP35,$F35+$G35&gt;=PrSettings!$M$8),(ABS(IM35-$F35)+ABS(IN35-$G35)&lt;=1)*1,""))),"")</f>
        <v/>
      </c>
      <c r="IT35" s="489"/>
      <c r="IV35" s="451">
        <f t="shared" ca="1" si="414"/>
        <v>7</v>
      </c>
      <c r="IW35" s="452" t="str">
        <f ca="1">GrpE!$B$5</f>
        <v>Spanien</v>
      </c>
      <c r="IX35" s="453">
        <f t="shared" ca="1" si="415"/>
        <v>31</v>
      </c>
      <c r="IY35" s="452" t="str">
        <f ca="1">GrpE!$D$5</f>
        <v>Costa Rica</v>
      </c>
      <c r="IZ35" s="492"/>
      <c r="JA35" s="492"/>
      <c r="JB35" s="486"/>
      <c r="JC35" s="453" t="str">
        <f t="shared" ca="1" si="416"/>
        <v/>
      </c>
      <c r="JD35" s="453" t="str">
        <f ca="1">IF((JC35&lt;&gt;""),IF(OR($F35&lt;&gt;$G35,PrSettings!$M$4="●"),(($F35-$G35)=(IZ35-JA35))*1,0),"")</f>
        <v/>
      </c>
      <c r="JE35" s="453" t="str">
        <f t="shared" ca="1" si="417"/>
        <v/>
      </c>
      <c r="JF35" s="453" t="str">
        <f ca="1">IF(JC35&lt;&gt;"",IF(ABS($F35-$G35)&gt;=PrSettings!$M$7,(ABS($F35-$G35-IZ35+JA35)&lt;=1)*1,IF(AND(JC35,$F35=$G35,$F35&gt;=PrSettings!$M$6),(ABS(IZ35-$F35)&lt;=1)*1,IF(AND(JC35,$F35+$G35&gt;=PrSettings!$M$8),(ABS(IZ35-$F35)+ABS(JA35-$G35)&lt;=1)*1,""))),"")</f>
        <v/>
      </c>
      <c r="JG35" s="489"/>
      <c r="JI35" s="451">
        <f t="shared" ca="1" si="418"/>
        <v>7</v>
      </c>
      <c r="JJ35" s="452" t="str">
        <f ca="1">GrpE!$B$5</f>
        <v>Spanien</v>
      </c>
      <c r="JK35" s="453">
        <f t="shared" ca="1" si="419"/>
        <v>31</v>
      </c>
      <c r="JL35" s="452" t="str">
        <f ca="1">GrpE!$D$5</f>
        <v>Costa Rica</v>
      </c>
      <c r="JM35" s="492"/>
      <c r="JN35" s="492"/>
      <c r="JO35" s="486"/>
      <c r="JP35" s="453" t="str">
        <f t="shared" ca="1" si="420"/>
        <v/>
      </c>
      <c r="JQ35" s="453" t="str">
        <f ca="1">IF((JP35&lt;&gt;""),IF(OR($F35&lt;&gt;$G35,PrSettings!$M$4="●"),(($F35-$G35)=(JM35-JN35))*1,0),"")</f>
        <v/>
      </c>
      <c r="JR35" s="453" t="str">
        <f t="shared" ca="1" si="421"/>
        <v/>
      </c>
      <c r="JS35" s="453" t="str">
        <f ca="1">IF(JP35&lt;&gt;"",IF(ABS($F35-$G35)&gt;=PrSettings!$M$7,(ABS($F35-$G35-JM35+JN35)&lt;=1)*1,IF(AND(JP35,$F35=$G35,$F35&gt;=PrSettings!$M$6),(ABS(JM35-$F35)&lt;=1)*1,IF(AND(JP35,$F35+$G35&gt;=PrSettings!$M$8),(ABS(JM35-$F35)+ABS(JN35-$G35)&lt;=1)*1,""))),"")</f>
        <v/>
      </c>
      <c r="JT35" s="489"/>
      <c r="JV35" s="451">
        <f t="shared" ca="1" si="422"/>
        <v>7</v>
      </c>
      <c r="JW35" s="452" t="str">
        <f ca="1">GrpE!$B$5</f>
        <v>Spanien</v>
      </c>
      <c r="JX35" s="453">
        <f t="shared" ca="1" si="423"/>
        <v>31</v>
      </c>
      <c r="JY35" s="452" t="str">
        <f ca="1">GrpE!$D$5</f>
        <v>Costa Rica</v>
      </c>
      <c r="JZ35" s="492"/>
      <c r="KA35" s="492"/>
      <c r="KB35" s="486"/>
      <c r="KC35" s="453" t="str">
        <f t="shared" ca="1" si="424"/>
        <v/>
      </c>
      <c r="KD35" s="453" t="str">
        <f ca="1">IF((KC35&lt;&gt;""),IF(OR($F35&lt;&gt;$G35,PrSettings!$M$4="●"),(($F35-$G35)=(JZ35-KA35))*1,0),"")</f>
        <v/>
      </c>
      <c r="KE35" s="453" t="str">
        <f t="shared" ca="1" si="425"/>
        <v/>
      </c>
      <c r="KF35" s="453" t="str">
        <f ca="1">IF(KC35&lt;&gt;"",IF(ABS($F35-$G35)&gt;=PrSettings!$M$7,(ABS($F35-$G35-JZ35+KA35)&lt;=1)*1,IF(AND(KC35,$F35=$G35,$F35&gt;=PrSettings!$M$6),(ABS(JZ35-$F35)&lt;=1)*1,IF(AND(KC35,$F35+$G35&gt;=PrSettings!$M$8),(ABS(JZ35-$F35)+ABS(KA35-$G35)&lt;=1)*1,""))),"")</f>
        <v/>
      </c>
      <c r="KG35" s="489"/>
      <c r="KI35" s="451">
        <f t="shared" ca="1" si="426"/>
        <v>7</v>
      </c>
      <c r="KJ35" s="452" t="str">
        <f ca="1">GrpE!$B$5</f>
        <v>Spanien</v>
      </c>
      <c r="KK35" s="453">
        <f t="shared" ca="1" si="427"/>
        <v>31</v>
      </c>
      <c r="KL35" s="452" t="str">
        <f ca="1">GrpE!$D$5</f>
        <v>Costa Rica</v>
      </c>
      <c r="KM35" s="492"/>
      <c r="KN35" s="492"/>
      <c r="KO35" s="486"/>
      <c r="KP35" s="453" t="str">
        <f t="shared" ca="1" si="428"/>
        <v/>
      </c>
      <c r="KQ35" s="453" t="str">
        <f ca="1">IF((KP35&lt;&gt;""),IF(OR($F35&lt;&gt;$G35,PrSettings!$M$4="●"),(($F35-$G35)=(KM35-KN35))*1,0),"")</f>
        <v/>
      </c>
      <c r="KR35" s="453" t="str">
        <f t="shared" ca="1" si="429"/>
        <v/>
      </c>
      <c r="KS35" s="453" t="str">
        <f ca="1">IF(KP35&lt;&gt;"",IF(ABS($F35-$G35)&gt;=PrSettings!$M$7,(ABS($F35-$G35-KM35+KN35)&lt;=1)*1,IF(AND(KP35,$F35=$G35,$F35&gt;=PrSettings!$M$6),(ABS(KM35-$F35)&lt;=1)*1,IF(AND(KP35,$F35+$G35&gt;=PrSettings!$M$8),(ABS(KM35-$F35)+ABS(KN35-$G35)&lt;=1)*1,""))),"")</f>
        <v/>
      </c>
      <c r="KT35" s="489"/>
      <c r="KV35" s="451">
        <f t="shared" ca="1" si="430"/>
        <v>7</v>
      </c>
      <c r="KW35" s="452" t="str">
        <f ca="1">GrpE!$B$5</f>
        <v>Spanien</v>
      </c>
      <c r="KX35" s="453">
        <f t="shared" ca="1" si="431"/>
        <v>31</v>
      </c>
      <c r="KY35" s="452" t="str">
        <f ca="1">GrpE!$D$5</f>
        <v>Costa Rica</v>
      </c>
      <c r="KZ35" s="492"/>
      <c r="LA35" s="492"/>
      <c r="LB35" s="486"/>
      <c r="LC35" s="453" t="str">
        <f t="shared" ca="1" si="432"/>
        <v/>
      </c>
      <c r="LD35" s="453" t="str">
        <f ca="1">IF((LC35&lt;&gt;""),IF(OR($F35&lt;&gt;$G35,PrSettings!$M$4="●"),(($F35-$G35)=(KZ35-LA35))*1,0),"")</f>
        <v/>
      </c>
      <c r="LE35" s="453" t="str">
        <f t="shared" ca="1" si="433"/>
        <v/>
      </c>
      <c r="LF35" s="453" t="str">
        <f ca="1">IF(LC35&lt;&gt;"",IF(ABS($F35-$G35)&gt;=PrSettings!$M$7,(ABS($F35-$G35-KZ35+LA35)&lt;=1)*1,IF(AND(LC35,$F35=$G35,$F35&gt;=PrSettings!$M$6),(ABS(KZ35-$F35)&lt;=1)*1,IF(AND(LC35,$F35+$G35&gt;=PrSettings!$M$8),(ABS(KZ35-$F35)+ABS(LA35-$G35)&lt;=1)*1,""))),"")</f>
        <v/>
      </c>
      <c r="LG35" s="489"/>
      <c r="LI35" s="451">
        <f t="shared" ca="1" si="434"/>
        <v>7</v>
      </c>
      <c r="LJ35" s="452" t="str">
        <f ca="1">GrpE!$B$5</f>
        <v>Spanien</v>
      </c>
      <c r="LK35" s="453">
        <f t="shared" ca="1" si="435"/>
        <v>31</v>
      </c>
      <c r="LL35" s="452" t="str">
        <f ca="1">GrpE!$D$5</f>
        <v>Costa Rica</v>
      </c>
      <c r="LM35" s="492"/>
      <c r="LN35" s="492"/>
      <c r="LO35" s="486"/>
      <c r="LP35" s="453" t="str">
        <f t="shared" ca="1" si="436"/>
        <v/>
      </c>
      <c r="LQ35" s="453" t="str">
        <f ca="1">IF((LP35&lt;&gt;""),IF(OR($F35&lt;&gt;$G35,PrSettings!$M$4="●"),(($F35-$G35)=(LM35-LN35))*1,0),"")</f>
        <v/>
      </c>
      <c r="LR35" s="453" t="str">
        <f t="shared" ca="1" si="437"/>
        <v/>
      </c>
      <c r="LS35" s="453" t="str">
        <f ca="1">IF(LP35&lt;&gt;"",IF(ABS($F35-$G35)&gt;=PrSettings!$M$7,(ABS($F35-$G35-LM35+LN35)&lt;=1)*1,IF(AND(LP35,$F35=$G35,$F35&gt;=PrSettings!$M$6),(ABS(LM35-$F35)&lt;=1)*1,IF(AND(LP35,$F35+$G35&gt;=PrSettings!$M$8),(ABS(LM35-$F35)+ABS(LN35-$G35)&lt;=1)*1,""))),"")</f>
        <v/>
      </c>
      <c r="LT35" s="489"/>
      <c r="LV35" s="451">
        <f t="shared" ca="1" si="438"/>
        <v>7</v>
      </c>
      <c r="LW35" s="452" t="str">
        <f ca="1">GrpE!$B$5</f>
        <v>Spanien</v>
      </c>
      <c r="LX35" s="453">
        <f t="shared" ca="1" si="439"/>
        <v>31</v>
      </c>
      <c r="LY35" s="452" t="str">
        <f ca="1">GrpE!$D$5</f>
        <v>Costa Rica</v>
      </c>
      <c r="LZ35" s="492"/>
      <c r="MA35" s="492"/>
      <c r="MB35" s="486"/>
      <c r="MC35" s="453" t="str">
        <f t="shared" ca="1" si="440"/>
        <v/>
      </c>
      <c r="MD35" s="453" t="str">
        <f ca="1">IF((MC35&lt;&gt;""),IF(OR($F35&lt;&gt;$G35,PrSettings!$M$4="●"),(($F35-$G35)=(LZ35-MA35))*1,0),"")</f>
        <v/>
      </c>
      <c r="ME35" s="453" t="str">
        <f t="shared" ca="1" si="441"/>
        <v/>
      </c>
      <c r="MF35" s="453" t="str">
        <f ca="1">IF(MC35&lt;&gt;"",IF(ABS($F35-$G35)&gt;=PrSettings!$M$7,(ABS($F35-$G35-LZ35+MA35)&lt;=1)*1,IF(AND(MC35,$F35=$G35,$F35&gt;=PrSettings!$M$6),(ABS(LZ35-$F35)&lt;=1)*1,IF(AND(MC35,$F35+$G35&gt;=PrSettings!$M$8),(ABS(LZ35-$F35)+ABS(MA35-$G35)&lt;=1)*1,""))),"")</f>
        <v/>
      </c>
      <c r="MG35" s="489"/>
    </row>
    <row r="36" spans="2:345" x14ac:dyDescent="0.25">
      <c r="B36" s="451">
        <f ca="1">INDEX(Groups!$C$7:$C$45,MATCH(C36,Groups!$D$7:$D$45,0))</f>
        <v>23</v>
      </c>
      <c r="C36" s="452" t="str">
        <f ca="1">GrpE!$B$6</f>
        <v>Japan</v>
      </c>
      <c r="D36" s="453">
        <f ca="1">INDEX(Groups!$C$7:$C$45,MATCH(E36,Groups!$D$7:$D$45,0))</f>
        <v>31</v>
      </c>
      <c r="E36" s="452" t="str">
        <f ca="1">GrpE!$D$6</f>
        <v>Costa Rica</v>
      </c>
      <c r="F36" s="454">
        <f ca="1">GrpE!$E$6</f>
        <v>0</v>
      </c>
      <c r="G36" s="455">
        <f ca="1">GrpE!$G$6</f>
        <v>1</v>
      </c>
      <c r="I36" s="451">
        <f t="shared" ca="1" si="338"/>
        <v>23</v>
      </c>
      <c r="J36" s="452" t="str">
        <f ca="1">GrpE!$B$6</f>
        <v>Japan</v>
      </c>
      <c r="K36" s="453">
        <f t="shared" ca="1" si="339"/>
        <v>31</v>
      </c>
      <c r="L36" s="452" t="str">
        <f ca="1">GrpE!$D$6</f>
        <v>Costa Rica</v>
      </c>
      <c r="M36" s="492"/>
      <c r="N36" s="492"/>
      <c r="O36" s="486"/>
      <c r="P36" s="453" t="str">
        <f t="shared" ca="1" si="340"/>
        <v/>
      </c>
      <c r="Q36" s="453" t="str">
        <f ca="1">IF((P36&lt;&gt;""),IF(OR($F36&lt;&gt;$G36,PrSettings!$M$4="●"),(($F36-$G36)=(M36-N36))*1,0),"")</f>
        <v/>
      </c>
      <c r="R36" s="453" t="str">
        <f t="shared" ca="1" si="341"/>
        <v/>
      </c>
      <c r="S36" s="453" t="str">
        <f ca="1">IF(P36&lt;&gt;"",IF(ABS($F36-$G36)&gt;=PrSettings!$M$7,(ABS($F36-$G36-M36+N36)&lt;=1)*1,IF(AND(P36,$F36=$G36,$F36&gt;=PrSettings!$M$6),(ABS(M36-$F36)&lt;=1)*1,IF(AND(P36,$F36+$G36&gt;=PrSettings!$M$8),(ABS(M36-$F36)+ABS(N36-$G36)&lt;=1)*1,""))),"")</f>
        <v/>
      </c>
      <c r="T36" s="489"/>
      <c r="V36" s="451">
        <f t="shared" ca="1" si="342"/>
        <v>23</v>
      </c>
      <c r="W36" s="452" t="str">
        <f ca="1">GrpE!$B$6</f>
        <v>Japan</v>
      </c>
      <c r="X36" s="453">
        <f t="shared" ca="1" si="343"/>
        <v>31</v>
      </c>
      <c r="Y36" s="452" t="str">
        <f ca="1">GrpE!$D$6</f>
        <v>Costa Rica</v>
      </c>
      <c r="Z36" s="492"/>
      <c r="AA36" s="492"/>
      <c r="AB36" s="486"/>
      <c r="AC36" s="453" t="str">
        <f t="shared" ca="1" si="344"/>
        <v/>
      </c>
      <c r="AD36" s="453" t="str">
        <f ca="1">IF((AC36&lt;&gt;""),IF(OR($F36&lt;&gt;$G36,PrSettings!$M$4="●"),(($F36-$G36)=(Z36-AA36))*1,0),"")</f>
        <v/>
      </c>
      <c r="AE36" s="453" t="str">
        <f t="shared" ca="1" si="345"/>
        <v/>
      </c>
      <c r="AF36" s="453" t="str">
        <f ca="1">IF(AC36&lt;&gt;"",IF(ABS($F36-$G36)&gt;=PrSettings!$M$7,(ABS($F36-$G36-Z36+AA36)&lt;=1)*1,IF(AND(AC36,$F36=$G36,$F36&gt;=PrSettings!$M$6),(ABS(Z36-$F36)&lt;=1)*1,IF(AND(AC36,$F36+$G36&gt;=PrSettings!$M$8),(ABS(Z36-$F36)+ABS(AA36-$G36)&lt;=1)*1,""))),"")</f>
        <v/>
      </c>
      <c r="AG36" s="489"/>
      <c r="AI36" s="451">
        <f t="shared" ca="1" si="346"/>
        <v>23</v>
      </c>
      <c r="AJ36" s="452" t="str">
        <f ca="1">GrpE!$B$6</f>
        <v>Japan</v>
      </c>
      <c r="AK36" s="453">
        <f t="shared" ca="1" si="347"/>
        <v>31</v>
      </c>
      <c r="AL36" s="452" t="str">
        <f ca="1">GrpE!$D$6</f>
        <v>Costa Rica</v>
      </c>
      <c r="AM36" s="492"/>
      <c r="AN36" s="492"/>
      <c r="AO36" s="486"/>
      <c r="AP36" s="453" t="str">
        <f t="shared" ca="1" si="348"/>
        <v/>
      </c>
      <c r="AQ36" s="453" t="str">
        <f ca="1">IF((AP36&lt;&gt;""),IF(OR($F36&lt;&gt;$G36,PrSettings!$M$4="●"),(($F36-$G36)=(AM36-AN36))*1,0),"")</f>
        <v/>
      </c>
      <c r="AR36" s="453" t="str">
        <f t="shared" ca="1" si="349"/>
        <v/>
      </c>
      <c r="AS36" s="453" t="str">
        <f ca="1">IF(AP36&lt;&gt;"",IF(ABS($F36-$G36)&gt;=PrSettings!$M$7,(ABS($F36-$G36-AM36+AN36)&lt;=1)*1,IF(AND(AP36,$F36=$G36,$F36&gt;=PrSettings!$M$6),(ABS(AM36-$F36)&lt;=1)*1,IF(AND(AP36,$F36+$G36&gt;=PrSettings!$M$8),(ABS(AM36-$F36)+ABS(AN36-$G36)&lt;=1)*1,""))),"")</f>
        <v/>
      </c>
      <c r="AT36" s="489"/>
      <c r="AV36" s="451">
        <f t="shared" ca="1" si="350"/>
        <v>23</v>
      </c>
      <c r="AW36" s="452" t="str">
        <f ca="1">GrpE!$B$6</f>
        <v>Japan</v>
      </c>
      <c r="AX36" s="453">
        <f t="shared" ca="1" si="351"/>
        <v>31</v>
      </c>
      <c r="AY36" s="452" t="str">
        <f ca="1">GrpE!$D$6</f>
        <v>Costa Rica</v>
      </c>
      <c r="AZ36" s="492"/>
      <c r="BA36" s="492"/>
      <c r="BB36" s="486"/>
      <c r="BC36" s="453" t="str">
        <f t="shared" ca="1" si="352"/>
        <v/>
      </c>
      <c r="BD36" s="453" t="str">
        <f ca="1">IF((BC36&lt;&gt;""),IF(OR($F36&lt;&gt;$G36,PrSettings!$M$4="●"),(($F36-$G36)=(AZ36-BA36))*1,0),"")</f>
        <v/>
      </c>
      <c r="BE36" s="453" t="str">
        <f t="shared" ca="1" si="353"/>
        <v/>
      </c>
      <c r="BF36" s="453" t="str">
        <f ca="1">IF(BC36&lt;&gt;"",IF(ABS($F36-$G36)&gt;=PrSettings!$M$7,(ABS($F36-$G36-AZ36+BA36)&lt;=1)*1,IF(AND(BC36,$F36=$G36,$F36&gt;=PrSettings!$M$6),(ABS(AZ36-$F36)&lt;=1)*1,IF(AND(BC36,$F36+$G36&gt;=PrSettings!$M$8),(ABS(AZ36-$F36)+ABS(BA36-$G36)&lt;=1)*1,""))),"")</f>
        <v/>
      </c>
      <c r="BG36" s="489"/>
      <c r="BI36" s="451">
        <f t="shared" ca="1" si="354"/>
        <v>23</v>
      </c>
      <c r="BJ36" s="452" t="str">
        <f ca="1">GrpE!$B$6</f>
        <v>Japan</v>
      </c>
      <c r="BK36" s="453">
        <f t="shared" ca="1" si="355"/>
        <v>31</v>
      </c>
      <c r="BL36" s="452" t="str">
        <f ca="1">GrpE!$D$6</f>
        <v>Costa Rica</v>
      </c>
      <c r="BM36" s="492"/>
      <c r="BN36" s="492"/>
      <c r="BO36" s="486"/>
      <c r="BP36" s="453" t="str">
        <f t="shared" ca="1" si="356"/>
        <v/>
      </c>
      <c r="BQ36" s="453" t="str">
        <f ca="1">IF((BP36&lt;&gt;""),IF(OR($F36&lt;&gt;$G36,PrSettings!$M$4="●"),(($F36-$G36)=(BM36-BN36))*1,0),"")</f>
        <v/>
      </c>
      <c r="BR36" s="453" t="str">
        <f t="shared" ca="1" si="357"/>
        <v/>
      </c>
      <c r="BS36" s="453" t="str">
        <f ca="1">IF(BP36&lt;&gt;"",IF(ABS($F36-$G36)&gt;=PrSettings!$M$7,(ABS($F36-$G36-BM36+BN36)&lt;=1)*1,IF(AND(BP36,$F36=$G36,$F36&gt;=PrSettings!$M$6),(ABS(BM36-$F36)&lt;=1)*1,IF(AND(BP36,$F36+$G36&gt;=PrSettings!$M$8),(ABS(BM36-$F36)+ABS(BN36-$G36)&lt;=1)*1,""))),"")</f>
        <v/>
      </c>
      <c r="BT36" s="489"/>
      <c r="BV36" s="451">
        <f t="shared" ca="1" si="358"/>
        <v>23</v>
      </c>
      <c r="BW36" s="452" t="str">
        <f ca="1">GrpE!$B$6</f>
        <v>Japan</v>
      </c>
      <c r="BX36" s="453">
        <f t="shared" ca="1" si="359"/>
        <v>31</v>
      </c>
      <c r="BY36" s="452" t="str">
        <f ca="1">GrpE!$D$6</f>
        <v>Costa Rica</v>
      </c>
      <c r="BZ36" s="492"/>
      <c r="CA36" s="492"/>
      <c r="CB36" s="486"/>
      <c r="CC36" s="453" t="str">
        <f t="shared" ca="1" si="360"/>
        <v/>
      </c>
      <c r="CD36" s="453" t="str">
        <f ca="1">IF((CC36&lt;&gt;""),IF(OR($F36&lt;&gt;$G36,PrSettings!$M$4="●"),(($F36-$G36)=(BZ36-CA36))*1,0),"")</f>
        <v/>
      </c>
      <c r="CE36" s="453" t="str">
        <f t="shared" ca="1" si="361"/>
        <v/>
      </c>
      <c r="CF36" s="453" t="str">
        <f ca="1">IF(CC36&lt;&gt;"",IF(ABS($F36-$G36)&gt;=PrSettings!$M$7,(ABS($F36-$G36-BZ36+CA36)&lt;=1)*1,IF(AND(CC36,$F36=$G36,$F36&gt;=PrSettings!$M$6),(ABS(BZ36-$F36)&lt;=1)*1,IF(AND(CC36,$F36+$G36&gt;=PrSettings!$M$8),(ABS(BZ36-$F36)+ABS(CA36-$G36)&lt;=1)*1,""))),"")</f>
        <v/>
      </c>
      <c r="CG36" s="489"/>
      <c r="CI36" s="451">
        <f t="shared" ca="1" si="362"/>
        <v>23</v>
      </c>
      <c r="CJ36" s="452" t="str">
        <f ca="1">GrpE!$B$6</f>
        <v>Japan</v>
      </c>
      <c r="CK36" s="453">
        <f t="shared" ca="1" si="363"/>
        <v>31</v>
      </c>
      <c r="CL36" s="452" t="str">
        <f ca="1">GrpE!$D$6</f>
        <v>Costa Rica</v>
      </c>
      <c r="CM36" s="492"/>
      <c r="CN36" s="492"/>
      <c r="CO36" s="486"/>
      <c r="CP36" s="453" t="str">
        <f t="shared" ca="1" si="364"/>
        <v/>
      </c>
      <c r="CQ36" s="453" t="str">
        <f ca="1">IF((CP36&lt;&gt;""),IF(OR($F36&lt;&gt;$G36,PrSettings!$M$4="●"),(($F36-$G36)=(CM36-CN36))*1,0),"")</f>
        <v/>
      </c>
      <c r="CR36" s="453" t="str">
        <f t="shared" ca="1" si="365"/>
        <v/>
      </c>
      <c r="CS36" s="453" t="str">
        <f ca="1">IF(CP36&lt;&gt;"",IF(ABS($F36-$G36)&gt;=PrSettings!$M$7,(ABS($F36-$G36-CM36+CN36)&lt;=1)*1,IF(AND(CP36,$F36=$G36,$F36&gt;=PrSettings!$M$6),(ABS(CM36-$F36)&lt;=1)*1,IF(AND(CP36,$F36+$G36&gt;=PrSettings!$M$8),(ABS(CM36-$F36)+ABS(CN36-$G36)&lt;=1)*1,""))),"")</f>
        <v/>
      </c>
      <c r="CT36" s="489"/>
      <c r="CV36" s="451">
        <f t="shared" ca="1" si="366"/>
        <v>23</v>
      </c>
      <c r="CW36" s="452" t="str">
        <f ca="1">GrpE!$B$6</f>
        <v>Japan</v>
      </c>
      <c r="CX36" s="453">
        <f t="shared" ca="1" si="367"/>
        <v>31</v>
      </c>
      <c r="CY36" s="452" t="str">
        <f ca="1">GrpE!$D$6</f>
        <v>Costa Rica</v>
      </c>
      <c r="CZ36" s="492"/>
      <c r="DA36" s="492"/>
      <c r="DB36" s="486"/>
      <c r="DC36" s="453" t="str">
        <f t="shared" ca="1" si="368"/>
        <v/>
      </c>
      <c r="DD36" s="453" t="str">
        <f ca="1">IF((DC36&lt;&gt;""),IF(OR($F36&lt;&gt;$G36,PrSettings!$M$4="●"),(($F36-$G36)=(CZ36-DA36))*1,0),"")</f>
        <v/>
      </c>
      <c r="DE36" s="453" t="str">
        <f t="shared" ca="1" si="369"/>
        <v/>
      </c>
      <c r="DF36" s="453" t="str">
        <f ca="1">IF(DC36&lt;&gt;"",IF(ABS($F36-$G36)&gt;=PrSettings!$M$7,(ABS($F36-$G36-CZ36+DA36)&lt;=1)*1,IF(AND(DC36,$F36=$G36,$F36&gt;=PrSettings!$M$6),(ABS(CZ36-$F36)&lt;=1)*1,IF(AND(DC36,$F36+$G36&gt;=PrSettings!$M$8),(ABS(CZ36-$F36)+ABS(DA36-$G36)&lt;=1)*1,""))),"")</f>
        <v/>
      </c>
      <c r="DG36" s="489"/>
      <c r="DI36" s="451">
        <f t="shared" ca="1" si="370"/>
        <v>23</v>
      </c>
      <c r="DJ36" s="452" t="str">
        <f ca="1">GrpE!$B$6</f>
        <v>Japan</v>
      </c>
      <c r="DK36" s="453">
        <f t="shared" ca="1" si="371"/>
        <v>31</v>
      </c>
      <c r="DL36" s="452" t="str">
        <f ca="1">GrpE!$D$6</f>
        <v>Costa Rica</v>
      </c>
      <c r="DM36" s="492"/>
      <c r="DN36" s="492"/>
      <c r="DO36" s="486"/>
      <c r="DP36" s="453" t="str">
        <f t="shared" ca="1" si="372"/>
        <v/>
      </c>
      <c r="DQ36" s="453" t="str">
        <f ca="1">IF((DP36&lt;&gt;""),IF(OR($F36&lt;&gt;$G36,PrSettings!$M$4="●"),(($F36-$G36)=(DM36-DN36))*1,0),"")</f>
        <v/>
      </c>
      <c r="DR36" s="453" t="str">
        <f t="shared" ca="1" si="373"/>
        <v/>
      </c>
      <c r="DS36" s="453" t="str">
        <f ca="1">IF(DP36&lt;&gt;"",IF(ABS($F36-$G36)&gt;=PrSettings!$M$7,(ABS($F36-$G36-DM36+DN36)&lt;=1)*1,IF(AND(DP36,$F36=$G36,$F36&gt;=PrSettings!$M$6),(ABS(DM36-$F36)&lt;=1)*1,IF(AND(DP36,$F36+$G36&gt;=PrSettings!$M$8),(ABS(DM36-$F36)+ABS(DN36-$G36)&lt;=1)*1,""))),"")</f>
        <v/>
      </c>
      <c r="DT36" s="489"/>
      <c r="DV36" s="451">
        <f t="shared" ca="1" si="374"/>
        <v>23</v>
      </c>
      <c r="DW36" s="452" t="str">
        <f ca="1">GrpE!$B$6</f>
        <v>Japan</v>
      </c>
      <c r="DX36" s="453">
        <f t="shared" ca="1" si="375"/>
        <v>31</v>
      </c>
      <c r="DY36" s="452" t="str">
        <f ca="1">GrpE!$D$6</f>
        <v>Costa Rica</v>
      </c>
      <c r="DZ36" s="492"/>
      <c r="EA36" s="492"/>
      <c r="EB36" s="486"/>
      <c r="EC36" s="453" t="str">
        <f t="shared" ca="1" si="376"/>
        <v/>
      </c>
      <c r="ED36" s="453" t="str">
        <f ca="1">IF((EC36&lt;&gt;""),IF(OR($F36&lt;&gt;$G36,PrSettings!$M$4="●"),(($F36-$G36)=(DZ36-EA36))*1,0),"")</f>
        <v/>
      </c>
      <c r="EE36" s="453" t="str">
        <f t="shared" ca="1" si="377"/>
        <v/>
      </c>
      <c r="EF36" s="453" t="str">
        <f ca="1">IF(EC36&lt;&gt;"",IF(ABS($F36-$G36)&gt;=PrSettings!$M$7,(ABS($F36-$G36-DZ36+EA36)&lt;=1)*1,IF(AND(EC36,$F36=$G36,$F36&gt;=PrSettings!$M$6),(ABS(DZ36-$F36)&lt;=1)*1,IF(AND(EC36,$F36+$G36&gt;=PrSettings!$M$8),(ABS(DZ36-$F36)+ABS(EA36-$G36)&lt;=1)*1,""))),"")</f>
        <v/>
      </c>
      <c r="EG36" s="489"/>
      <c r="EI36" s="451">
        <f t="shared" ca="1" si="378"/>
        <v>23</v>
      </c>
      <c r="EJ36" s="452" t="str">
        <f ca="1">GrpE!$B$6</f>
        <v>Japan</v>
      </c>
      <c r="EK36" s="453">
        <f t="shared" ca="1" si="379"/>
        <v>31</v>
      </c>
      <c r="EL36" s="452" t="str">
        <f ca="1">GrpE!$D$6</f>
        <v>Costa Rica</v>
      </c>
      <c r="EM36" s="492"/>
      <c r="EN36" s="492"/>
      <c r="EO36" s="486"/>
      <c r="EP36" s="453" t="str">
        <f t="shared" ca="1" si="380"/>
        <v/>
      </c>
      <c r="EQ36" s="453" t="str">
        <f ca="1">IF((EP36&lt;&gt;""),IF(OR($F36&lt;&gt;$G36,PrSettings!$M$4="●"),(($F36-$G36)=(EM36-EN36))*1,0),"")</f>
        <v/>
      </c>
      <c r="ER36" s="453" t="str">
        <f t="shared" ca="1" si="381"/>
        <v/>
      </c>
      <c r="ES36" s="453" t="str">
        <f ca="1">IF(EP36&lt;&gt;"",IF(ABS($F36-$G36)&gt;=PrSettings!$M$7,(ABS($F36-$G36-EM36+EN36)&lt;=1)*1,IF(AND(EP36,$F36=$G36,$F36&gt;=PrSettings!$M$6),(ABS(EM36-$F36)&lt;=1)*1,IF(AND(EP36,$F36+$G36&gt;=PrSettings!$M$8),(ABS(EM36-$F36)+ABS(EN36-$G36)&lt;=1)*1,""))),"")</f>
        <v/>
      </c>
      <c r="ET36" s="489"/>
      <c r="EV36" s="451">
        <f t="shared" ca="1" si="382"/>
        <v>23</v>
      </c>
      <c r="EW36" s="452" t="str">
        <f ca="1">GrpE!$B$6</f>
        <v>Japan</v>
      </c>
      <c r="EX36" s="453">
        <f t="shared" ca="1" si="383"/>
        <v>31</v>
      </c>
      <c r="EY36" s="452" t="str">
        <f ca="1">GrpE!$D$6</f>
        <v>Costa Rica</v>
      </c>
      <c r="EZ36" s="492"/>
      <c r="FA36" s="492"/>
      <c r="FB36" s="486"/>
      <c r="FC36" s="453" t="str">
        <f t="shared" ca="1" si="384"/>
        <v/>
      </c>
      <c r="FD36" s="453" t="str">
        <f ca="1">IF((FC36&lt;&gt;""),IF(OR($F36&lt;&gt;$G36,PrSettings!$M$4="●"),(($F36-$G36)=(EZ36-FA36))*1,0),"")</f>
        <v/>
      </c>
      <c r="FE36" s="453" t="str">
        <f t="shared" ca="1" si="385"/>
        <v/>
      </c>
      <c r="FF36" s="453" t="str">
        <f ca="1">IF(FC36&lt;&gt;"",IF(ABS($F36-$G36)&gt;=PrSettings!$M$7,(ABS($F36-$G36-EZ36+FA36)&lt;=1)*1,IF(AND(FC36,$F36=$G36,$F36&gt;=PrSettings!$M$6),(ABS(EZ36-$F36)&lt;=1)*1,IF(AND(FC36,$F36+$G36&gt;=PrSettings!$M$8),(ABS(EZ36-$F36)+ABS(FA36-$G36)&lt;=1)*1,""))),"")</f>
        <v/>
      </c>
      <c r="FG36" s="489"/>
      <c r="FI36" s="451">
        <f t="shared" ca="1" si="386"/>
        <v>23</v>
      </c>
      <c r="FJ36" s="452" t="str">
        <f ca="1">GrpE!$B$6</f>
        <v>Japan</v>
      </c>
      <c r="FK36" s="453">
        <f t="shared" ca="1" si="387"/>
        <v>31</v>
      </c>
      <c r="FL36" s="452" t="str">
        <f ca="1">GrpE!$D$6</f>
        <v>Costa Rica</v>
      </c>
      <c r="FM36" s="492"/>
      <c r="FN36" s="492"/>
      <c r="FO36" s="486"/>
      <c r="FP36" s="453" t="str">
        <f t="shared" ca="1" si="388"/>
        <v/>
      </c>
      <c r="FQ36" s="453" t="str">
        <f ca="1">IF((FP36&lt;&gt;""),IF(OR($F36&lt;&gt;$G36,PrSettings!$M$4="●"),(($F36-$G36)=(FM36-FN36))*1,0),"")</f>
        <v/>
      </c>
      <c r="FR36" s="453" t="str">
        <f t="shared" ca="1" si="389"/>
        <v/>
      </c>
      <c r="FS36" s="453" t="str">
        <f ca="1">IF(FP36&lt;&gt;"",IF(ABS($F36-$G36)&gt;=PrSettings!$M$7,(ABS($F36-$G36-FM36+FN36)&lt;=1)*1,IF(AND(FP36,$F36=$G36,$F36&gt;=PrSettings!$M$6),(ABS(FM36-$F36)&lt;=1)*1,IF(AND(FP36,$F36+$G36&gt;=PrSettings!$M$8),(ABS(FM36-$F36)+ABS(FN36-$G36)&lt;=1)*1,""))),"")</f>
        <v/>
      </c>
      <c r="FT36" s="489"/>
      <c r="FV36" s="451">
        <f t="shared" ca="1" si="390"/>
        <v>23</v>
      </c>
      <c r="FW36" s="452" t="str">
        <f ca="1">GrpE!$B$6</f>
        <v>Japan</v>
      </c>
      <c r="FX36" s="453">
        <f t="shared" ca="1" si="391"/>
        <v>31</v>
      </c>
      <c r="FY36" s="452" t="str">
        <f ca="1">GrpE!$D$6</f>
        <v>Costa Rica</v>
      </c>
      <c r="FZ36" s="492"/>
      <c r="GA36" s="492"/>
      <c r="GB36" s="486"/>
      <c r="GC36" s="453" t="str">
        <f t="shared" ca="1" si="392"/>
        <v/>
      </c>
      <c r="GD36" s="453" t="str">
        <f ca="1">IF((GC36&lt;&gt;""),IF(OR($F36&lt;&gt;$G36,PrSettings!$M$4="●"),(($F36-$G36)=(FZ36-GA36))*1,0),"")</f>
        <v/>
      </c>
      <c r="GE36" s="453" t="str">
        <f t="shared" ca="1" si="393"/>
        <v/>
      </c>
      <c r="GF36" s="453" t="str">
        <f ca="1">IF(GC36&lt;&gt;"",IF(ABS($F36-$G36)&gt;=PrSettings!$M$7,(ABS($F36-$G36-FZ36+GA36)&lt;=1)*1,IF(AND(GC36,$F36=$G36,$F36&gt;=PrSettings!$M$6),(ABS(FZ36-$F36)&lt;=1)*1,IF(AND(GC36,$F36+$G36&gt;=PrSettings!$M$8),(ABS(FZ36-$F36)+ABS(GA36-$G36)&lt;=1)*1,""))),"")</f>
        <v/>
      </c>
      <c r="GG36" s="489"/>
      <c r="GI36" s="451">
        <f t="shared" ca="1" si="394"/>
        <v>23</v>
      </c>
      <c r="GJ36" s="452" t="str">
        <f ca="1">GrpE!$B$6</f>
        <v>Japan</v>
      </c>
      <c r="GK36" s="453">
        <f t="shared" ca="1" si="395"/>
        <v>31</v>
      </c>
      <c r="GL36" s="452" t="str">
        <f ca="1">GrpE!$D$6</f>
        <v>Costa Rica</v>
      </c>
      <c r="GM36" s="492"/>
      <c r="GN36" s="492"/>
      <c r="GO36" s="486"/>
      <c r="GP36" s="453" t="str">
        <f t="shared" ca="1" si="396"/>
        <v/>
      </c>
      <c r="GQ36" s="453" t="str">
        <f ca="1">IF((GP36&lt;&gt;""),IF(OR($F36&lt;&gt;$G36,PrSettings!$M$4="●"),(($F36-$G36)=(GM36-GN36))*1,0),"")</f>
        <v/>
      </c>
      <c r="GR36" s="453" t="str">
        <f t="shared" ca="1" si="397"/>
        <v/>
      </c>
      <c r="GS36" s="453" t="str">
        <f ca="1">IF(GP36&lt;&gt;"",IF(ABS($F36-$G36)&gt;=PrSettings!$M$7,(ABS($F36-$G36-GM36+GN36)&lt;=1)*1,IF(AND(GP36,$F36=$G36,$F36&gt;=PrSettings!$M$6),(ABS(GM36-$F36)&lt;=1)*1,IF(AND(GP36,$F36+$G36&gt;=PrSettings!$M$8),(ABS(GM36-$F36)+ABS(GN36-$G36)&lt;=1)*1,""))),"")</f>
        <v/>
      </c>
      <c r="GT36" s="489"/>
      <c r="GV36" s="451">
        <f t="shared" ca="1" si="398"/>
        <v>23</v>
      </c>
      <c r="GW36" s="452" t="str">
        <f ca="1">GrpE!$B$6</f>
        <v>Japan</v>
      </c>
      <c r="GX36" s="453">
        <f t="shared" ca="1" si="399"/>
        <v>31</v>
      </c>
      <c r="GY36" s="452" t="str">
        <f ca="1">GrpE!$D$6</f>
        <v>Costa Rica</v>
      </c>
      <c r="GZ36" s="492"/>
      <c r="HA36" s="492"/>
      <c r="HB36" s="486"/>
      <c r="HC36" s="453" t="str">
        <f t="shared" ca="1" si="400"/>
        <v/>
      </c>
      <c r="HD36" s="453" t="str">
        <f ca="1">IF((HC36&lt;&gt;""),IF(OR($F36&lt;&gt;$G36,PrSettings!$M$4="●"),(($F36-$G36)=(GZ36-HA36))*1,0),"")</f>
        <v/>
      </c>
      <c r="HE36" s="453" t="str">
        <f t="shared" ca="1" si="401"/>
        <v/>
      </c>
      <c r="HF36" s="453" t="str">
        <f ca="1">IF(HC36&lt;&gt;"",IF(ABS($F36-$G36)&gt;=PrSettings!$M$7,(ABS($F36-$G36-GZ36+HA36)&lt;=1)*1,IF(AND(HC36,$F36=$G36,$F36&gt;=PrSettings!$M$6),(ABS(GZ36-$F36)&lt;=1)*1,IF(AND(HC36,$F36+$G36&gt;=PrSettings!$M$8),(ABS(GZ36-$F36)+ABS(HA36-$G36)&lt;=1)*1,""))),"")</f>
        <v/>
      </c>
      <c r="HG36" s="489"/>
      <c r="HI36" s="451">
        <f t="shared" ca="1" si="402"/>
        <v>23</v>
      </c>
      <c r="HJ36" s="452" t="str">
        <f ca="1">GrpE!$B$6</f>
        <v>Japan</v>
      </c>
      <c r="HK36" s="453">
        <f t="shared" ca="1" si="403"/>
        <v>31</v>
      </c>
      <c r="HL36" s="452" t="str">
        <f ca="1">GrpE!$D$6</f>
        <v>Costa Rica</v>
      </c>
      <c r="HM36" s="492"/>
      <c r="HN36" s="492"/>
      <c r="HO36" s="486"/>
      <c r="HP36" s="453" t="str">
        <f t="shared" ca="1" si="404"/>
        <v/>
      </c>
      <c r="HQ36" s="453" t="str">
        <f ca="1">IF((HP36&lt;&gt;""),IF(OR($F36&lt;&gt;$G36,PrSettings!$M$4="●"),(($F36-$G36)=(HM36-HN36))*1,0),"")</f>
        <v/>
      </c>
      <c r="HR36" s="453" t="str">
        <f t="shared" ca="1" si="405"/>
        <v/>
      </c>
      <c r="HS36" s="453" t="str">
        <f ca="1">IF(HP36&lt;&gt;"",IF(ABS($F36-$G36)&gt;=PrSettings!$M$7,(ABS($F36-$G36-HM36+HN36)&lt;=1)*1,IF(AND(HP36,$F36=$G36,$F36&gt;=PrSettings!$M$6),(ABS(HM36-$F36)&lt;=1)*1,IF(AND(HP36,$F36+$G36&gt;=PrSettings!$M$8),(ABS(HM36-$F36)+ABS(HN36-$G36)&lt;=1)*1,""))),"")</f>
        <v/>
      </c>
      <c r="HT36" s="489"/>
      <c r="HV36" s="451">
        <f t="shared" ca="1" si="406"/>
        <v>23</v>
      </c>
      <c r="HW36" s="452" t="str">
        <f ca="1">GrpE!$B$6</f>
        <v>Japan</v>
      </c>
      <c r="HX36" s="453">
        <f t="shared" ca="1" si="407"/>
        <v>31</v>
      </c>
      <c r="HY36" s="452" t="str">
        <f ca="1">GrpE!$D$6</f>
        <v>Costa Rica</v>
      </c>
      <c r="HZ36" s="492"/>
      <c r="IA36" s="492"/>
      <c r="IB36" s="486"/>
      <c r="IC36" s="453" t="str">
        <f t="shared" ca="1" si="408"/>
        <v/>
      </c>
      <c r="ID36" s="453" t="str">
        <f ca="1">IF((IC36&lt;&gt;""),IF(OR($F36&lt;&gt;$G36,PrSettings!$M$4="●"),(($F36-$G36)=(HZ36-IA36))*1,0),"")</f>
        <v/>
      </c>
      <c r="IE36" s="453" t="str">
        <f t="shared" ca="1" si="409"/>
        <v/>
      </c>
      <c r="IF36" s="453" t="str">
        <f ca="1">IF(IC36&lt;&gt;"",IF(ABS($F36-$G36)&gt;=PrSettings!$M$7,(ABS($F36-$G36-HZ36+IA36)&lt;=1)*1,IF(AND(IC36,$F36=$G36,$F36&gt;=PrSettings!$M$6),(ABS(HZ36-$F36)&lt;=1)*1,IF(AND(IC36,$F36+$G36&gt;=PrSettings!$M$8),(ABS(HZ36-$F36)+ABS(IA36-$G36)&lt;=1)*1,""))),"")</f>
        <v/>
      </c>
      <c r="IG36" s="489"/>
      <c r="II36" s="451">
        <f t="shared" ca="1" si="410"/>
        <v>23</v>
      </c>
      <c r="IJ36" s="452" t="str">
        <f ca="1">GrpE!$B$6</f>
        <v>Japan</v>
      </c>
      <c r="IK36" s="453">
        <f t="shared" ca="1" si="411"/>
        <v>31</v>
      </c>
      <c r="IL36" s="452" t="str">
        <f ca="1">GrpE!$D$6</f>
        <v>Costa Rica</v>
      </c>
      <c r="IM36" s="492"/>
      <c r="IN36" s="492"/>
      <c r="IO36" s="486"/>
      <c r="IP36" s="453" t="str">
        <f t="shared" ca="1" si="412"/>
        <v/>
      </c>
      <c r="IQ36" s="453" t="str">
        <f ca="1">IF((IP36&lt;&gt;""),IF(OR($F36&lt;&gt;$G36,PrSettings!$M$4="●"),(($F36-$G36)=(IM36-IN36))*1,0),"")</f>
        <v/>
      </c>
      <c r="IR36" s="453" t="str">
        <f t="shared" ca="1" si="413"/>
        <v/>
      </c>
      <c r="IS36" s="453" t="str">
        <f ca="1">IF(IP36&lt;&gt;"",IF(ABS($F36-$G36)&gt;=PrSettings!$M$7,(ABS($F36-$G36-IM36+IN36)&lt;=1)*1,IF(AND(IP36,$F36=$G36,$F36&gt;=PrSettings!$M$6),(ABS(IM36-$F36)&lt;=1)*1,IF(AND(IP36,$F36+$G36&gt;=PrSettings!$M$8),(ABS(IM36-$F36)+ABS(IN36-$G36)&lt;=1)*1,""))),"")</f>
        <v/>
      </c>
      <c r="IT36" s="489"/>
      <c r="IV36" s="451">
        <f t="shared" ca="1" si="414"/>
        <v>23</v>
      </c>
      <c r="IW36" s="452" t="str">
        <f ca="1">GrpE!$B$6</f>
        <v>Japan</v>
      </c>
      <c r="IX36" s="453">
        <f t="shared" ca="1" si="415"/>
        <v>31</v>
      </c>
      <c r="IY36" s="452" t="str">
        <f ca="1">GrpE!$D$6</f>
        <v>Costa Rica</v>
      </c>
      <c r="IZ36" s="492"/>
      <c r="JA36" s="492"/>
      <c r="JB36" s="486"/>
      <c r="JC36" s="453" t="str">
        <f t="shared" ca="1" si="416"/>
        <v/>
      </c>
      <c r="JD36" s="453" t="str">
        <f ca="1">IF((JC36&lt;&gt;""),IF(OR($F36&lt;&gt;$G36,PrSettings!$M$4="●"),(($F36-$G36)=(IZ36-JA36))*1,0),"")</f>
        <v/>
      </c>
      <c r="JE36" s="453" t="str">
        <f t="shared" ca="1" si="417"/>
        <v/>
      </c>
      <c r="JF36" s="453" t="str">
        <f ca="1">IF(JC36&lt;&gt;"",IF(ABS($F36-$G36)&gt;=PrSettings!$M$7,(ABS($F36-$G36-IZ36+JA36)&lt;=1)*1,IF(AND(JC36,$F36=$G36,$F36&gt;=PrSettings!$M$6),(ABS(IZ36-$F36)&lt;=1)*1,IF(AND(JC36,$F36+$G36&gt;=PrSettings!$M$8),(ABS(IZ36-$F36)+ABS(JA36-$G36)&lt;=1)*1,""))),"")</f>
        <v/>
      </c>
      <c r="JG36" s="489"/>
      <c r="JI36" s="451">
        <f t="shared" ca="1" si="418"/>
        <v>23</v>
      </c>
      <c r="JJ36" s="452" t="str">
        <f ca="1">GrpE!$B$6</f>
        <v>Japan</v>
      </c>
      <c r="JK36" s="453">
        <f t="shared" ca="1" si="419"/>
        <v>31</v>
      </c>
      <c r="JL36" s="452" t="str">
        <f ca="1">GrpE!$D$6</f>
        <v>Costa Rica</v>
      </c>
      <c r="JM36" s="492"/>
      <c r="JN36" s="492"/>
      <c r="JO36" s="486"/>
      <c r="JP36" s="453" t="str">
        <f t="shared" ca="1" si="420"/>
        <v/>
      </c>
      <c r="JQ36" s="453" t="str">
        <f ca="1">IF((JP36&lt;&gt;""),IF(OR($F36&lt;&gt;$G36,PrSettings!$M$4="●"),(($F36-$G36)=(JM36-JN36))*1,0),"")</f>
        <v/>
      </c>
      <c r="JR36" s="453" t="str">
        <f t="shared" ca="1" si="421"/>
        <v/>
      </c>
      <c r="JS36" s="453" t="str">
        <f ca="1">IF(JP36&lt;&gt;"",IF(ABS($F36-$G36)&gt;=PrSettings!$M$7,(ABS($F36-$G36-JM36+JN36)&lt;=1)*1,IF(AND(JP36,$F36=$G36,$F36&gt;=PrSettings!$M$6),(ABS(JM36-$F36)&lt;=1)*1,IF(AND(JP36,$F36+$G36&gt;=PrSettings!$M$8),(ABS(JM36-$F36)+ABS(JN36-$G36)&lt;=1)*1,""))),"")</f>
        <v/>
      </c>
      <c r="JT36" s="489"/>
      <c r="JV36" s="451">
        <f t="shared" ca="1" si="422"/>
        <v>23</v>
      </c>
      <c r="JW36" s="452" t="str">
        <f ca="1">GrpE!$B$6</f>
        <v>Japan</v>
      </c>
      <c r="JX36" s="453">
        <f t="shared" ca="1" si="423"/>
        <v>31</v>
      </c>
      <c r="JY36" s="452" t="str">
        <f ca="1">GrpE!$D$6</f>
        <v>Costa Rica</v>
      </c>
      <c r="JZ36" s="492"/>
      <c r="KA36" s="492"/>
      <c r="KB36" s="486"/>
      <c r="KC36" s="453" t="str">
        <f t="shared" ca="1" si="424"/>
        <v/>
      </c>
      <c r="KD36" s="453" t="str">
        <f ca="1">IF((KC36&lt;&gt;""),IF(OR($F36&lt;&gt;$G36,PrSettings!$M$4="●"),(($F36-$G36)=(JZ36-KA36))*1,0),"")</f>
        <v/>
      </c>
      <c r="KE36" s="453" t="str">
        <f t="shared" ca="1" si="425"/>
        <v/>
      </c>
      <c r="KF36" s="453" t="str">
        <f ca="1">IF(KC36&lt;&gt;"",IF(ABS($F36-$G36)&gt;=PrSettings!$M$7,(ABS($F36-$G36-JZ36+KA36)&lt;=1)*1,IF(AND(KC36,$F36=$G36,$F36&gt;=PrSettings!$M$6),(ABS(JZ36-$F36)&lt;=1)*1,IF(AND(KC36,$F36+$G36&gt;=PrSettings!$M$8),(ABS(JZ36-$F36)+ABS(KA36-$G36)&lt;=1)*1,""))),"")</f>
        <v/>
      </c>
      <c r="KG36" s="489"/>
      <c r="KI36" s="451">
        <f t="shared" ca="1" si="426"/>
        <v>23</v>
      </c>
      <c r="KJ36" s="452" t="str">
        <f ca="1">GrpE!$B$6</f>
        <v>Japan</v>
      </c>
      <c r="KK36" s="453">
        <f t="shared" ca="1" si="427"/>
        <v>31</v>
      </c>
      <c r="KL36" s="452" t="str">
        <f ca="1">GrpE!$D$6</f>
        <v>Costa Rica</v>
      </c>
      <c r="KM36" s="492"/>
      <c r="KN36" s="492"/>
      <c r="KO36" s="486"/>
      <c r="KP36" s="453" t="str">
        <f t="shared" ca="1" si="428"/>
        <v/>
      </c>
      <c r="KQ36" s="453" t="str">
        <f ca="1">IF((KP36&lt;&gt;""),IF(OR($F36&lt;&gt;$G36,PrSettings!$M$4="●"),(($F36-$G36)=(KM36-KN36))*1,0),"")</f>
        <v/>
      </c>
      <c r="KR36" s="453" t="str">
        <f t="shared" ca="1" si="429"/>
        <v/>
      </c>
      <c r="KS36" s="453" t="str">
        <f ca="1">IF(KP36&lt;&gt;"",IF(ABS($F36-$G36)&gt;=PrSettings!$M$7,(ABS($F36-$G36-KM36+KN36)&lt;=1)*1,IF(AND(KP36,$F36=$G36,$F36&gt;=PrSettings!$M$6),(ABS(KM36-$F36)&lt;=1)*1,IF(AND(KP36,$F36+$G36&gt;=PrSettings!$M$8),(ABS(KM36-$F36)+ABS(KN36-$G36)&lt;=1)*1,""))),"")</f>
        <v/>
      </c>
      <c r="KT36" s="489"/>
      <c r="KV36" s="451">
        <f t="shared" ca="1" si="430"/>
        <v>23</v>
      </c>
      <c r="KW36" s="452" t="str">
        <f ca="1">GrpE!$B$6</f>
        <v>Japan</v>
      </c>
      <c r="KX36" s="453">
        <f t="shared" ca="1" si="431"/>
        <v>31</v>
      </c>
      <c r="KY36" s="452" t="str">
        <f ca="1">GrpE!$D$6</f>
        <v>Costa Rica</v>
      </c>
      <c r="KZ36" s="492"/>
      <c r="LA36" s="492"/>
      <c r="LB36" s="486"/>
      <c r="LC36" s="453" t="str">
        <f t="shared" ca="1" si="432"/>
        <v/>
      </c>
      <c r="LD36" s="453" t="str">
        <f ca="1">IF((LC36&lt;&gt;""),IF(OR($F36&lt;&gt;$G36,PrSettings!$M$4="●"),(($F36-$G36)=(KZ36-LA36))*1,0),"")</f>
        <v/>
      </c>
      <c r="LE36" s="453" t="str">
        <f t="shared" ca="1" si="433"/>
        <v/>
      </c>
      <c r="LF36" s="453" t="str">
        <f ca="1">IF(LC36&lt;&gt;"",IF(ABS($F36-$G36)&gt;=PrSettings!$M$7,(ABS($F36-$G36-KZ36+LA36)&lt;=1)*1,IF(AND(LC36,$F36=$G36,$F36&gt;=PrSettings!$M$6),(ABS(KZ36-$F36)&lt;=1)*1,IF(AND(LC36,$F36+$G36&gt;=PrSettings!$M$8),(ABS(KZ36-$F36)+ABS(LA36-$G36)&lt;=1)*1,""))),"")</f>
        <v/>
      </c>
      <c r="LG36" s="489"/>
      <c r="LI36" s="451">
        <f t="shared" ca="1" si="434"/>
        <v>23</v>
      </c>
      <c r="LJ36" s="452" t="str">
        <f ca="1">GrpE!$B$6</f>
        <v>Japan</v>
      </c>
      <c r="LK36" s="453">
        <f t="shared" ca="1" si="435"/>
        <v>31</v>
      </c>
      <c r="LL36" s="452" t="str">
        <f ca="1">GrpE!$D$6</f>
        <v>Costa Rica</v>
      </c>
      <c r="LM36" s="492"/>
      <c r="LN36" s="492"/>
      <c r="LO36" s="486"/>
      <c r="LP36" s="453" t="str">
        <f t="shared" ca="1" si="436"/>
        <v/>
      </c>
      <c r="LQ36" s="453" t="str">
        <f ca="1">IF((LP36&lt;&gt;""),IF(OR($F36&lt;&gt;$G36,PrSettings!$M$4="●"),(($F36-$G36)=(LM36-LN36))*1,0),"")</f>
        <v/>
      </c>
      <c r="LR36" s="453" t="str">
        <f t="shared" ca="1" si="437"/>
        <v/>
      </c>
      <c r="LS36" s="453" t="str">
        <f ca="1">IF(LP36&lt;&gt;"",IF(ABS($F36-$G36)&gt;=PrSettings!$M$7,(ABS($F36-$G36-LM36+LN36)&lt;=1)*1,IF(AND(LP36,$F36=$G36,$F36&gt;=PrSettings!$M$6),(ABS(LM36-$F36)&lt;=1)*1,IF(AND(LP36,$F36+$G36&gt;=PrSettings!$M$8),(ABS(LM36-$F36)+ABS(LN36-$G36)&lt;=1)*1,""))),"")</f>
        <v/>
      </c>
      <c r="LT36" s="489"/>
      <c r="LV36" s="451">
        <f t="shared" ca="1" si="438"/>
        <v>23</v>
      </c>
      <c r="LW36" s="452" t="str">
        <f ca="1">GrpE!$B$6</f>
        <v>Japan</v>
      </c>
      <c r="LX36" s="453">
        <f t="shared" ca="1" si="439"/>
        <v>31</v>
      </c>
      <c r="LY36" s="452" t="str">
        <f ca="1">GrpE!$D$6</f>
        <v>Costa Rica</v>
      </c>
      <c r="LZ36" s="492"/>
      <c r="MA36" s="492"/>
      <c r="MB36" s="486"/>
      <c r="MC36" s="453" t="str">
        <f t="shared" ca="1" si="440"/>
        <v/>
      </c>
      <c r="MD36" s="453" t="str">
        <f ca="1">IF((MC36&lt;&gt;""),IF(OR($F36&lt;&gt;$G36,PrSettings!$M$4="●"),(($F36-$G36)=(LZ36-MA36))*1,0),"")</f>
        <v/>
      </c>
      <c r="ME36" s="453" t="str">
        <f t="shared" ca="1" si="441"/>
        <v/>
      </c>
      <c r="MF36" s="453" t="str">
        <f ca="1">IF(MC36&lt;&gt;"",IF(ABS($F36-$G36)&gt;=PrSettings!$M$7,(ABS($F36-$G36-LZ36+MA36)&lt;=1)*1,IF(AND(MC36,$F36=$G36,$F36&gt;=PrSettings!$M$6),(ABS(LZ36-$F36)&lt;=1)*1,IF(AND(MC36,$F36+$G36&gt;=PrSettings!$M$8),(ABS(LZ36-$F36)+ABS(MA36-$G36)&lt;=1)*1,""))),"")</f>
        <v/>
      </c>
      <c r="MG36" s="489"/>
    </row>
    <row r="37" spans="2:345" x14ac:dyDescent="0.25">
      <c r="B37" s="451">
        <f ca="1">INDEX(Groups!$C$7:$C$45,MATCH(C37,Groups!$D$7:$D$45,0))</f>
        <v>7</v>
      </c>
      <c r="C37" s="452" t="str">
        <f ca="1">GrpE!$B$7</f>
        <v>Spanien</v>
      </c>
      <c r="D37" s="453">
        <f ca="1">INDEX(Groups!$C$7:$C$45,MATCH(E37,Groups!$D$7:$D$45,0))</f>
        <v>12</v>
      </c>
      <c r="E37" s="452" t="str">
        <f ca="1">GrpE!$D$7</f>
        <v>Deutschland</v>
      </c>
      <c r="F37" s="454">
        <f ca="1">GrpE!$E$7</f>
        <v>1</v>
      </c>
      <c r="G37" s="455">
        <f ca="1">GrpE!$G$7</f>
        <v>1</v>
      </c>
      <c r="I37" s="451">
        <f t="shared" ca="1" si="338"/>
        <v>7</v>
      </c>
      <c r="J37" s="452" t="str">
        <f ca="1">GrpE!$B$7</f>
        <v>Spanien</v>
      </c>
      <c r="K37" s="453">
        <f t="shared" ca="1" si="339"/>
        <v>12</v>
      </c>
      <c r="L37" s="452" t="str">
        <f ca="1">GrpE!$D$7</f>
        <v>Deutschland</v>
      </c>
      <c r="M37" s="492"/>
      <c r="N37" s="492"/>
      <c r="O37" s="486"/>
      <c r="P37" s="453" t="str">
        <f t="shared" ca="1" si="340"/>
        <v/>
      </c>
      <c r="Q37" s="453" t="str">
        <f ca="1">IF((P37&lt;&gt;""),IF(OR($F37&lt;&gt;$G37,PrSettings!$M$4="●"),(($F37-$G37)=(M37-N37))*1,0),"")</f>
        <v/>
      </c>
      <c r="R37" s="453" t="str">
        <f t="shared" ca="1" si="341"/>
        <v/>
      </c>
      <c r="S37" s="453" t="str">
        <f ca="1">IF(P37&lt;&gt;"",IF(ABS($F37-$G37)&gt;=PrSettings!$M$7,(ABS($F37-$G37-M37+N37)&lt;=1)*1,IF(AND(P37,$F37=$G37,$F37&gt;=PrSettings!$M$6),(ABS(M37-$F37)&lt;=1)*1,IF(AND(P37,$F37+$G37&gt;=PrSettings!$M$8),(ABS(M37-$F37)+ABS(N37-$G37)&lt;=1)*1,""))),"")</f>
        <v/>
      </c>
      <c r="T37" s="489"/>
      <c r="V37" s="451">
        <f t="shared" ca="1" si="342"/>
        <v>7</v>
      </c>
      <c r="W37" s="452" t="str">
        <f ca="1">GrpE!$B$7</f>
        <v>Spanien</v>
      </c>
      <c r="X37" s="453">
        <f t="shared" ca="1" si="343"/>
        <v>12</v>
      </c>
      <c r="Y37" s="452" t="str">
        <f ca="1">GrpE!$D$7</f>
        <v>Deutschland</v>
      </c>
      <c r="Z37" s="492"/>
      <c r="AA37" s="492"/>
      <c r="AB37" s="486"/>
      <c r="AC37" s="453" t="str">
        <f t="shared" ca="1" si="344"/>
        <v/>
      </c>
      <c r="AD37" s="453" t="str">
        <f ca="1">IF((AC37&lt;&gt;""),IF(OR($F37&lt;&gt;$G37,PrSettings!$M$4="●"),(($F37-$G37)=(Z37-AA37))*1,0),"")</f>
        <v/>
      </c>
      <c r="AE37" s="453" t="str">
        <f t="shared" ca="1" si="345"/>
        <v/>
      </c>
      <c r="AF37" s="453" t="str">
        <f ca="1">IF(AC37&lt;&gt;"",IF(ABS($F37-$G37)&gt;=PrSettings!$M$7,(ABS($F37-$G37-Z37+AA37)&lt;=1)*1,IF(AND(AC37,$F37=$G37,$F37&gt;=PrSettings!$M$6),(ABS(Z37-$F37)&lt;=1)*1,IF(AND(AC37,$F37+$G37&gt;=PrSettings!$M$8),(ABS(Z37-$F37)+ABS(AA37-$G37)&lt;=1)*1,""))),"")</f>
        <v/>
      </c>
      <c r="AG37" s="489"/>
      <c r="AI37" s="451">
        <f t="shared" ca="1" si="346"/>
        <v>7</v>
      </c>
      <c r="AJ37" s="452" t="str">
        <f ca="1">GrpE!$B$7</f>
        <v>Spanien</v>
      </c>
      <c r="AK37" s="453">
        <f t="shared" ca="1" si="347"/>
        <v>12</v>
      </c>
      <c r="AL37" s="452" t="str">
        <f ca="1">GrpE!$D$7</f>
        <v>Deutschland</v>
      </c>
      <c r="AM37" s="492"/>
      <c r="AN37" s="492"/>
      <c r="AO37" s="486"/>
      <c r="AP37" s="453" t="str">
        <f t="shared" ca="1" si="348"/>
        <v/>
      </c>
      <c r="AQ37" s="453" t="str">
        <f ca="1">IF((AP37&lt;&gt;""),IF(OR($F37&lt;&gt;$G37,PrSettings!$M$4="●"),(($F37-$G37)=(AM37-AN37))*1,0),"")</f>
        <v/>
      </c>
      <c r="AR37" s="453" t="str">
        <f t="shared" ca="1" si="349"/>
        <v/>
      </c>
      <c r="AS37" s="453" t="str">
        <f ca="1">IF(AP37&lt;&gt;"",IF(ABS($F37-$G37)&gt;=PrSettings!$M$7,(ABS($F37-$G37-AM37+AN37)&lt;=1)*1,IF(AND(AP37,$F37=$G37,$F37&gt;=PrSettings!$M$6),(ABS(AM37-$F37)&lt;=1)*1,IF(AND(AP37,$F37+$G37&gt;=PrSettings!$M$8),(ABS(AM37-$F37)+ABS(AN37-$G37)&lt;=1)*1,""))),"")</f>
        <v/>
      </c>
      <c r="AT37" s="489"/>
      <c r="AV37" s="451">
        <f t="shared" ca="1" si="350"/>
        <v>7</v>
      </c>
      <c r="AW37" s="452" t="str">
        <f ca="1">GrpE!$B$7</f>
        <v>Spanien</v>
      </c>
      <c r="AX37" s="453">
        <f t="shared" ca="1" si="351"/>
        <v>12</v>
      </c>
      <c r="AY37" s="452" t="str">
        <f ca="1">GrpE!$D$7</f>
        <v>Deutschland</v>
      </c>
      <c r="AZ37" s="492"/>
      <c r="BA37" s="492"/>
      <c r="BB37" s="486"/>
      <c r="BC37" s="453" t="str">
        <f t="shared" ca="1" si="352"/>
        <v/>
      </c>
      <c r="BD37" s="453" t="str">
        <f ca="1">IF((BC37&lt;&gt;""),IF(OR($F37&lt;&gt;$G37,PrSettings!$M$4="●"),(($F37-$G37)=(AZ37-BA37))*1,0),"")</f>
        <v/>
      </c>
      <c r="BE37" s="453" t="str">
        <f t="shared" ca="1" si="353"/>
        <v/>
      </c>
      <c r="BF37" s="453" t="str">
        <f ca="1">IF(BC37&lt;&gt;"",IF(ABS($F37-$G37)&gt;=PrSettings!$M$7,(ABS($F37-$G37-AZ37+BA37)&lt;=1)*1,IF(AND(BC37,$F37=$G37,$F37&gt;=PrSettings!$M$6),(ABS(AZ37-$F37)&lt;=1)*1,IF(AND(BC37,$F37+$G37&gt;=PrSettings!$M$8),(ABS(AZ37-$F37)+ABS(BA37-$G37)&lt;=1)*1,""))),"")</f>
        <v/>
      </c>
      <c r="BG37" s="489"/>
      <c r="BI37" s="451">
        <f t="shared" ca="1" si="354"/>
        <v>7</v>
      </c>
      <c r="BJ37" s="452" t="str">
        <f ca="1">GrpE!$B$7</f>
        <v>Spanien</v>
      </c>
      <c r="BK37" s="453">
        <f t="shared" ca="1" si="355"/>
        <v>12</v>
      </c>
      <c r="BL37" s="452" t="str">
        <f ca="1">GrpE!$D$7</f>
        <v>Deutschland</v>
      </c>
      <c r="BM37" s="492"/>
      <c r="BN37" s="492"/>
      <c r="BO37" s="486"/>
      <c r="BP37" s="453" t="str">
        <f t="shared" ca="1" si="356"/>
        <v/>
      </c>
      <c r="BQ37" s="453" t="str">
        <f ca="1">IF((BP37&lt;&gt;""),IF(OR($F37&lt;&gt;$G37,PrSettings!$M$4="●"),(($F37-$G37)=(BM37-BN37))*1,0),"")</f>
        <v/>
      </c>
      <c r="BR37" s="453" t="str">
        <f t="shared" ca="1" si="357"/>
        <v/>
      </c>
      <c r="BS37" s="453" t="str">
        <f ca="1">IF(BP37&lt;&gt;"",IF(ABS($F37-$G37)&gt;=PrSettings!$M$7,(ABS($F37-$G37-BM37+BN37)&lt;=1)*1,IF(AND(BP37,$F37=$G37,$F37&gt;=PrSettings!$M$6),(ABS(BM37-$F37)&lt;=1)*1,IF(AND(BP37,$F37+$G37&gt;=PrSettings!$M$8),(ABS(BM37-$F37)+ABS(BN37-$G37)&lt;=1)*1,""))),"")</f>
        <v/>
      </c>
      <c r="BT37" s="489"/>
      <c r="BV37" s="451">
        <f t="shared" ca="1" si="358"/>
        <v>7</v>
      </c>
      <c r="BW37" s="452" t="str">
        <f ca="1">GrpE!$B$7</f>
        <v>Spanien</v>
      </c>
      <c r="BX37" s="453">
        <f t="shared" ca="1" si="359"/>
        <v>12</v>
      </c>
      <c r="BY37" s="452" t="str">
        <f ca="1">GrpE!$D$7</f>
        <v>Deutschland</v>
      </c>
      <c r="BZ37" s="492"/>
      <c r="CA37" s="492"/>
      <c r="CB37" s="486"/>
      <c r="CC37" s="453" t="str">
        <f t="shared" ca="1" si="360"/>
        <v/>
      </c>
      <c r="CD37" s="453" t="str">
        <f ca="1">IF((CC37&lt;&gt;""),IF(OR($F37&lt;&gt;$G37,PrSettings!$M$4="●"),(($F37-$G37)=(BZ37-CA37))*1,0),"")</f>
        <v/>
      </c>
      <c r="CE37" s="453" t="str">
        <f t="shared" ca="1" si="361"/>
        <v/>
      </c>
      <c r="CF37" s="453" t="str">
        <f ca="1">IF(CC37&lt;&gt;"",IF(ABS($F37-$G37)&gt;=PrSettings!$M$7,(ABS($F37-$G37-BZ37+CA37)&lt;=1)*1,IF(AND(CC37,$F37=$G37,$F37&gt;=PrSettings!$M$6),(ABS(BZ37-$F37)&lt;=1)*1,IF(AND(CC37,$F37+$G37&gt;=PrSettings!$M$8),(ABS(BZ37-$F37)+ABS(CA37-$G37)&lt;=1)*1,""))),"")</f>
        <v/>
      </c>
      <c r="CG37" s="489"/>
      <c r="CI37" s="451">
        <f t="shared" ca="1" si="362"/>
        <v>7</v>
      </c>
      <c r="CJ37" s="452" t="str">
        <f ca="1">GrpE!$B$7</f>
        <v>Spanien</v>
      </c>
      <c r="CK37" s="453">
        <f t="shared" ca="1" si="363"/>
        <v>12</v>
      </c>
      <c r="CL37" s="452" t="str">
        <f ca="1">GrpE!$D$7</f>
        <v>Deutschland</v>
      </c>
      <c r="CM37" s="492"/>
      <c r="CN37" s="492"/>
      <c r="CO37" s="486"/>
      <c r="CP37" s="453" t="str">
        <f t="shared" ca="1" si="364"/>
        <v/>
      </c>
      <c r="CQ37" s="453" t="str">
        <f ca="1">IF((CP37&lt;&gt;""),IF(OR($F37&lt;&gt;$G37,PrSettings!$M$4="●"),(($F37-$G37)=(CM37-CN37))*1,0),"")</f>
        <v/>
      </c>
      <c r="CR37" s="453" t="str">
        <f t="shared" ca="1" si="365"/>
        <v/>
      </c>
      <c r="CS37" s="453" t="str">
        <f ca="1">IF(CP37&lt;&gt;"",IF(ABS($F37-$G37)&gt;=PrSettings!$M$7,(ABS($F37-$G37-CM37+CN37)&lt;=1)*1,IF(AND(CP37,$F37=$G37,$F37&gt;=PrSettings!$M$6),(ABS(CM37-$F37)&lt;=1)*1,IF(AND(CP37,$F37+$G37&gt;=PrSettings!$M$8),(ABS(CM37-$F37)+ABS(CN37-$G37)&lt;=1)*1,""))),"")</f>
        <v/>
      </c>
      <c r="CT37" s="489"/>
      <c r="CV37" s="451">
        <f t="shared" ca="1" si="366"/>
        <v>7</v>
      </c>
      <c r="CW37" s="452" t="str">
        <f ca="1">GrpE!$B$7</f>
        <v>Spanien</v>
      </c>
      <c r="CX37" s="453">
        <f t="shared" ca="1" si="367"/>
        <v>12</v>
      </c>
      <c r="CY37" s="452" t="str">
        <f ca="1">GrpE!$D$7</f>
        <v>Deutschland</v>
      </c>
      <c r="CZ37" s="492"/>
      <c r="DA37" s="492"/>
      <c r="DB37" s="486"/>
      <c r="DC37" s="453" t="str">
        <f t="shared" ca="1" si="368"/>
        <v/>
      </c>
      <c r="DD37" s="453" t="str">
        <f ca="1">IF((DC37&lt;&gt;""),IF(OR($F37&lt;&gt;$G37,PrSettings!$M$4="●"),(($F37-$G37)=(CZ37-DA37))*1,0),"")</f>
        <v/>
      </c>
      <c r="DE37" s="453" t="str">
        <f t="shared" ca="1" si="369"/>
        <v/>
      </c>
      <c r="DF37" s="453" t="str">
        <f ca="1">IF(DC37&lt;&gt;"",IF(ABS($F37-$G37)&gt;=PrSettings!$M$7,(ABS($F37-$G37-CZ37+DA37)&lt;=1)*1,IF(AND(DC37,$F37=$G37,$F37&gt;=PrSettings!$M$6),(ABS(CZ37-$F37)&lt;=1)*1,IF(AND(DC37,$F37+$G37&gt;=PrSettings!$M$8),(ABS(CZ37-$F37)+ABS(DA37-$G37)&lt;=1)*1,""))),"")</f>
        <v/>
      </c>
      <c r="DG37" s="489"/>
      <c r="DI37" s="451">
        <f t="shared" ca="1" si="370"/>
        <v>7</v>
      </c>
      <c r="DJ37" s="452" t="str">
        <f ca="1">GrpE!$B$7</f>
        <v>Spanien</v>
      </c>
      <c r="DK37" s="453">
        <f t="shared" ca="1" si="371"/>
        <v>12</v>
      </c>
      <c r="DL37" s="452" t="str">
        <f ca="1">GrpE!$D$7</f>
        <v>Deutschland</v>
      </c>
      <c r="DM37" s="492"/>
      <c r="DN37" s="492"/>
      <c r="DO37" s="486"/>
      <c r="DP37" s="453" t="str">
        <f t="shared" ca="1" si="372"/>
        <v/>
      </c>
      <c r="DQ37" s="453" t="str">
        <f ca="1">IF((DP37&lt;&gt;""),IF(OR($F37&lt;&gt;$G37,PrSettings!$M$4="●"),(($F37-$G37)=(DM37-DN37))*1,0),"")</f>
        <v/>
      </c>
      <c r="DR37" s="453" t="str">
        <f t="shared" ca="1" si="373"/>
        <v/>
      </c>
      <c r="DS37" s="453" t="str">
        <f ca="1">IF(DP37&lt;&gt;"",IF(ABS($F37-$G37)&gt;=PrSettings!$M$7,(ABS($F37-$G37-DM37+DN37)&lt;=1)*1,IF(AND(DP37,$F37=$G37,$F37&gt;=PrSettings!$M$6),(ABS(DM37-$F37)&lt;=1)*1,IF(AND(DP37,$F37+$G37&gt;=PrSettings!$M$8),(ABS(DM37-$F37)+ABS(DN37-$G37)&lt;=1)*1,""))),"")</f>
        <v/>
      </c>
      <c r="DT37" s="489"/>
      <c r="DV37" s="451">
        <f t="shared" ca="1" si="374"/>
        <v>7</v>
      </c>
      <c r="DW37" s="452" t="str">
        <f ca="1">GrpE!$B$7</f>
        <v>Spanien</v>
      </c>
      <c r="DX37" s="453">
        <f t="shared" ca="1" si="375"/>
        <v>12</v>
      </c>
      <c r="DY37" s="452" t="str">
        <f ca="1">GrpE!$D$7</f>
        <v>Deutschland</v>
      </c>
      <c r="DZ37" s="492"/>
      <c r="EA37" s="492"/>
      <c r="EB37" s="486"/>
      <c r="EC37" s="453" t="str">
        <f t="shared" ca="1" si="376"/>
        <v/>
      </c>
      <c r="ED37" s="453" t="str">
        <f ca="1">IF((EC37&lt;&gt;""),IF(OR($F37&lt;&gt;$G37,PrSettings!$M$4="●"),(($F37-$G37)=(DZ37-EA37))*1,0),"")</f>
        <v/>
      </c>
      <c r="EE37" s="453" t="str">
        <f t="shared" ca="1" si="377"/>
        <v/>
      </c>
      <c r="EF37" s="453" t="str">
        <f ca="1">IF(EC37&lt;&gt;"",IF(ABS($F37-$G37)&gt;=PrSettings!$M$7,(ABS($F37-$G37-DZ37+EA37)&lt;=1)*1,IF(AND(EC37,$F37=$G37,$F37&gt;=PrSettings!$M$6),(ABS(DZ37-$F37)&lt;=1)*1,IF(AND(EC37,$F37+$G37&gt;=PrSettings!$M$8),(ABS(DZ37-$F37)+ABS(EA37-$G37)&lt;=1)*1,""))),"")</f>
        <v/>
      </c>
      <c r="EG37" s="489"/>
      <c r="EI37" s="451">
        <f t="shared" ca="1" si="378"/>
        <v>7</v>
      </c>
      <c r="EJ37" s="452" t="str">
        <f ca="1">GrpE!$B$7</f>
        <v>Spanien</v>
      </c>
      <c r="EK37" s="453">
        <f t="shared" ca="1" si="379"/>
        <v>12</v>
      </c>
      <c r="EL37" s="452" t="str">
        <f ca="1">GrpE!$D$7</f>
        <v>Deutschland</v>
      </c>
      <c r="EM37" s="492"/>
      <c r="EN37" s="492"/>
      <c r="EO37" s="486"/>
      <c r="EP37" s="453" t="str">
        <f t="shared" ca="1" si="380"/>
        <v/>
      </c>
      <c r="EQ37" s="453" t="str">
        <f ca="1">IF((EP37&lt;&gt;""),IF(OR($F37&lt;&gt;$G37,PrSettings!$M$4="●"),(($F37-$G37)=(EM37-EN37))*1,0),"")</f>
        <v/>
      </c>
      <c r="ER37" s="453" t="str">
        <f t="shared" ca="1" si="381"/>
        <v/>
      </c>
      <c r="ES37" s="453" t="str">
        <f ca="1">IF(EP37&lt;&gt;"",IF(ABS($F37-$G37)&gt;=PrSettings!$M$7,(ABS($F37-$G37-EM37+EN37)&lt;=1)*1,IF(AND(EP37,$F37=$G37,$F37&gt;=PrSettings!$M$6),(ABS(EM37-$F37)&lt;=1)*1,IF(AND(EP37,$F37+$G37&gt;=PrSettings!$M$8),(ABS(EM37-$F37)+ABS(EN37-$G37)&lt;=1)*1,""))),"")</f>
        <v/>
      </c>
      <c r="ET37" s="489"/>
      <c r="EV37" s="451">
        <f t="shared" ca="1" si="382"/>
        <v>7</v>
      </c>
      <c r="EW37" s="452" t="str">
        <f ca="1">GrpE!$B$7</f>
        <v>Spanien</v>
      </c>
      <c r="EX37" s="453">
        <f t="shared" ca="1" si="383"/>
        <v>12</v>
      </c>
      <c r="EY37" s="452" t="str">
        <f ca="1">GrpE!$D$7</f>
        <v>Deutschland</v>
      </c>
      <c r="EZ37" s="492"/>
      <c r="FA37" s="492"/>
      <c r="FB37" s="486"/>
      <c r="FC37" s="453" t="str">
        <f t="shared" ca="1" si="384"/>
        <v/>
      </c>
      <c r="FD37" s="453" t="str">
        <f ca="1">IF((FC37&lt;&gt;""),IF(OR($F37&lt;&gt;$G37,PrSettings!$M$4="●"),(($F37-$G37)=(EZ37-FA37))*1,0),"")</f>
        <v/>
      </c>
      <c r="FE37" s="453" t="str">
        <f t="shared" ca="1" si="385"/>
        <v/>
      </c>
      <c r="FF37" s="453" t="str">
        <f ca="1">IF(FC37&lt;&gt;"",IF(ABS($F37-$G37)&gt;=PrSettings!$M$7,(ABS($F37-$G37-EZ37+FA37)&lt;=1)*1,IF(AND(FC37,$F37=$G37,$F37&gt;=PrSettings!$M$6),(ABS(EZ37-$F37)&lt;=1)*1,IF(AND(FC37,$F37+$G37&gt;=PrSettings!$M$8),(ABS(EZ37-$F37)+ABS(FA37-$G37)&lt;=1)*1,""))),"")</f>
        <v/>
      </c>
      <c r="FG37" s="489"/>
      <c r="FI37" s="451">
        <f t="shared" ca="1" si="386"/>
        <v>7</v>
      </c>
      <c r="FJ37" s="452" t="str">
        <f ca="1">GrpE!$B$7</f>
        <v>Spanien</v>
      </c>
      <c r="FK37" s="453">
        <f t="shared" ca="1" si="387"/>
        <v>12</v>
      </c>
      <c r="FL37" s="452" t="str">
        <f ca="1">GrpE!$D$7</f>
        <v>Deutschland</v>
      </c>
      <c r="FM37" s="492"/>
      <c r="FN37" s="492"/>
      <c r="FO37" s="486"/>
      <c r="FP37" s="453" t="str">
        <f t="shared" ca="1" si="388"/>
        <v/>
      </c>
      <c r="FQ37" s="453" t="str">
        <f ca="1">IF((FP37&lt;&gt;""),IF(OR($F37&lt;&gt;$G37,PrSettings!$M$4="●"),(($F37-$G37)=(FM37-FN37))*1,0),"")</f>
        <v/>
      </c>
      <c r="FR37" s="453" t="str">
        <f t="shared" ca="1" si="389"/>
        <v/>
      </c>
      <c r="FS37" s="453" t="str">
        <f ca="1">IF(FP37&lt;&gt;"",IF(ABS($F37-$G37)&gt;=PrSettings!$M$7,(ABS($F37-$G37-FM37+FN37)&lt;=1)*1,IF(AND(FP37,$F37=$G37,$F37&gt;=PrSettings!$M$6),(ABS(FM37-$F37)&lt;=1)*1,IF(AND(FP37,$F37+$G37&gt;=PrSettings!$M$8),(ABS(FM37-$F37)+ABS(FN37-$G37)&lt;=1)*1,""))),"")</f>
        <v/>
      </c>
      <c r="FT37" s="489"/>
      <c r="FV37" s="451">
        <f t="shared" ca="1" si="390"/>
        <v>7</v>
      </c>
      <c r="FW37" s="452" t="str">
        <f ca="1">GrpE!$B$7</f>
        <v>Spanien</v>
      </c>
      <c r="FX37" s="453">
        <f t="shared" ca="1" si="391"/>
        <v>12</v>
      </c>
      <c r="FY37" s="452" t="str">
        <f ca="1">GrpE!$D$7</f>
        <v>Deutschland</v>
      </c>
      <c r="FZ37" s="492"/>
      <c r="GA37" s="492"/>
      <c r="GB37" s="486"/>
      <c r="GC37" s="453" t="str">
        <f t="shared" ca="1" si="392"/>
        <v/>
      </c>
      <c r="GD37" s="453" t="str">
        <f ca="1">IF((GC37&lt;&gt;""),IF(OR($F37&lt;&gt;$G37,PrSettings!$M$4="●"),(($F37-$G37)=(FZ37-GA37))*1,0),"")</f>
        <v/>
      </c>
      <c r="GE37" s="453" t="str">
        <f t="shared" ca="1" si="393"/>
        <v/>
      </c>
      <c r="GF37" s="453" t="str">
        <f ca="1">IF(GC37&lt;&gt;"",IF(ABS($F37-$G37)&gt;=PrSettings!$M$7,(ABS($F37-$G37-FZ37+GA37)&lt;=1)*1,IF(AND(GC37,$F37=$G37,$F37&gt;=PrSettings!$M$6),(ABS(FZ37-$F37)&lt;=1)*1,IF(AND(GC37,$F37+$G37&gt;=PrSettings!$M$8),(ABS(FZ37-$F37)+ABS(GA37-$G37)&lt;=1)*1,""))),"")</f>
        <v/>
      </c>
      <c r="GG37" s="489"/>
      <c r="GI37" s="451">
        <f t="shared" ca="1" si="394"/>
        <v>7</v>
      </c>
      <c r="GJ37" s="452" t="str">
        <f ca="1">GrpE!$B$7</f>
        <v>Spanien</v>
      </c>
      <c r="GK37" s="453">
        <f t="shared" ca="1" si="395"/>
        <v>12</v>
      </c>
      <c r="GL37" s="452" t="str">
        <f ca="1">GrpE!$D$7</f>
        <v>Deutschland</v>
      </c>
      <c r="GM37" s="492"/>
      <c r="GN37" s="492"/>
      <c r="GO37" s="486"/>
      <c r="GP37" s="453" t="str">
        <f t="shared" ca="1" si="396"/>
        <v/>
      </c>
      <c r="GQ37" s="453" t="str">
        <f ca="1">IF((GP37&lt;&gt;""),IF(OR($F37&lt;&gt;$G37,PrSettings!$M$4="●"),(($F37-$G37)=(GM37-GN37))*1,0),"")</f>
        <v/>
      </c>
      <c r="GR37" s="453" t="str">
        <f t="shared" ca="1" si="397"/>
        <v/>
      </c>
      <c r="GS37" s="453" t="str">
        <f ca="1">IF(GP37&lt;&gt;"",IF(ABS($F37-$G37)&gt;=PrSettings!$M$7,(ABS($F37-$G37-GM37+GN37)&lt;=1)*1,IF(AND(GP37,$F37=$G37,$F37&gt;=PrSettings!$M$6),(ABS(GM37-$F37)&lt;=1)*1,IF(AND(GP37,$F37+$G37&gt;=PrSettings!$M$8),(ABS(GM37-$F37)+ABS(GN37-$G37)&lt;=1)*1,""))),"")</f>
        <v/>
      </c>
      <c r="GT37" s="489"/>
      <c r="GV37" s="451">
        <f t="shared" ca="1" si="398"/>
        <v>7</v>
      </c>
      <c r="GW37" s="452" t="str">
        <f ca="1">GrpE!$B$7</f>
        <v>Spanien</v>
      </c>
      <c r="GX37" s="453">
        <f t="shared" ca="1" si="399"/>
        <v>12</v>
      </c>
      <c r="GY37" s="452" t="str">
        <f ca="1">GrpE!$D$7</f>
        <v>Deutschland</v>
      </c>
      <c r="GZ37" s="492"/>
      <c r="HA37" s="492"/>
      <c r="HB37" s="486"/>
      <c r="HC37" s="453" t="str">
        <f t="shared" ca="1" si="400"/>
        <v/>
      </c>
      <c r="HD37" s="453" t="str">
        <f ca="1">IF((HC37&lt;&gt;""),IF(OR($F37&lt;&gt;$G37,PrSettings!$M$4="●"),(($F37-$G37)=(GZ37-HA37))*1,0),"")</f>
        <v/>
      </c>
      <c r="HE37" s="453" t="str">
        <f t="shared" ca="1" si="401"/>
        <v/>
      </c>
      <c r="HF37" s="453" t="str">
        <f ca="1">IF(HC37&lt;&gt;"",IF(ABS($F37-$G37)&gt;=PrSettings!$M$7,(ABS($F37-$G37-GZ37+HA37)&lt;=1)*1,IF(AND(HC37,$F37=$G37,$F37&gt;=PrSettings!$M$6),(ABS(GZ37-$F37)&lt;=1)*1,IF(AND(HC37,$F37+$G37&gt;=PrSettings!$M$8),(ABS(GZ37-$F37)+ABS(HA37-$G37)&lt;=1)*1,""))),"")</f>
        <v/>
      </c>
      <c r="HG37" s="489"/>
      <c r="HI37" s="451">
        <f t="shared" ca="1" si="402"/>
        <v>7</v>
      </c>
      <c r="HJ37" s="452" t="str">
        <f ca="1">GrpE!$B$7</f>
        <v>Spanien</v>
      </c>
      <c r="HK37" s="453">
        <f t="shared" ca="1" si="403"/>
        <v>12</v>
      </c>
      <c r="HL37" s="452" t="str">
        <f ca="1">GrpE!$D$7</f>
        <v>Deutschland</v>
      </c>
      <c r="HM37" s="492"/>
      <c r="HN37" s="492"/>
      <c r="HO37" s="486"/>
      <c r="HP37" s="453" t="str">
        <f t="shared" ca="1" si="404"/>
        <v/>
      </c>
      <c r="HQ37" s="453" t="str">
        <f ca="1">IF((HP37&lt;&gt;""),IF(OR($F37&lt;&gt;$G37,PrSettings!$M$4="●"),(($F37-$G37)=(HM37-HN37))*1,0),"")</f>
        <v/>
      </c>
      <c r="HR37" s="453" t="str">
        <f t="shared" ca="1" si="405"/>
        <v/>
      </c>
      <c r="HS37" s="453" t="str">
        <f ca="1">IF(HP37&lt;&gt;"",IF(ABS($F37-$G37)&gt;=PrSettings!$M$7,(ABS($F37-$G37-HM37+HN37)&lt;=1)*1,IF(AND(HP37,$F37=$G37,$F37&gt;=PrSettings!$M$6),(ABS(HM37-$F37)&lt;=1)*1,IF(AND(HP37,$F37+$G37&gt;=PrSettings!$M$8),(ABS(HM37-$F37)+ABS(HN37-$G37)&lt;=1)*1,""))),"")</f>
        <v/>
      </c>
      <c r="HT37" s="489"/>
      <c r="HV37" s="451">
        <f t="shared" ca="1" si="406"/>
        <v>7</v>
      </c>
      <c r="HW37" s="452" t="str">
        <f ca="1">GrpE!$B$7</f>
        <v>Spanien</v>
      </c>
      <c r="HX37" s="453">
        <f t="shared" ca="1" si="407"/>
        <v>12</v>
      </c>
      <c r="HY37" s="452" t="str">
        <f ca="1">GrpE!$D$7</f>
        <v>Deutschland</v>
      </c>
      <c r="HZ37" s="492"/>
      <c r="IA37" s="492"/>
      <c r="IB37" s="486"/>
      <c r="IC37" s="453" t="str">
        <f t="shared" ca="1" si="408"/>
        <v/>
      </c>
      <c r="ID37" s="453" t="str">
        <f ca="1">IF((IC37&lt;&gt;""),IF(OR($F37&lt;&gt;$G37,PrSettings!$M$4="●"),(($F37-$G37)=(HZ37-IA37))*1,0),"")</f>
        <v/>
      </c>
      <c r="IE37" s="453" t="str">
        <f t="shared" ca="1" si="409"/>
        <v/>
      </c>
      <c r="IF37" s="453" t="str">
        <f ca="1">IF(IC37&lt;&gt;"",IF(ABS($F37-$G37)&gt;=PrSettings!$M$7,(ABS($F37-$G37-HZ37+IA37)&lt;=1)*1,IF(AND(IC37,$F37=$G37,$F37&gt;=PrSettings!$M$6),(ABS(HZ37-$F37)&lt;=1)*1,IF(AND(IC37,$F37+$G37&gt;=PrSettings!$M$8),(ABS(HZ37-$F37)+ABS(IA37-$G37)&lt;=1)*1,""))),"")</f>
        <v/>
      </c>
      <c r="IG37" s="489"/>
      <c r="II37" s="451">
        <f t="shared" ca="1" si="410"/>
        <v>7</v>
      </c>
      <c r="IJ37" s="452" t="str">
        <f ca="1">GrpE!$B$7</f>
        <v>Spanien</v>
      </c>
      <c r="IK37" s="453">
        <f t="shared" ca="1" si="411"/>
        <v>12</v>
      </c>
      <c r="IL37" s="452" t="str">
        <f ca="1">GrpE!$D$7</f>
        <v>Deutschland</v>
      </c>
      <c r="IM37" s="492"/>
      <c r="IN37" s="492"/>
      <c r="IO37" s="486"/>
      <c r="IP37" s="453" t="str">
        <f t="shared" ca="1" si="412"/>
        <v/>
      </c>
      <c r="IQ37" s="453" t="str">
        <f ca="1">IF((IP37&lt;&gt;""),IF(OR($F37&lt;&gt;$G37,PrSettings!$M$4="●"),(($F37-$G37)=(IM37-IN37))*1,0),"")</f>
        <v/>
      </c>
      <c r="IR37" s="453" t="str">
        <f t="shared" ca="1" si="413"/>
        <v/>
      </c>
      <c r="IS37" s="453" t="str">
        <f ca="1">IF(IP37&lt;&gt;"",IF(ABS($F37-$G37)&gt;=PrSettings!$M$7,(ABS($F37-$G37-IM37+IN37)&lt;=1)*1,IF(AND(IP37,$F37=$G37,$F37&gt;=PrSettings!$M$6),(ABS(IM37-$F37)&lt;=1)*1,IF(AND(IP37,$F37+$G37&gt;=PrSettings!$M$8),(ABS(IM37-$F37)+ABS(IN37-$G37)&lt;=1)*1,""))),"")</f>
        <v/>
      </c>
      <c r="IT37" s="489"/>
      <c r="IV37" s="451">
        <f t="shared" ca="1" si="414"/>
        <v>7</v>
      </c>
      <c r="IW37" s="452" t="str">
        <f ca="1">GrpE!$B$7</f>
        <v>Spanien</v>
      </c>
      <c r="IX37" s="453">
        <f t="shared" ca="1" si="415"/>
        <v>12</v>
      </c>
      <c r="IY37" s="452" t="str">
        <f ca="1">GrpE!$D$7</f>
        <v>Deutschland</v>
      </c>
      <c r="IZ37" s="492"/>
      <c r="JA37" s="492"/>
      <c r="JB37" s="486"/>
      <c r="JC37" s="453" t="str">
        <f t="shared" ca="1" si="416"/>
        <v/>
      </c>
      <c r="JD37" s="453" t="str">
        <f ca="1">IF((JC37&lt;&gt;""),IF(OR($F37&lt;&gt;$G37,PrSettings!$M$4="●"),(($F37-$G37)=(IZ37-JA37))*1,0),"")</f>
        <v/>
      </c>
      <c r="JE37" s="453" t="str">
        <f t="shared" ca="1" si="417"/>
        <v/>
      </c>
      <c r="JF37" s="453" t="str">
        <f ca="1">IF(JC37&lt;&gt;"",IF(ABS($F37-$G37)&gt;=PrSettings!$M$7,(ABS($F37-$G37-IZ37+JA37)&lt;=1)*1,IF(AND(JC37,$F37=$G37,$F37&gt;=PrSettings!$M$6),(ABS(IZ37-$F37)&lt;=1)*1,IF(AND(JC37,$F37+$G37&gt;=PrSettings!$M$8),(ABS(IZ37-$F37)+ABS(JA37-$G37)&lt;=1)*1,""))),"")</f>
        <v/>
      </c>
      <c r="JG37" s="489"/>
      <c r="JI37" s="451">
        <f t="shared" ca="1" si="418"/>
        <v>7</v>
      </c>
      <c r="JJ37" s="452" t="str">
        <f ca="1">GrpE!$B$7</f>
        <v>Spanien</v>
      </c>
      <c r="JK37" s="453">
        <f t="shared" ca="1" si="419"/>
        <v>12</v>
      </c>
      <c r="JL37" s="452" t="str">
        <f ca="1">GrpE!$D$7</f>
        <v>Deutschland</v>
      </c>
      <c r="JM37" s="492"/>
      <c r="JN37" s="492"/>
      <c r="JO37" s="486"/>
      <c r="JP37" s="453" t="str">
        <f t="shared" ca="1" si="420"/>
        <v/>
      </c>
      <c r="JQ37" s="453" t="str">
        <f ca="1">IF((JP37&lt;&gt;""),IF(OR($F37&lt;&gt;$G37,PrSettings!$M$4="●"),(($F37-$G37)=(JM37-JN37))*1,0),"")</f>
        <v/>
      </c>
      <c r="JR37" s="453" t="str">
        <f t="shared" ca="1" si="421"/>
        <v/>
      </c>
      <c r="JS37" s="453" t="str">
        <f ca="1">IF(JP37&lt;&gt;"",IF(ABS($F37-$G37)&gt;=PrSettings!$M$7,(ABS($F37-$G37-JM37+JN37)&lt;=1)*1,IF(AND(JP37,$F37=$G37,$F37&gt;=PrSettings!$M$6),(ABS(JM37-$F37)&lt;=1)*1,IF(AND(JP37,$F37+$G37&gt;=PrSettings!$M$8),(ABS(JM37-$F37)+ABS(JN37-$G37)&lt;=1)*1,""))),"")</f>
        <v/>
      </c>
      <c r="JT37" s="489"/>
      <c r="JV37" s="451">
        <f t="shared" ca="1" si="422"/>
        <v>7</v>
      </c>
      <c r="JW37" s="452" t="str">
        <f ca="1">GrpE!$B$7</f>
        <v>Spanien</v>
      </c>
      <c r="JX37" s="453">
        <f t="shared" ca="1" si="423"/>
        <v>12</v>
      </c>
      <c r="JY37" s="452" t="str">
        <f ca="1">GrpE!$D$7</f>
        <v>Deutschland</v>
      </c>
      <c r="JZ37" s="492"/>
      <c r="KA37" s="492"/>
      <c r="KB37" s="486"/>
      <c r="KC37" s="453" t="str">
        <f t="shared" ca="1" si="424"/>
        <v/>
      </c>
      <c r="KD37" s="453" t="str">
        <f ca="1">IF((KC37&lt;&gt;""),IF(OR($F37&lt;&gt;$G37,PrSettings!$M$4="●"),(($F37-$G37)=(JZ37-KA37))*1,0),"")</f>
        <v/>
      </c>
      <c r="KE37" s="453" t="str">
        <f t="shared" ca="1" si="425"/>
        <v/>
      </c>
      <c r="KF37" s="453" t="str">
        <f ca="1">IF(KC37&lt;&gt;"",IF(ABS($F37-$G37)&gt;=PrSettings!$M$7,(ABS($F37-$G37-JZ37+KA37)&lt;=1)*1,IF(AND(KC37,$F37=$G37,$F37&gt;=PrSettings!$M$6),(ABS(JZ37-$F37)&lt;=1)*1,IF(AND(KC37,$F37+$G37&gt;=PrSettings!$M$8),(ABS(JZ37-$F37)+ABS(KA37-$G37)&lt;=1)*1,""))),"")</f>
        <v/>
      </c>
      <c r="KG37" s="489"/>
      <c r="KI37" s="451">
        <f t="shared" ca="1" si="426"/>
        <v>7</v>
      </c>
      <c r="KJ37" s="452" t="str">
        <f ca="1">GrpE!$B$7</f>
        <v>Spanien</v>
      </c>
      <c r="KK37" s="453">
        <f t="shared" ca="1" si="427"/>
        <v>12</v>
      </c>
      <c r="KL37" s="452" t="str">
        <f ca="1">GrpE!$D$7</f>
        <v>Deutschland</v>
      </c>
      <c r="KM37" s="492"/>
      <c r="KN37" s="492"/>
      <c r="KO37" s="486"/>
      <c r="KP37" s="453" t="str">
        <f t="shared" ca="1" si="428"/>
        <v/>
      </c>
      <c r="KQ37" s="453" t="str">
        <f ca="1">IF((KP37&lt;&gt;""),IF(OR($F37&lt;&gt;$G37,PrSettings!$M$4="●"),(($F37-$G37)=(KM37-KN37))*1,0),"")</f>
        <v/>
      </c>
      <c r="KR37" s="453" t="str">
        <f t="shared" ca="1" si="429"/>
        <v/>
      </c>
      <c r="KS37" s="453" t="str">
        <f ca="1">IF(KP37&lt;&gt;"",IF(ABS($F37-$G37)&gt;=PrSettings!$M$7,(ABS($F37-$G37-KM37+KN37)&lt;=1)*1,IF(AND(KP37,$F37=$G37,$F37&gt;=PrSettings!$M$6),(ABS(KM37-$F37)&lt;=1)*1,IF(AND(KP37,$F37+$G37&gt;=PrSettings!$M$8),(ABS(KM37-$F37)+ABS(KN37-$G37)&lt;=1)*1,""))),"")</f>
        <v/>
      </c>
      <c r="KT37" s="489"/>
      <c r="KV37" s="451">
        <f t="shared" ca="1" si="430"/>
        <v>7</v>
      </c>
      <c r="KW37" s="452" t="str">
        <f ca="1">GrpE!$B$7</f>
        <v>Spanien</v>
      </c>
      <c r="KX37" s="453">
        <f t="shared" ca="1" si="431"/>
        <v>12</v>
      </c>
      <c r="KY37" s="452" t="str">
        <f ca="1">GrpE!$D$7</f>
        <v>Deutschland</v>
      </c>
      <c r="KZ37" s="492"/>
      <c r="LA37" s="492"/>
      <c r="LB37" s="486"/>
      <c r="LC37" s="453" t="str">
        <f t="shared" ca="1" si="432"/>
        <v/>
      </c>
      <c r="LD37" s="453" t="str">
        <f ca="1">IF((LC37&lt;&gt;""),IF(OR($F37&lt;&gt;$G37,PrSettings!$M$4="●"),(($F37-$G37)=(KZ37-LA37))*1,0),"")</f>
        <v/>
      </c>
      <c r="LE37" s="453" t="str">
        <f t="shared" ca="1" si="433"/>
        <v/>
      </c>
      <c r="LF37" s="453" t="str">
        <f ca="1">IF(LC37&lt;&gt;"",IF(ABS($F37-$G37)&gt;=PrSettings!$M$7,(ABS($F37-$G37-KZ37+LA37)&lt;=1)*1,IF(AND(LC37,$F37=$G37,$F37&gt;=PrSettings!$M$6),(ABS(KZ37-$F37)&lt;=1)*1,IF(AND(LC37,$F37+$G37&gt;=PrSettings!$M$8),(ABS(KZ37-$F37)+ABS(LA37-$G37)&lt;=1)*1,""))),"")</f>
        <v/>
      </c>
      <c r="LG37" s="489"/>
      <c r="LI37" s="451">
        <f t="shared" ca="1" si="434"/>
        <v>7</v>
      </c>
      <c r="LJ37" s="452" t="str">
        <f ca="1">GrpE!$B$7</f>
        <v>Spanien</v>
      </c>
      <c r="LK37" s="453">
        <f t="shared" ca="1" si="435"/>
        <v>12</v>
      </c>
      <c r="LL37" s="452" t="str">
        <f ca="1">GrpE!$D$7</f>
        <v>Deutschland</v>
      </c>
      <c r="LM37" s="492"/>
      <c r="LN37" s="492"/>
      <c r="LO37" s="486"/>
      <c r="LP37" s="453" t="str">
        <f t="shared" ca="1" si="436"/>
        <v/>
      </c>
      <c r="LQ37" s="453" t="str">
        <f ca="1">IF((LP37&lt;&gt;""),IF(OR($F37&lt;&gt;$G37,PrSettings!$M$4="●"),(($F37-$G37)=(LM37-LN37))*1,0),"")</f>
        <v/>
      </c>
      <c r="LR37" s="453" t="str">
        <f t="shared" ca="1" si="437"/>
        <v/>
      </c>
      <c r="LS37" s="453" t="str">
        <f ca="1">IF(LP37&lt;&gt;"",IF(ABS($F37-$G37)&gt;=PrSettings!$M$7,(ABS($F37-$G37-LM37+LN37)&lt;=1)*1,IF(AND(LP37,$F37=$G37,$F37&gt;=PrSettings!$M$6),(ABS(LM37-$F37)&lt;=1)*1,IF(AND(LP37,$F37+$G37&gt;=PrSettings!$M$8),(ABS(LM37-$F37)+ABS(LN37-$G37)&lt;=1)*1,""))),"")</f>
        <v/>
      </c>
      <c r="LT37" s="489"/>
      <c r="LV37" s="451">
        <f t="shared" ca="1" si="438"/>
        <v>7</v>
      </c>
      <c r="LW37" s="452" t="str">
        <f ca="1">GrpE!$B$7</f>
        <v>Spanien</v>
      </c>
      <c r="LX37" s="453">
        <f t="shared" ca="1" si="439"/>
        <v>12</v>
      </c>
      <c r="LY37" s="452" t="str">
        <f ca="1">GrpE!$D$7</f>
        <v>Deutschland</v>
      </c>
      <c r="LZ37" s="492"/>
      <c r="MA37" s="492"/>
      <c r="MB37" s="486"/>
      <c r="MC37" s="453" t="str">
        <f t="shared" ca="1" si="440"/>
        <v/>
      </c>
      <c r="MD37" s="453" t="str">
        <f ca="1">IF((MC37&lt;&gt;""),IF(OR($F37&lt;&gt;$G37,PrSettings!$M$4="●"),(($F37-$G37)=(LZ37-MA37))*1,0),"")</f>
        <v/>
      </c>
      <c r="ME37" s="453" t="str">
        <f t="shared" ca="1" si="441"/>
        <v/>
      </c>
      <c r="MF37" s="453" t="str">
        <f ca="1">IF(MC37&lt;&gt;"",IF(ABS($F37-$G37)&gt;=PrSettings!$M$7,(ABS($F37-$G37-LZ37+MA37)&lt;=1)*1,IF(AND(MC37,$F37=$G37,$F37&gt;=PrSettings!$M$6),(ABS(LZ37-$F37)&lt;=1)*1,IF(AND(MC37,$F37+$G37&gt;=PrSettings!$M$8),(ABS(LZ37-$F37)+ABS(MA37-$G37)&lt;=1)*1,""))),"")</f>
        <v/>
      </c>
      <c r="MG37" s="489"/>
    </row>
    <row r="38" spans="2:345" x14ac:dyDescent="0.25">
      <c r="B38" s="451">
        <f ca="1">INDEX(Groups!$C$7:$C$45,MATCH(C38,Groups!$D$7:$D$45,0))</f>
        <v>23</v>
      </c>
      <c r="C38" s="452" t="str">
        <f ca="1">GrpE!$B$8</f>
        <v>Japan</v>
      </c>
      <c r="D38" s="453">
        <f ca="1">INDEX(Groups!$C$7:$C$45,MATCH(E38,Groups!$D$7:$D$45,0))</f>
        <v>7</v>
      </c>
      <c r="E38" s="452" t="str">
        <f ca="1">GrpE!$D$8</f>
        <v>Spanien</v>
      </c>
      <c r="F38" s="454">
        <f ca="1">GrpE!$E$8</f>
        <v>2</v>
      </c>
      <c r="G38" s="455">
        <f ca="1">GrpE!$G$8</f>
        <v>1</v>
      </c>
      <c r="I38" s="451">
        <f t="shared" ca="1" si="338"/>
        <v>23</v>
      </c>
      <c r="J38" s="452" t="str">
        <f ca="1">GrpE!$B$8</f>
        <v>Japan</v>
      </c>
      <c r="K38" s="453">
        <f t="shared" ca="1" si="339"/>
        <v>7</v>
      </c>
      <c r="L38" s="452" t="str">
        <f ca="1">GrpE!$D$8</f>
        <v>Spanien</v>
      </c>
      <c r="M38" s="492"/>
      <c r="N38" s="492"/>
      <c r="O38" s="486"/>
      <c r="P38" s="453" t="str">
        <f t="shared" ca="1" si="340"/>
        <v/>
      </c>
      <c r="Q38" s="453" t="str">
        <f ca="1">IF((P38&lt;&gt;""),IF(OR($F38&lt;&gt;$G38,PrSettings!$M$4="●"),(($F38-$G38)=(M38-N38))*1,0),"")</f>
        <v/>
      </c>
      <c r="R38" s="453" t="str">
        <f t="shared" ca="1" si="341"/>
        <v/>
      </c>
      <c r="S38" s="453" t="str">
        <f ca="1">IF(P38&lt;&gt;"",IF(ABS($F38-$G38)&gt;=PrSettings!$M$7,(ABS($F38-$G38-M38+N38)&lt;=1)*1,IF(AND(P38,$F38=$G38,$F38&gt;=PrSettings!$M$6),(ABS(M38-$F38)&lt;=1)*1,IF(AND(P38,$F38+$G38&gt;=PrSettings!$M$8),(ABS(M38-$F38)+ABS(N38-$G38)&lt;=1)*1,""))),"")</f>
        <v/>
      </c>
      <c r="T38" s="489"/>
      <c r="V38" s="451">
        <f t="shared" ca="1" si="342"/>
        <v>23</v>
      </c>
      <c r="W38" s="452" t="str">
        <f ca="1">GrpE!$B$8</f>
        <v>Japan</v>
      </c>
      <c r="X38" s="453">
        <f t="shared" ca="1" si="343"/>
        <v>7</v>
      </c>
      <c r="Y38" s="452" t="str">
        <f ca="1">GrpE!$D$8</f>
        <v>Spanien</v>
      </c>
      <c r="Z38" s="492"/>
      <c r="AA38" s="492"/>
      <c r="AB38" s="486"/>
      <c r="AC38" s="453" t="str">
        <f t="shared" ca="1" si="344"/>
        <v/>
      </c>
      <c r="AD38" s="453" t="str">
        <f ca="1">IF((AC38&lt;&gt;""),IF(OR($F38&lt;&gt;$G38,PrSettings!$M$4="●"),(($F38-$G38)=(Z38-AA38))*1,0),"")</f>
        <v/>
      </c>
      <c r="AE38" s="453" t="str">
        <f t="shared" ca="1" si="345"/>
        <v/>
      </c>
      <c r="AF38" s="453" t="str">
        <f ca="1">IF(AC38&lt;&gt;"",IF(ABS($F38-$G38)&gt;=PrSettings!$M$7,(ABS($F38-$G38-Z38+AA38)&lt;=1)*1,IF(AND(AC38,$F38=$G38,$F38&gt;=PrSettings!$M$6),(ABS(Z38-$F38)&lt;=1)*1,IF(AND(AC38,$F38+$G38&gt;=PrSettings!$M$8),(ABS(Z38-$F38)+ABS(AA38-$G38)&lt;=1)*1,""))),"")</f>
        <v/>
      </c>
      <c r="AG38" s="489"/>
      <c r="AI38" s="451">
        <f t="shared" ca="1" si="346"/>
        <v>23</v>
      </c>
      <c r="AJ38" s="452" t="str">
        <f ca="1">GrpE!$B$8</f>
        <v>Japan</v>
      </c>
      <c r="AK38" s="453">
        <f t="shared" ca="1" si="347"/>
        <v>7</v>
      </c>
      <c r="AL38" s="452" t="str">
        <f ca="1">GrpE!$D$8</f>
        <v>Spanien</v>
      </c>
      <c r="AM38" s="492"/>
      <c r="AN38" s="492"/>
      <c r="AO38" s="486"/>
      <c r="AP38" s="453" t="str">
        <f t="shared" ca="1" si="348"/>
        <v/>
      </c>
      <c r="AQ38" s="453" t="str">
        <f ca="1">IF((AP38&lt;&gt;""),IF(OR($F38&lt;&gt;$G38,PrSettings!$M$4="●"),(($F38-$G38)=(AM38-AN38))*1,0),"")</f>
        <v/>
      </c>
      <c r="AR38" s="453" t="str">
        <f t="shared" ca="1" si="349"/>
        <v/>
      </c>
      <c r="AS38" s="453" t="str">
        <f ca="1">IF(AP38&lt;&gt;"",IF(ABS($F38-$G38)&gt;=PrSettings!$M$7,(ABS($F38-$G38-AM38+AN38)&lt;=1)*1,IF(AND(AP38,$F38=$G38,$F38&gt;=PrSettings!$M$6),(ABS(AM38-$F38)&lt;=1)*1,IF(AND(AP38,$F38+$G38&gt;=PrSettings!$M$8),(ABS(AM38-$F38)+ABS(AN38-$G38)&lt;=1)*1,""))),"")</f>
        <v/>
      </c>
      <c r="AT38" s="489"/>
      <c r="AV38" s="451">
        <f t="shared" ca="1" si="350"/>
        <v>23</v>
      </c>
      <c r="AW38" s="452" t="str">
        <f ca="1">GrpE!$B$8</f>
        <v>Japan</v>
      </c>
      <c r="AX38" s="453">
        <f t="shared" ca="1" si="351"/>
        <v>7</v>
      </c>
      <c r="AY38" s="452" t="str">
        <f ca="1">GrpE!$D$8</f>
        <v>Spanien</v>
      </c>
      <c r="AZ38" s="492"/>
      <c r="BA38" s="492"/>
      <c r="BB38" s="486"/>
      <c r="BC38" s="453" t="str">
        <f t="shared" ca="1" si="352"/>
        <v/>
      </c>
      <c r="BD38" s="453" t="str">
        <f ca="1">IF((BC38&lt;&gt;""),IF(OR($F38&lt;&gt;$G38,PrSettings!$M$4="●"),(($F38-$G38)=(AZ38-BA38))*1,0),"")</f>
        <v/>
      </c>
      <c r="BE38" s="453" t="str">
        <f t="shared" ca="1" si="353"/>
        <v/>
      </c>
      <c r="BF38" s="453" t="str">
        <f ca="1">IF(BC38&lt;&gt;"",IF(ABS($F38-$G38)&gt;=PrSettings!$M$7,(ABS($F38-$G38-AZ38+BA38)&lt;=1)*1,IF(AND(BC38,$F38=$G38,$F38&gt;=PrSettings!$M$6),(ABS(AZ38-$F38)&lt;=1)*1,IF(AND(BC38,$F38+$G38&gt;=PrSettings!$M$8),(ABS(AZ38-$F38)+ABS(BA38-$G38)&lt;=1)*1,""))),"")</f>
        <v/>
      </c>
      <c r="BG38" s="489"/>
      <c r="BI38" s="451">
        <f t="shared" ca="1" si="354"/>
        <v>23</v>
      </c>
      <c r="BJ38" s="452" t="str">
        <f ca="1">GrpE!$B$8</f>
        <v>Japan</v>
      </c>
      <c r="BK38" s="453">
        <f t="shared" ca="1" si="355"/>
        <v>7</v>
      </c>
      <c r="BL38" s="452" t="str">
        <f ca="1">GrpE!$D$8</f>
        <v>Spanien</v>
      </c>
      <c r="BM38" s="492"/>
      <c r="BN38" s="492"/>
      <c r="BO38" s="486"/>
      <c r="BP38" s="453" t="str">
        <f t="shared" ca="1" si="356"/>
        <v/>
      </c>
      <c r="BQ38" s="453" t="str">
        <f ca="1">IF((BP38&lt;&gt;""),IF(OR($F38&lt;&gt;$G38,PrSettings!$M$4="●"),(($F38-$G38)=(BM38-BN38))*1,0),"")</f>
        <v/>
      </c>
      <c r="BR38" s="453" t="str">
        <f t="shared" ca="1" si="357"/>
        <v/>
      </c>
      <c r="BS38" s="453" t="str">
        <f ca="1">IF(BP38&lt;&gt;"",IF(ABS($F38-$G38)&gt;=PrSettings!$M$7,(ABS($F38-$G38-BM38+BN38)&lt;=1)*1,IF(AND(BP38,$F38=$G38,$F38&gt;=PrSettings!$M$6),(ABS(BM38-$F38)&lt;=1)*1,IF(AND(BP38,$F38+$G38&gt;=PrSettings!$M$8),(ABS(BM38-$F38)+ABS(BN38-$G38)&lt;=1)*1,""))),"")</f>
        <v/>
      </c>
      <c r="BT38" s="489"/>
      <c r="BV38" s="451">
        <f t="shared" ca="1" si="358"/>
        <v>23</v>
      </c>
      <c r="BW38" s="452" t="str">
        <f ca="1">GrpE!$B$8</f>
        <v>Japan</v>
      </c>
      <c r="BX38" s="453">
        <f t="shared" ca="1" si="359"/>
        <v>7</v>
      </c>
      <c r="BY38" s="452" t="str">
        <f ca="1">GrpE!$D$8</f>
        <v>Spanien</v>
      </c>
      <c r="BZ38" s="492"/>
      <c r="CA38" s="492"/>
      <c r="CB38" s="486"/>
      <c r="CC38" s="453" t="str">
        <f t="shared" ca="1" si="360"/>
        <v/>
      </c>
      <c r="CD38" s="453" t="str">
        <f ca="1">IF((CC38&lt;&gt;""),IF(OR($F38&lt;&gt;$G38,PrSettings!$M$4="●"),(($F38-$G38)=(BZ38-CA38))*1,0),"")</f>
        <v/>
      </c>
      <c r="CE38" s="453" t="str">
        <f t="shared" ca="1" si="361"/>
        <v/>
      </c>
      <c r="CF38" s="453" t="str">
        <f ca="1">IF(CC38&lt;&gt;"",IF(ABS($F38-$G38)&gt;=PrSettings!$M$7,(ABS($F38-$G38-BZ38+CA38)&lt;=1)*1,IF(AND(CC38,$F38=$G38,$F38&gt;=PrSettings!$M$6),(ABS(BZ38-$F38)&lt;=1)*1,IF(AND(CC38,$F38+$G38&gt;=PrSettings!$M$8),(ABS(BZ38-$F38)+ABS(CA38-$G38)&lt;=1)*1,""))),"")</f>
        <v/>
      </c>
      <c r="CG38" s="489"/>
      <c r="CI38" s="451">
        <f t="shared" ca="1" si="362"/>
        <v>23</v>
      </c>
      <c r="CJ38" s="452" t="str">
        <f ca="1">GrpE!$B$8</f>
        <v>Japan</v>
      </c>
      <c r="CK38" s="453">
        <f t="shared" ca="1" si="363"/>
        <v>7</v>
      </c>
      <c r="CL38" s="452" t="str">
        <f ca="1">GrpE!$D$8</f>
        <v>Spanien</v>
      </c>
      <c r="CM38" s="492"/>
      <c r="CN38" s="492"/>
      <c r="CO38" s="486"/>
      <c r="CP38" s="453" t="str">
        <f t="shared" ca="1" si="364"/>
        <v/>
      </c>
      <c r="CQ38" s="453" t="str">
        <f ca="1">IF((CP38&lt;&gt;""),IF(OR($F38&lt;&gt;$G38,PrSettings!$M$4="●"),(($F38-$G38)=(CM38-CN38))*1,0),"")</f>
        <v/>
      </c>
      <c r="CR38" s="453" t="str">
        <f t="shared" ca="1" si="365"/>
        <v/>
      </c>
      <c r="CS38" s="453" t="str">
        <f ca="1">IF(CP38&lt;&gt;"",IF(ABS($F38-$G38)&gt;=PrSettings!$M$7,(ABS($F38-$G38-CM38+CN38)&lt;=1)*1,IF(AND(CP38,$F38=$G38,$F38&gt;=PrSettings!$M$6),(ABS(CM38-$F38)&lt;=1)*1,IF(AND(CP38,$F38+$G38&gt;=PrSettings!$M$8),(ABS(CM38-$F38)+ABS(CN38-$G38)&lt;=1)*1,""))),"")</f>
        <v/>
      </c>
      <c r="CT38" s="489"/>
      <c r="CV38" s="451">
        <f t="shared" ca="1" si="366"/>
        <v>23</v>
      </c>
      <c r="CW38" s="452" t="str">
        <f ca="1">GrpE!$B$8</f>
        <v>Japan</v>
      </c>
      <c r="CX38" s="453">
        <f t="shared" ca="1" si="367"/>
        <v>7</v>
      </c>
      <c r="CY38" s="452" t="str">
        <f ca="1">GrpE!$D$8</f>
        <v>Spanien</v>
      </c>
      <c r="CZ38" s="492"/>
      <c r="DA38" s="492"/>
      <c r="DB38" s="486"/>
      <c r="DC38" s="453" t="str">
        <f t="shared" ca="1" si="368"/>
        <v/>
      </c>
      <c r="DD38" s="453" t="str">
        <f ca="1">IF((DC38&lt;&gt;""),IF(OR($F38&lt;&gt;$G38,PrSettings!$M$4="●"),(($F38-$G38)=(CZ38-DA38))*1,0),"")</f>
        <v/>
      </c>
      <c r="DE38" s="453" t="str">
        <f t="shared" ca="1" si="369"/>
        <v/>
      </c>
      <c r="DF38" s="453" t="str">
        <f ca="1">IF(DC38&lt;&gt;"",IF(ABS($F38-$G38)&gt;=PrSettings!$M$7,(ABS($F38-$G38-CZ38+DA38)&lt;=1)*1,IF(AND(DC38,$F38=$G38,$F38&gt;=PrSettings!$M$6),(ABS(CZ38-$F38)&lt;=1)*1,IF(AND(DC38,$F38+$G38&gt;=PrSettings!$M$8),(ABS(CZ38-$F38)+ABS(DA38-$G38)&lt;=1)*1,""))),"")</f>
        <v/>
      </c>
      <c r="DG38" s="489"/>
      <c r="DI38" s="451">
        <f t="shared" ca="1" si="370"/>
        <v>23</v>
      </c>
      <c r="DJ38" s="452" t="str">
        <f ca="1">GrpE!$B$8</f>
        <v>Japan</v>
      </c>
      <c r="DK38" s="453">
        <f t="shared" ca="1" si="371"/>
        <v>7</v>
      </c>
      <c r="DL38" s="452" t="str">
        <f ca="1">GrpE!$D$8</f>
        <v>Spanien</v>
      </c>
      <c r="DM38" s="492"/>
      <c r="DN38" s="492"/>
      <c r="DO38" s="486"/>
      <c r="DP38" s="453" t="str">
        <f t="shared" ca="1" si="372"/>
        <v/>
      </c>
      <c r="DQ38" s="453" t="str">
        <f ca="1">IF((DP38&lt;&gt;""),IF(OR($F38&lt;&gt;$G38,PrSettings!$M$4="●"),(($F38-$G38)=(DM38-DN38))*1,0),"")</f>
        <v/>
      </c>
      <c r="DR38" s="453" t="str">
        <f t="shared" ca="1" si="373"/>
        <v/>
      </c>
      <c r="DS38" s="453" t="str">
        <f ca="1">IF(DP38&lt;&gt;"",IF(ABS($F38-$G38)&gt;=PrSettings!$M$7,(ABS($F38-$G38-DM38+DN38)&lt;=1)*1,IF(AND(DP38,$F38=$G38,$F38&gt;=PrSettings!$M$6),(ABS(DM38-$F38)&lt;=1)*1,IF(AND(DP38,$F38+$G38&gt;=PrSettings!$M$8),(ABS(DM38-$F38)+ABS(DN38-$G38)&lt;=1)*1,""))),"")</f>
        <v/>
      </c>
      <c r="DT38" s="489"/>
      <c r="DV38" s="451">
        <f t="shared" ca="1" si="374"/>
        <v>23</v>
      </c>
      <c r="DW38" s="452" t="str">
        <f ca="1">GrpE!$B$8</f>
        <v>Japan</v>
      </c>
      <c r="DX38" s="453">
        <f t="shared" ca="1" si="375"/>
        <v>7</v>
      </c>
      <c r="DY38" s="452" t="str">
        <f ca="1">GrpE!$D$8</f>
        <v>Spanien</v>
      </c>
      <c r="DZ38" s="492"/>
      <c r="EA38" s="492"/>
      <c r="EB38" s="486"/>
      <c r="EC38" s="453" t="str">
        <f t="shared" ca="1" si="376"/>
        <v/>
      </c>
      <c r="ED38" s="453" t="str">
        <f ca="1">IF((EC38&lt;&gt;""),IF(OR($F38&lt;&gt;$G38,PrSettings!$M$4="●"),(($F38-$G38)=(DZ38-EA38))*1,0),"")</f>
        <v/>
      </c>
      <c r="EE38" s="453" t="str">
        <f t="shared" ca="1" si="377"/>
        <v/>
      </c>
      <c r="EF38" s="453" t="str">
        <f ca="1">IF(EC38&lt;&gt;"",IF(ABS($F38-$G38)&gt;=PrSettings!$M$7,(ABS($F38-$G38-DZ38+EA38)&lt;=1)*1,IF(AND(EC38,$F38=$G38,$F38&gt;=PrSettings!$M$6),(ABS(DZ38-$F38)&lt;=1)*1,IF(AND(EC38,$F38+$G38&gt;=PrSettings!$M$8),(ABS(DZ38-$F38)+ABS(EA38-$G38)&lt;=1)*1,""))),"")</f>
        <v/>
      </c>
      <c r="EG38" s="489"/>
      <c r="EI38" s="451">
        <f t="shared" ca="1" si="378"/>
        <v>23</v>
      </c>
      <c r="EJ38" s="452" t="str">
        <f ca="1">GrpE!$B$8</f>
        <v>Japan</v>
      </c>
      <c r="EK38" s="453">
        <f t="shared" ca="1" si="379"/>
        <v>7</v>
      </c>
      <c r="EL38" s="452" t="str">
        <f ca="1">GrpE!$D$8</f>
        <v>Spanien</v>
      </c>
      <c r="EM38" s="492"/>
      <c r="EN38" s="492"/>
      <c r="EO38" s="486"/>
      <c r="EP38" s="453" t="str">
        <f t="shared" ca="1" si="380"/>
        <v/>
      </c>
      <c r="EQ38" s="453" t="str">
        <f ca="1">IF((EP38&lt;&gt;""),IF(OR($F38&lt;&gt;$G38,PrSettings!$M$4="●"),(($F38-$G38)=(EM38-EN38))*1,0),"")</f>
        <v/>
      </c>
      <c r="ER38" s="453" t="str">
        <f t="shared" ca="1" si="381"/>
        <v/>
      </c>
      <c r="ES38" s="453" t="str">
        <f ca="1">IF(EP38&lt;&gt;"",IF(ABS($F38-$G38)&gt;=PrSettings!$M$7,(ABS($F38-$G38-EM38+EN38)&lt;=1)*1,IF(AND(EP38,$F38=$G38,$F38&gt;=PrSettings!$M$6),(ABS(EM38-$F38)&lt;=1)*1,IF(AND(EP38,$F38+$G38&gt;=PrSettings!$M$8),(ABS(EM38-$F38)+ABS(EN38-$G38)&lt;=1)*1,""))),"")</f>
        <v/>
      </c>
      <c r="ET38" s="489"/>
      <c r="EV38" s="451">
        <f t="shared" ca="1" si="382"/>
        <v>23</v>
      </c>
      <c r="EW38" s="452" t="str">
        <f ca="1">GrpE!$B$8</f>
        <v>Japan</v>
      </c>
      <c r="EX38" s="453">
        <f t="shared" ca="1" si="383"/>
        <v>7</v>
      </c>
      <c r="EY38" s="452" t="str">
        <f ca="1">GrpE!$D$8</f>
        <v>Spanien</v>
      </c>
      <c r="EZ38" s="492"/>
      <c r="FA38" s="492"/>
      <c r="FB38" s="486"/>
      <c r="FC38" s="453" t="str">
        <f t="shared" ca="1" si="384"/>
        <v/>
      </c>
      <c r="FD38" s="453" t="str">
        <f ca="1">IF((FC38&lt;&gt;""),IF(OR($F38&lt;&gt;$G38,PrSettings!$M$4="●"),(($F38-$G38)=(EZ38-FA38))*1,0),"")</f>
        <v/>
      </c>
      <c r="FE38" s="453" t="str">
        <f t="shared" ca="1" si="385"/>
        <v/>
      </c>
      <c r="FF38" s="453" t="str">
        <f ca="1">IF(FC38&lt;&gt;"",IF(ABS($F38-$G38)&gt;=PrSettings!$M$7,(ABS($F38-$G38-EZ38+FA38)&lt;=1)*1,IF(AND(FC38,$F38=$G38,$F38&gt;=PrSettings!$M$6),(ABS(EZ38-$F38)&lt;=1)*1,IF(AND(FC38,$F38+$G38&gt;=PrSettings!$M$8),(ABS(EZ38-$F38)+ABS(FA38-$G38)&lt;=1)*1,""))),"")</f>
        <v/>
      </c>
      <c r="FG38" s="489"/>
      <c r="FI38" s="451">
        <f t="shared" ca="1" si="386"/>
        <v>23</v>
      </c>
      <c r="FJ38" s="452" t="str">
        <f ca="1">GrpE!$B$8</f>
        <v>Japan</v>
      </c>
      <c r="FK38" s="453">
        <f t="shared" ca="1" si="387"/>
        <v>7</v>
      </c>
      <c r="FL38" s="452" t="str">
        <f ca="1">GrpE!$D$8</f>
        <v>Spanien</v>
      </c>
      <c r="FM38" s="492"/>
      <c r="FN38" s="492"/>
      <c r="FO38" s="486"/>
      <c r="FP38" s="453" t="str">
        <f t="shared" ca="1" si="388"/>
        <v/>
      </c>
      <c r="FQ38" s="453" t="str">
        <f ca="1">IF((FP38&lt;&gt;""),IF(OR($F38&lt;&gt;$G38,PrSettings!$M$4="●"),(($F38-$G38)=(FM38-FN38))*1,0),"")</f>
        <v/>
      </c>
      <c r="FR38" s="453" t="str">
        <f t="shared" ca="1" si="389"/>
        <v/>
      </c>
      <c r="FS38" s="453" t="str">
        <f ca="1">IF(FP38&lt;&gt;"",IF(ABS($F38-$G38)&gt;=PrSettings!$M$7,(ABS($F38-$G38-FM38+FN38)&lt;=1)*1,IF(AND(FP38,$F38=$G38,$F38&gt;=PrSettings!$M$6),(ABS(FM38-$F38)&lt;=1)*1,IF(AND(FP38,$F38+$G38&gt;=PrSettings!$M$8),(ABS(FM38-$F38)+ABS(FN38-$G38)&lt;=1)*1,""))),"")</f>
        <v/>
      </c>
      <c r="FT38" s="489"/>
      <c r="FV38" s="451">
        <f t="shared" ca="1" si="390"/>
        <v>23</v>
      </c>
      <c r="FW38" s="452" t="str">
        <f ca="1">GrpE!$B$8</f>
        <v>Japan</v>
      </c>
      <c r="FX38" s="453">
        <f t="shared" ca="1" si="391"/>
        <v>7</v>
      </c>
      <c r="FY38" s="452" t="str">
        <f ca="1">GrpE!$D$8</f>
        <v>Spanien</v>
      </c>
      <c r="FZ38" s="492"/>
      <c r="GA38" s="492"/>
      <c r="GB38" s="486"/>
      <c r="GC38" s="453" t="str">
        <f t="shared" ca="1" si="392"/>
        <v/>
      </c>
      <c r="GD38" s="453" t="str">
        <f ca="1">IF((GC38&lt;&gt;""),IF(OR($F38&lt;&gt;$G38,PrSettings!$M$4="●"),(($F38-$G38)=(FZ38-GA38))*1,0),"")</f>
        <v/>
      </c>
      <c r="GE38" s="453" t="str">
        <f t="shared" ca="1" si="393"/>
        <v/>
      </c>
      <c r="GF38" s="453" t="str">
        <f ca="1">IF(GC38&lt;&gt;"",IF(ABS($F38-$G38)&gt;=PrSettings!$M$7,(ABS($F38-$G38-FZ38+GA38)&lt;=1)*1,IF(AND(GC38,$F38=$G38,$F38&gt;=PrSettings!$M$6),(ABS(FZ38-$F38)&lt;=1)*1,IF(AND(GC38,$F38+$G38&gt;=PrSettings!$M$8),(ABS(FZ38-$F38)+ABS(GA38-$G38)&lt;=1)*1,""))),"")</f>
        <v/>
      </c>
      <c r="GG38" s="489"/>
      <c r="GI38" s="451">
        <f t="shared" ca="1" si="394"/>
        <v>23</v>
      </c>
      <c r="GJ38" s="452" t="str">
        <f ca="1">GrpE!$B$8</f>
        <v>Japan</v>
      </c>
      <c r="GK38" s="453">
        <f t="shared" ca="1" si="395"/>
        <v>7</v>
      </c>
      <c r="GL38" s="452" t="str">
        <f ca="1">GrpE!$D$8</f>
        <v>Spanien</v>
      </c>
      <c r="GM38" s="492"/>
      <c r="GN38" s="492"/>
      <c r="GO38" s="486"/>
      <c r="GP38" s="453" t="str">
        <f t="shared" ca="1" si="396"/>
        <v/>
      </c>
      <c r="GQ38" s="453" t="str">
        <f ca="1">IF((GP38&lt;&gt;""),IF(OR($F38&lt;&gt;$G38,PrSettings!$M$4="●"),(($F38-$G38)=(GM38-GN38))*1,0),"")</f>
        <v/>
      </c>
      <c r="GR38" s="453" t="str">
        <f t="shared" ca="1" si="397"/>
        <v/>
      </c>
      <c r="GS38" s="453" t="str">
        <f ca="1">IF(GP38&lt;&gt;"",IF(ABS($F38-$G38)&gt;=PrSettings!$M$7,(ABS($F38-$G38-GM38+GN38)&lt;=1)*1,IF(AND(GP38,$F38=$G38,$F38&gt;=PrSettings!$M$6),(ABS(GM38-$F38)&lt;=1)*1,IF(AND(GP38,$F38+$G38&gt;=PrSettings!$M$8),(ABS(GM38-$F38)+ABS(GN38-$G38)&lt;=1)*1,""))),"")</f>
        <v/>
      </c>
      <c r="GT38" s="489"/>
      <c r="GV38" s="451">
        <f t="shared" ca="1" si="398"/>
        <v>23</v>
      </c>
      <c r="GW38" s="452" t="str">
        <f ca="1">GrpE!$B$8</f>
        <v>Japan</v>
      </c>
      <c r="GX38" s="453">
        <f t="shared" ca="1" si="399"/>
        <v>7</v>
      </c>
      <c r="GY38" s="452" t="str">
        <f ca="1">GrpE!$D$8</f>
        <v>Spanien</v>
      </c>
      <c r="GZ38" s="492"/>
      <c r="HA38" s="492"/>
      <c r="HB38" s="486"/>
      <c r="HC38" s="453" t="str">
        <f t="shared" ca="1" si="400"/>
        <v/>
      </c>
      <c r="HD38" s="453" t="str">
        <f ca="1">IF((HC38&lt;&gt;""),IF(OR($F38&lt;&gt;$G38,PrSettings!$M$4="●"),(($F38-$G38)=(GZ38-HA38))*1,0),"")</f>
        <v/>
      </c>
      <c r="HE38" s="453" t="str">
        <f t="shared" ca="1" si="401"/>
        <v/>
      </c>
      <c r="HF38" s="453" t="str">
        <f ca="1">IF(HC38&lt;&gt;"",IF(ABS($F38-$G38)&gt;=PrSettings!$M$7,(ABS($F38-$G38-GZ38+HA38)&lt;=1)*1,IF(AND(HC38,$F38=$G38,$F38&gt;=PrSettings!$M$6),(ABS(GZ38-$F38)&lt;=1)*1,IF(AND(HC38,$F38+$G38&gt;=PrSettings!$M$8),(ABS(GZ38-$F38)+ABS(HA38-$G38)&lt;=1)*1,""))),"")</f>
        <v/>
      </c>
      <c r="HG38" s="489"/>
      <c r="HI38" s="451">
        <f t="shared" ca="1" si="402"/>
        <v>23</v>
      </c>
      <c r="HJ38" s="452" t="str">
        <f ca="1">GrpE!$B$8</f>
        <v>Japan</v>
      </c>
      <c r="HK38" s="453">
        <f t="shared" ca="1" si="403"/>
        <v>7</v>
      </c>
      <c r="HL38" s="452" t="str">
        <f ca="1">GrpE!$D$8</f>
        <v>Spanien</v>
      </c>
      <c r="HM38" s="492"/>
      <c r="HN38" s="492"/>
      <c r="HO38" s="486"/>
      <c r="HP38" s="453" t="str">
        <f t="shared" ca="1" si="404"/>
        <v/>
      </c>
      <c r="HQ38" s="453" t="str">
        <f ca="1">IF((HP38&lt;&gt;""),IF(OR($F38&lt;&gt;$G38,PrSettings!$M$4="●"),(($F38-$G38)=(HM38-HN38))*1,0),"")</f>
        <v/>
      </c>
      <c r="HR38" s="453" t="str">
        <f t="shared" ca="1" si="405"/>
        <v/>
      </c>
      <c r="HS38" s="453" t="str">
        <f ca="1">IF(HP38&lt;&gt;"",IF(ABS($F38-$G38)&gt;=PrSettings!$M$7,(ABS($F38-$G38-HM38+HN38)&lt;=1)*1,IF(AND(HP38,$F38=$G38,$F38&gt;=PrSettings!$M$6),(ABS(HM38-$F38)&lt;=1)*1,IF(AND(HP38,$F38+$G38&gt;=PrSettings!$M$8),(ABS(HM38-$F38)+ABS(HN38-$G38)&lt;=1)*1,""))),"")</f>
        <v/>
      </c>
      <c r="HT38" s="489"/>
      <c r="HV38" s="451">
        <f t="shared" ca="1" si="406"/>
        <v>23</v>
      </c>
      <c r="HW38" s="452" t="str">
        <f ca="1">GrpE!$B$8</f>
        <v>Japan</v>
      </c>
      <c r="HX38" s="453">
        <f t="shared" ca="1" si="407"/>
        <v>7</v>
      </c>
      <c r="HY38" s="452" t="str">
        <f ca="1">GrpE!$D$8</f>
        <v>Spanien</v>
      </c>
      <c r="HZ38" s="492"/>
      <c r="IA38" s="492"/>
      <c r="IB38" s="486"/>
      <c r="IC38" s="453" t="str">
        <f t="shared" ca="1" si="408"/>
        <v/>
      </c>
      <c r="ID38" s="453" t="str">
        <f ca="1">IF((IC38&lt;&gt;""),IF(OR($F38&lt;&gt;$G38,PrSettings!$M$4="●"),(($F38-$G38)=(HZ38-IA38))*1,0),"")</f>
        <v/>
      </c>
      <c r="IE38" s="453" t="str">
        <f t="shared" ca="1" si="409"/>
        <v/>
      </c>
      <c r="IF38" s="453" t="str">
        <f ca="1">IF(IC38&lt;&gt;"",IF(ABS($F38-$G38)&gt;=PrSettings!$M$7,(ABS($F38-$G38-HZ38+IA38)&lt;=1)*1,IF(AND(IC38,$F38=$G38,$F38&gt;=PrSettings!$M$6),(ABS(HZ38-$F38)&lt;=1)*1,IF(AND(IC38,$F38+$G38&gt;=PrSettings!$M$8),(ABS(HZ38-$F38)+ABS(IA38-$G38)&lt;=1)*1,""))),"")</f>
        <v/>
      </c>
      <c r="IG38" s="489"/>
      <c r="II38" s="451">
        <f t="shared" ca="1" si="410"/>
        <v>23</v>
      </c>
      <c r="IJ38" s="452" t="str">
        <f ca="1">GrpE!$B$8</f>
        <v>Japan</v>
      </c>
      <c r="IK38" s="453">
        <f t="shared" ca="1" si="411"/>
        <v>7</v>
      </c>
      <c r="IL38" s="452" t="str">
        <f ca="1">GrpE!$D$8</f>
        <v>Spanien</v>
      </c>
      <c r="IM38" s="492"/>
      <c r="IN38" s="492"/>
      <c r="IO38" s="486"/>
      <c r="IP38" s="453" t="str">
        <f t="shared" ca="1" si="412"/>
        <v/>
      </c>
      <c r="IQ38" s="453" t="str">
        <f ca="1">IF((IP38&lt;&gt;""),IF(OR($F38&lt;&gt;$G38,PrSettings!$M$4="●"),(($F38-$G38)=(IM38-IN38))*1,0),"")</f>
        <v/>
      </c>
      <c r="IR38" s="453" t="str">
        <f t="shared" ca="1" si="413"/>
        <v/>
      </c>
      <c r="IS38" s="453" t="str">
        <f ca="1">IF(IP38&lt;&gt;"",IF(ABS($F38-$G38)&gt;=PrSettings!$M$7,(ABS($F38-$G38-IM38+IN38)&lt;=1)*1,IF(AND(IP38,$F38=$G38,$F38&gt;=PrSettings!$M$6),(ABS(IM38-$F38)&lt;=1)*1,IF(AND(IP38,$F38+$G38&gt;=PrSettings!$M$8),(ABS(IM38-$F38)+ABS(IN38-$G38)&lt;=1)*1,""))),"")</f>
        <v/>
      </c>
      <c r="IT38" s="489"/>
      <c r="IV38" s="451">
        <f t="shared" ca="1" si="414"/>
        <v>23</v>
      </c>
      <c r="IW38" s="452" t="str">
        <f ca="1">GrpE!$B$8</f>
        <v>Japan</v>
      </c>
      <c r="IX38" s="453">
        <f t="shared" ca="1" si="415"/>
        <v>7</v>
      </c>
      <c r="IY38" s="452" t="str">
        <f ca="1">GrpE!$D$8</f>
        <v>Spanien</v>
      </c>
      <c r="IZ38" s="492"/>
      <c r="JA38" s="492"/>
      <c r="JB38" s="486"/>
      <c r="JC38" s="453" t="str">
        <f t="shared" ca="1" si="416"/>
        <v/>
      </c>
      <c r="JD38" s="453" t="str">
        <f ca="1">IF((JC38&lt;&gt;""),IF(OR($F38&lt;&gt;$G38,PrSettings!$M$4="●"),(($F38-$G38)=(IZ38-JA38))*1,0),"")</f>
        <v/>
      </c>
      <c r="JE38" s="453" t="str">
        <f t="shared" ca="1" si="417"/>
        <v/>
      </c>
      <c r="JF38" s="453" t="str">
        <f ca="1">IF(JC38&lt;&gt;"",IF(ABS($F38-$G38)&gt;=PrSettings!$M$7,(ABS($F38-$G38-IZ38+JA38)&lt;=1)*1,IF(AND(JC38,$F38=$G38,$F38&gt;=PrSettings!$M$6),(ABS(IZ38-$F38)&lt;=1)*1,IF(AND(JC38,$F38+$G38&gt;=PrSettings!$M$8),(ABS(IZ38-$F38)+ABS(JA38-$G38)&lt;=1)*1,""))),"")</f>
        <v/>
      </c>
      <c r="JG38" s="489"/>
      <c r="JI38" s="451">
        <f t="shared" ca="1" si="418"/>
        <v>23</v>
      </c>
      <c r="JJ38" s="452" t="str">
        <f ca="1">GrpE!$B$8</f>
        <v>Japan</v>
      </c>
      <c r="JK38" s="453">
        <f t="shared" ca="1" si="419"/>
        <v>7</v>
      </c>
      <c r="JL38" s="452" t="str">
        <f ca="1">GrpE!$D$8</f>
        <v>Spanien</v>
      </c>
      <c r="JM38" s="492"/>
      <c r="JN38" s="492"/>
      <c r="JO38" s="486"/>
      <c r="JP38" s="453" t="str">
        <f t="shared" ca="1" si="420"/>
        <v/>
      </c>
      <c r="JQ38" s="453" t="str">
        <f ca="1">IF((JP38&lt;&gt;""),IF(OR($F38&lt;&gt;$G38,PrSettings!$M$4="●"),(($F38-$G38)=(JM38-JN38))*1,0),"")</f>
        <v/>
      </c>
      <c r="JR38" s="453" t="str">
        <f t="shared" ca="1" si="421"/>
        <v/>
      </c>
      <c r="JS38" s="453" t="str">
        <f ca="1">IF(JP38&lt;&gt;"",IF(ABS($F38-$G38)&gt;=PrSettings!$M$7,(ABS($F38-$G38-JM38+JN38)&lt;=1)*1,IF(AND(JP38,$F38=$G38,$F38&gt;=PrSettings!$M$6),(ABS(JM38-$F38)&lt;=1)*1,IF(AND(JP38,$F38+$G38&gt;=PrSettings!$M$8),(ABS(JM38-$F38)+ABS(JN38-$G38)&lt;=1)*1,""))),"")</f>
        <v/>
      </c>
      <c r="JT38" s="489"/>
      <c r="JV38" s="451">
        <f t="shared" ca="1" si="422"/>
        <v>23</v>
      </c>
      <c r="JW38" s="452" t="str">
        <f ca="1">GrpE!$B$8</f>
        <v>Japan</v>
      </c>
      <c r="JX38" s="453">
        <f t="shared" ca="1" si="423"/>
        <v>7</v>
      </c>
      <c r="JY38" s="452" t="str">
        <f ca="1">GrpE!$D$8</f>
        <v>Spanien</v>
      </c>
      <c r="JZ38" s="492"/>
      <c r="KA38" s="492"/>
      <c r="KB38" s="486"/>
      <c r="KC38" s="453" t="str">
        <f t="shared" ca="1" si="424"/>
        <v/>
      </c>
      <c r="KD38" s="453" t="str">
        <f ca="1">IF((KC38&lt;&gt;""),IF(OR($F38&lt;&gt;$G38,PrSettings!$M$4="●"),(($F38-$G38)=(JZ38-KA38))*1,0),"")</f>
        <v/>
      </c>
      <c r="KE38" s="453" t="str">
        <f t="shared" ca="1" si="425"/>
        <v/>
      </c>
      <c r="KF38" s="453" t="str">
        <f ca="1">IF(KC38&lt;&gt;"",IF(ABS($F38-$G38)&gt;=PrSettings!$M$7,(ABS($F38-$G38-JZ38+KA38)&lt;=1)*1,IF(AND(KC38,$F38=$G38,$F38&gt;=PrSettings!$M$6),(ABS(JZ38-$F38)&lt;=1)*1,IF(AND(KC38,$F38+$G38&gt;=PrSettings!$M$8),(ABS(JZ38-$F38)+ABS(KA38-$G38)&lt;=1)*1,""))),"")</f>
        <v/>
      </c>
      <c r="KG38" s="489"/>
      <c r="KI38" s="451">
        <f t="shared" ca="1" si="426"/>
        <v>23</v>
      </c>
      <c r="KJ38" s="452" t="str">
        <f ca="1">GrpE!$B$8</f>
        <v>Japan</v>
      </c>
      <c r="KK38" s="453">
        <f t="shared" ca="1" si="427"/>
        <v>7</v>
      </c>
      <c r="KL38" s="452" t="str">
        <f ca="1">GrpE!$D$8</f>
        <v>Spanien</v>
      </c>
      <c r="KM38" s="492"/>
      <c r="KN38" s="492"/>
      <c r="KO38" s="486"/>
      <c r="KP38" s="453" t="str">
        <f t="shared" ca="1" si="428"/>
        <v/>
      </c>
      <c r="KQ38" s="453" t="str">
        <f ca="1">IF((KP38&lt;&gt;""),IF(OR($F38&lt;&gt;$G38,PrSettings!$M$4="●"),(($F38-$G38)=(KM38-KN38))*1,0),"")</f>
        <v/>
      </c>
      <c r="KR38" s="453" t="str">
        <f t="shared" ca="1" si="429"/>
        <v/>
      </c>
      <c r="KS38" s="453" t="str">
        <f ca="1">IF(KP38&lt;&gt;"",IF(ABS($F38-$G38)&gt;=PrSettings!$M$7,(ABS($F38-$G38-KM38+KN38)&lt;=1)*1,IF(AND(KP38,$F38=$G38,$F38&gt;=PrSettings!$M$6),(ABS(KM38-$F38)&lt;=1)*1,IF(AND(KP38,$F38+$G38&gt;=PrSettings!$M$8),(ABS(KM38-$F38)+ABS(KN38-$G38)&lt;=1)*1,""))),"")</f>
        <v/>
      </c>
      <c r="KT38" s="489"/>
      <c r="KV38" s="451">
        <f t="shared" ca="1" si="430"/>
        <v>23</v>
      </c>
      <c r="KW38" s="452" t="str">
        <f ca="1">GrpE!$B$8</f>
        <v>Japan</v>
      </c>
      <c r="KX38" s="453">
        <f t="shared" ca="1" si="431"/>
        <v>7</v>
      </c>
      <c r="KY38" s="452" t="str">
        <f ca="1">GrpE!$D$8</f>
        <v>Spanien</v>
      </c>
      <c r="KZ38" s="492"/>
      <c r="LA38" s="492"/>
      <c r="LB38" s="486"/>
      <c r="LC38" s="453" t="str">
        <f t="shared" ca="1" si="432"/>
        <v/>
      </c>
      <c r="LD38" s="453" t="str">
        <f ca="1">IF((LC38&lt;&gt;""),IF(OR($F38&lt;&gt;$G38,PrSettings!$M$4="●"),(($F38-$G38)=(KZ38-LA38))*1,0),"")</f>
        <v/>
      </c>
      <c r="LE38" s="453" t="str">
        <f t="shared" ca="1" si="433"/>
        <v/>
      </c>
      <c r="LF38" s="453" t="str">
        <f ca="1">IF(LC38&lt;&gt;"",IF(ABS($F38-$G38)&gt;=PrSettings!$M$7,(ABS($F38-$G38-KZ38+LA38)&lt;=1)*1,IF(AND(LC38,$F38=$G38,$F38&gt;=PrSettings!$M$6),(ABS(KZ38-$F38)&lt;=1)*1,IF(AND(LC38,$F38+$G38&gt;=PrSettings!$M$8),(ABS(KZ38-$F38)+ABS(LA38-$G38)&lt;=1)*1,""))),"")</f>
        <v/>
      </c>
      <c r="LG38" s="489"/>
      <c r="LI38" s="451">
        <f t="shared" ca="1" si="434"/>
        <v>23</v>
      </c>
      <c r="LJ38" s="452" t="str">
        <f ca="1">GrpE!$B$8</f>
        <v>Japan</v>
      </c>
      <c r="LK38" s="453">
        <f t="shared" ca="1" si="435"/>
        <v>7</v>
      </c>
      <c r="LL38" s="452" t="str">
        <f ca="1">GrpE!$D$8</f>
        <v>Spanien</v>
      </c>
      <c r="LM38" s="492"/>
      <c r="LN38" s="492"/>
      <c r="LO38" s="486"/>
      <c r="LP38" s="453" t="str">
        <f t="shared" ca="1" si="436"/>
        <v/>
      </c>
      <c r="LQ38" s="453" t="str">
        <f ca="1">IF((LP38&lt;&gt;""),IF(OR($F38&lt;&gt;$G38,PrSettings!$M$4="●"),(($F38-$G38)=(LM38-LN38))*1,0),"")</f>
        <v/>
      </c>
      <c r="LR38" s="453" t="str">
        <f t="shared" ca="1" si="437"/>
        <v/>
      </c>
      <c r="LS38" s="453" t="str">
        <f ca="1">IF(LP38&lt;&gt;"",IF(ABS($F38-$G38)&gt;=PrSettings!$M$7,(ABS($F38-$G38-LM38+LN38)&lt;=1)*1,IF(AND(LP38,$F38=$G38,$F38&gt;=PrSettings!$M$6),(ABS(LM38-$F38)&lt;=1)*1,IF(AND(LP38,$F38+$G38&gt;=PrSettings!$M$8),(ABS(LM38-$F38)+ABS(LN38-$G38)&lt;=1)*1,""))),"")</f>
        <v/>
      </c>
      <c r="LT38" s="489"/>
      <c r="LV38" s="451">
        <f t="shared" ca="1" si="438"/>
        <v>23</v>
      </c>
      <c r="LW38" s="452" t="str">
        <f ca="1">GrpE!$B$8</f>
        <v>Japan</v>
      </c>
      <c r="LX38" s="453">
        <f t="shared" ca="1" si="439"/>
        <v>7</v>
      </c>
      <c r="LY38" s="452" t="str">
        <f ca="1">GrpE!$D$8</f>
        <v>Spanien</v>
      </c>
      <c r="LZ38" s="492"/>
      <c r="MA38" s="492"/>
      <c r="MB38" s="486"/>
      <c r="MC38" s="453" t="str">
        <f t="shared" ca="1" si="440"/>
        <v/>
      </c>
      <c r="MD38" s="453" t="str">
        <f ca="1">IF((MC38&lt;&gt;""),IF(OR($F38&lt;&gt;$G38,PrSettings!$M$4="●"),(($F38-$G38)=(LZ38-MA38))*1,0),"")</f>
        <v/>
      </c>
      <c r="ME38" s="453" t="str">
        <f t="shared" ca="1" si="441"/>
        <v/>
      </c>
      <c r="MF38" s="453" t="str">
        <f ca="1">IF(MC38&lt;&gt;"",IF(ABS($F38-$G38)&gt;=PrSettings!$M$7,(ABS($F38-$G38-LZ38+MA38)&lt;=1)*1,IF(AND(MC38,$F38=$G38,$F38&gt;=PrSettings!$M$6),(ABS(LZ38-$F38)&lt;=1)*1,IF(AND(MC38,$F38+$G38&gt;=PrSettings!$M$8),(ABS(LZ38-$F38)+ABS(MA38-$G38)&lt;=1)*1,""))),"")</f>
        <v/>
      </c>
      <c r="MG38" s="489"/>
    </row>
    <row r="39" spans="2:345" x14ac:dyDescent="0.25">
      <c r="B39" s="451">
        <f ca="1">INDEX(Groups!$C$7:$C$45,MATCH(C39,Groups!$D$7:$D$45,0))</f>
        <v>31</v>
      </c>
      <c r="C39" s="452" t="str">
        <f ca="1">GrpE!$B$9</f>
        <v>Costa Rica</v>
      </c>
      <c r="D39" s="453">
        <f ca="1">INDEX(Groups!$C$7:$C$45,MATCH(E39,Groups!$D$7:$D$45,0))</f>
        <v>12</v>
      </c>
      <c r="E39" s="452" t="str">
        <f ca="1">GrpE!$D$9</f>
        <v>Deutschland</v>
      </c>
      <c r="F39" s="454">
        <f ca="1">GrpE!$E$9</f>
        <v>2</v>
      </c>
      <c r="G39" s="455">
        <f ca="1">GrpE!$G$9</f>
        <v>4</v>
      </c>
      <c r="I39" s="451">
        <f t="shared" ca="1" si="338"/>
        <v>31</v>
      </c>
      <c r="J39" s="452" t="str">
        <f ca="1">GrpE!$B$9</f>
        <v>Costa Rica</v>
      </c>
      <c r="K39" s="453">
        <f t="shared" ca="1" si="339"/>
        <v>12</v>
      </c>
      <c r="L39" s="452" t="str">
        <f ca="1">GrpE!$D$9</f>
        <v>Deutschland</v>
      </c>
      <c r="M39" s="492"/>
      <c r="N39" s="492"/>
      <c r="O39" s="487"/>
      <c r="P39" s="453" t="str">
        <f t="shared" ca="1" si="340"/>
        <v/>
      </c>
      <c r="Q39" s="453" t="str">
        <f ca="1">IF((P39&lt;&gt;""),IF(OR($F39&lt;&gt;$G39,PrSettings!$M$4="●"),(($F39-$G39)=(M39-N39))*1,0),"")</f>
        <v/>
      </c>
      <c r="R39" s="453" t="str">
        <f t="shared" ca="1" si="341"/>
        <v/>
      </c>
      <c r="S39" s="453" t="str">
        <f ca="1">IF(P39&lt;&gt;"",IF(ABS($F39-$G39)&gt;=PrSettings!$M$7,(ABS($F39-$G39-M39+N39)&lt;=1)*1,IF(AND(P39,$F39=$G39,$F39&gt;=PrSettings!$M$6),(ABS(M39-$F39)&lt;=1)*1,IF(AND(P39,$F39+$G39&gt;=PrSettings!$M$8),(ABS(M39-$F39)+ABS(N39-$G39)&lt;=1)*1,""))),"")</f>
        <v/>
      </c>
      <c r="T39" s="490"/>
      <c r="V39" s="451">
        <f t="shared" ca="1" si="342"/>
        <v>31</v>
      </c>
      <c r="W39" s="452" t="str">
        <f ca="1">GrpE!$B$9</f>
        <v>Costa Rica</v>
      </c>
      <c r="X39" s="453">
        <f t="shared" ca="1" si="343"/>
        <v>12</v>
      </c>
      <c r="Y39" s="452" t="str">
        <f ca="1">GrpE!$D$9</f>
        <v>Deutschland</v>
      </c>
      <c r="Z39" s="492"/>
      <c r="AA39" s="492"/>
      <c r="AB39" s="487"/>
      <c r="AC39" s="453" t="str">
        <f t="shared" ca="1" si="344"/>
        <v/>
      </c>
      <c r="AD39" s="453" t="str">
        <f ca="1">IF((AC39&lt;&gt;""),IF(OR($F39&lt;&gt;$G39,PrSettings!$M$4="●"),(($F39-$G39)=(Z39-AA39))*1,0),"")</f>
        <v/>
      </c>
      <c r="AE39" s="453" t="str">
        <f t="shared" ca="1" si="345"/>
        <v/>
      </c>
      <c r="AF39" s="453" t="str">
        <f ca="1">IF(AC39&lt;&gt;"",IF(ABS($F39-$G39)&gt;=PrSettings!$M$7,(ABS($F39-$G39-Z39+AA39)&lt;=1)*1,IF(AND(AC39,$F39=$G39,$F39&gt;=PrSettings!$M$6),(ABS(Z39-$F39)&lt;=1)*1,IF(AND(AC39,$F39+$G39&gt;=PrSettings!$M$8),(ABS(Z39-$F39)+ABS(AA39-$G39)&lt;=1)*1,""))),"")</f>
        <v/>
      </c>
      <c r="AG39" s="490"/>
      <c r="AI39" s="451">
        <f t="shared" ca="1" si="346"/>
        <v>31</v>
      </c>
      <c r="AJ39" s="452" t="str">
        <f ca="1">GrpE!$B$9</f>
        <v>Costa Rica</v>
      </c>
      <c r="AK39" s="453">
        <f t="shared" ca="1" si="347"/>
        <v>12</v>
      </c>
      <c r="AL39" s="452" t="str">
        <f ca="1">GrpE!$D$9</f>
        <v>Deutschland</v>
      </c>
      <c r="AM39" s="492"/>
      <c r="AN39" s="492"/>
      <c r="AO39" s="487"/>
      <c r="AP39" s="453" t="str">
        <f t="shared" ca="1" si="348"/>
        <v/>
      </c>
      <c r="AQ39" s="453" t="str">
        <f ca="1">IF((AP39&lt;&gt;""),IF(OR($F39&lt;&gt;$G39,PrSettings!$M$4="●"),(($F39-$G39)=(AM39-AN39))*1,0),"")</f>
        <v/>
      </c>
      <c r="AR39" s="453" t="str">
        <f t="shared" ca="1" si="349"/>
        <v/>
      </c>
      <c r="AS39" s="453" t="str">
        <f ca="1">IF(AP39&lt;&gt;"",IF(ABS($F39-$G39)&gt;=PrSettings!$M$7,(ABS($F39-$G39-AM39+AN39)&lt;=1)*1,IF(AND(AP39,$F39=$G39,$F39&gt;=PrSettings!$M$6),(ABS(AM39-$F39)&lt;=1)*1,IF(AND(AP39,$F39+$G39&gt;=PrSettings!$M$8),(ABS(AM39-$F39)+ABS(AN39-$G39)&lt;=1)*1,""))),"")</f>
        <v/>
      </c>
      <c r="AT39" s="490"/>
      <c r="AV39" s="451">
        <f t="shared" ca="1" si="350"/>
        <v>31</v>
      </c>
      <c r="AW39" s="452" t="str">
        <f ca="1">GrpE!$B$9</f>
        <v>Costa Rica</v>
      </c>
      <c r="AX39" s="453">
        <f t="shared" ca="1" si="351"/>
        <v>12</v>
      </c>
      <c r="AY39" s="452" t="str">
        <f ca="1">GrpE!$D$9</f>
        <v>Deutschland</v>
      </c>
      <c r="AZ39" s="492"/>
      <c r="BA39" s="492"/>
      <c r="BB39" s="487"/>
      <c r="BC39" s="453" t="str">
        <f t="shared" ca="1" si="352"/>
        <v/>
      </c>
      <c r="BD39" s="453" t="str">
        <f ca="1">IF((BC39&lt;&gt;""),IF(OR($F39&lt;&gt;$G39,PrSettings!$M$4="●"),(($F39-$G39)=(AZ39-BA39))*1,0),"")</f>
        <v/>
      </c>
      <c r="BE39" s="453" t="str">
        <f t="shared" ca="1" si="353"/>
        <v/>
      </c>
      <c r="BF39" s="453" t="str">
        <f ca="1">IF(BC39&lt;&gt;"",IF(ABS($F39-$G39)&gt;=PrSettings!$M$7,(ABS($F39-$G39-AZ39+BA39)&lt;=1)*1,IF(AND(BC39,$F39=$G39,$F39&gt;=PrSettings!$M$6),(ABS(AZ39-$F39)&lt;=1)*1,IF(AND(BC39,$F39+$G39&gt;=PrSettings!$M$8),(ABS(AZ39-$F39)+ABS(BA39-$G39)&lt;=1)*1,""))),"")</f>
        <v/>
      </c>
      <c r="BG39" s="490"/>
      <c r="BI39" s="451">
        <f t="shared" ca="1" si="354"/>
        <v>31</v>
      </c>
      <c r="BJ39" s="452" t="str">
        <f ca="1">GrpE!$B$9</f>
        <v>Costa Rica</v>
      </c>
      <c r="BK39" s="453">
        <f t="shared" ca="1" si="355"/>
        <v>12</v>
      </c>
      <c r="BL39" s="452" t="str">
        <f ca="1">GrpE!$D$9</f>
        <v>Deutschland</v>
      </c>
      <c r="BM39" s="492"/>
      <c r="BN39" s="492"/>
      <c r="BO39" s="487"/>
      <c r="BP39" s="453" t="str">
        <f t="shared" ca="1" si="356"/>
        <v/>
      </c>
      <c r="BQ39" s="453" t="str">
        <f ca="1">IF((BP39&lt;&gt;""),IF(OR($F39&lt;&gt;$G39,PrSettings!$M$4="●"),(($F39-$G39)=(BM39-BN39))*1,0),"")</f>
        <v/>
      </c>
      <c r="BR39" s="453" t="str">
        <f t="shared" ca="1" si="357"/>
        <v/>
      </c>
      <c r="BS39" s="453" t="str">
        <f ca="1">IF(BP39&lt;&gt;"",IF(ABS($F39-$G39)&gt;=PrSettings!$M$7,(ABS($F39-$G39-BM39+BN39)&lt;=1)*1,IF(AND(BP39,$F39=$G39,$F39&gt;=PrSettings!$M$6),(ABS(BM39-$F39)&lt;=1)*1,IF(AND(BP39,$F39+$G39&gt;=PrSettings!$M$8),(ABS(BM39-$F39)+ABS(BN39-$G39)&lt;=1)*1,""))),"")</f>
        <v/>
      </c>
      <c r="BT39" s="490"/>
      <c r="BV39" s="451">
        <f t="shared" ca="1" si="358"/>
        <v>31</v>
      </c>
      <c r="BW39" s="452" t="str">
        <f ca="1">GrpE!$B$9</f>
        <v>Costa Rica</v>
      </c>
      <c r="BX39" s="453">
        <f t="shared" ca="1" si="359"/>
        <v>12</v>
      </c>
      <c r="BY39" s="452" t="str">
        <f ca="1">GrpE!$D$9</f>
        <v>Deutschland</v>
      </c>
      <c r="BZ39" s="492"/>
      <c r="CA39" s="492"/>
      <c r="CB39" s="487"/>
      <c r="CC39" s="453" t="str">
        <f t="shared" ca="1" si="360"/>
        <v/>
      </c>
      <c r="CD39" s="453" t="str">
        <f ca="1">IF((CC39&lt;&gt;""),IF(OR($F39&lt;&gt;$G39,PrSettings!$M$4="●"),(($F39-$G39)=(BZ39-CA39))*1,0),"")</f>
        <v/>
      </c>
      <c r="CE39" s="453" t="str">
        <f t="shared" ca="1" si="361"/>
        <v/>
      </c>
      <c r="CF39" s="453" t="str">
        <f ca="1">IF(CC39&lt;&gt;"",IF(ABS($F39-$G39)&gt;=PrSettings!$M$7,(ABS($F39-$G39-BZ39+CA39)&lt;=1)*1,IF(AND(CC39,$F39=$G39,$F39&gt;=PrSettings!$M$6),(ABS(BZ39-$F39)&lt;=1)*1,IF(AND(CC39,$F39+$G39&gt;=PrSettings!$M$8),(ABS(BZ39-$F39)+ABS(CA39-$G39)&lt;=1)*1,""))),"")</f>
        <v/>
      </c>
      <c r="CG39" s="490"/>
      <c r="CI39" s="451">
        <f t="shared" ca="1" si="362"/>
        <v>31</v>
      </c>
      <c r="CJ39" s="452" t="str">
        <f ca="1">GrpE!$B$9</f>
        <v>Costa Rica</v>
      </c>
      <c r="CK39" s="453">
        <f t="shared" ca="1" si="363"/>
        <v>12</v>
      </c>
      <c r="CL39" s="452" t="str">
        <f ca="1">GrpE!$D$9</f>
        <v>Deutschland</v>
      </c>
      <c r="CM39" s="492"/>
      <c r="CN39" s="492"/>
      <c r="CO39" s="487"/>
      <c r="CP39" s="453" t="str">
        <f t="shared" ca="1" si="364"/>
        <v/>
      </c>
      <c r="CQ39" s="453" t="str">
        <f ca="1">IF((CP39&lt;&gt;""),IF(OR($F39&lt;&gt;$G39,PrSettings!$M$4="●"),(($F39-$G39)=(CM39-CN39))*1,0),"")</f>
        <v/>
      </c>
      <c r="CR39" s="453" t="str">
        <f t="shared" ca="1" si="365"/>
        <v/>
      </c>
      <c r="CS39" s="453" t="str">
        <f ca="1">IF(CP39&lt;&gt;"",IF(ABS($F39-$G39)&gt;=PrSettings!$M$7,(ABS($F39-$G39-CM39+CN39)&lt;=1)*1,IF(AND(CP39,$F39=$G39,$F39&gt;=PrSettings!$M$6),(ABS(CM39-$F39)&lt;=1)*1,IF(AND(CP39,$F39+$G39&gt;=PrSettings!$M$8),(ABS(CM39-$F39)+ABS(CN39-$G39)&lt;=1)*1,""))),"")</f>
        <v/>
      </c>
      <c r="CT39" s="490"/>
      <c r="CV39" s="451">
        <f t="shared" ca="1" si="366"/>
        <v>31</v>
      </c>
      <c r="CW39" s="452" t="str">
        <f ca="1">GrpE!$B$9</f>
        <v>Costa Rica</v>
      </c>
      <c r="CX39" s="453">
        <f t="shared" ca="1" si="367"/>
        <v>12</v>
      </c>
      <c r="CY39" s="452" t="str">
        <f ca="1">GrpE!$D$9</f>
        <v>Deutschland</v>
      </c>
      <c r="CZ39" s="492"/>
      <c r="DA39" s="492"/>
      <c r="DB39" s="487"/>
      <c r="DC39" s="453" t="str">
        <f t="shared" ca="1" si="368"/>
        <v/>
      </c>
      <c r="DD39" s="453" t="str">
        <f ca="1">IF((DC39&lt;&gt;""),IF(OR($F39&lt;&gt;$G39,PrSettings!$M$4="●"),(($F39-$G39)=(CZ39-DA39))*1,0),"")</f>
        <v/>
      </c>
      <c r="DE39" s="453" t="str">
        <f t="shared" ca="1" si="369"/>
        <v/>
      </c>
      <c r="DF39" s="453" t="str">
        <f ca="1">IF(DC39&lt;&gt;"",IF(ABS($F39-$G39)&gt;=PrSettings!$M$7,(ABS($F39-$G39-CZ39+DA39)&lt;=1)*1,IF(AND(DC39,$F39=$G39,$F39&gt;=PrSettings!$M$6),(ABS(CZ39-$F39)&lt;=1)*1,IF(AND(DC39,$F39+$G39&gt;=PrSettings!$M$8),(ABS(CZ39-$F39)+ABS(DA39-$G39)&lt;=1)*1,""))),"")</f>
        <v/>
      </c>
      <c r="DG39" s="490"/>
      <c r="DI39" s="451">
        <f t="shared" ca="1" si="370"/>
        <v>31</v>
      </c>
      <c r="DJ39" s="452" t="str">
        <f ca="1">GrpE!$B$9</f>
        <v>Costa Rica</v>
      </c>
      <c r="DK39" s="453">
        <f t="shared" ca="1" si="371"/>
        <v>12</v>
      </c>
      <c r="DL39" s="452" t="str">
        <f ca="1">GrpE!$D$9</f>
        <v>Deutschland</v>
      </c>
      <c r="DM39" s="492"/>
      <c r="DN39" s="492"/>
      <c r="DO39" s="487"/>
      <c r="DP39" s="453" t="str">
        <f t="shared" ca="1" si="372"/>
        <v/>
      </c>
      <c r="DQ39" s="453" t="str">
        <f ca="1">IF((DP39&lt;&gt;""),IF(OR($F39&lt;&gt;$G39,PrSettings!$M$4="●"),(($F39-$G39)=(DM39-DN39))*1,0),"")</f>
        <v/>
      </c>
      <c r="DR39" s="453" t="str">
        <f t="shared" ca="1" si="373"/>
        <v/>
      </c>
      <c r="DS39" s="453" t="str">
        <f ca="1">IF(DP39&lt;&gt;"",IF(ABS($F39-$G39)&gt;=PrSettings!$M$7,(ABS($F39-$G39-DM39+DN39)&lt;=1)*1,IF(AND(DP39,$F39=$G39,$F39&gt;=PrSettings!$M$6),(ABS(DM39-$F39)&lt;=1)*1,IF(AND(DP39,$F39+$G39&gt;=PrSettings!$M$8),(ABS(DM39-$F39)+ABS(DN39-$G39)&lt;=1)*1,""))),"")</f>
        <v/>
      </c>
      <c r="DT39" s="490"/>
      <c r="DV39" s="451">
        <f t="shared" ca="1" si="374"/>
        <v>31</v>
      </c>
      <c r="DW39" s="452" t="str">
        <f ca="1">GrpE!$B$9</f>
        <v>Costa Rica</v>
      </c>
      <c r="DX39" s="453">
        <f t="shared" ca="1" si="375"/>
        <v>12</v>
      </c>
      <c r="DY39" s="452" t="str">
        <f ca="1">GrpE!$D$9</f>
        <v>Deutschland</v>
      </c>
      <c r="DZ39" s="492"/>
      <c r="EA39" s="492"/>
      <c r="EB39" s="487"/>
      <c r="EC39" s="453" t="str">
        <f t="shared" ca="1" si="376"/>
        <v/>
      </c>
      <c r="ED39" s="453" t="str">
        <f ca="1">IF((EC39&lt;&gt;""),IF(OR($F39&lt;&gt;$G39,PrSettings!$M$4="●"),(($F39-$G39)=(DZ39-EA39))*1,0),"")</f>
        <v/>
      </c>
      <c r="EE39" s="453" t="str">
        <f t="shared" ca="1" si="377"/>
        <v/>
      </c>
      <c r="EF39" s="453" t="str">
        <f ca="1">IF(EC39&lt;&gt;"",IF(ABS($F39-$G39)&gt;=PrSettings!$M$7,(ABS($F39-$G39-DZ39+EA39)&lt;=1)*1,IF(AND(EC39,$F39=$G39,$F39&gt;=PrSettings!$M$6),(ABS(DZ39-$F39)&lt;=1)*1,IF(AND(EC39,$F39+$G39&gt;=PrSettings!$M$8),(ABS(DZ39-$F39)+ABS(EA39-$G39)&lt;=1)*1,""))),"")</f>
        <v/>
      </c>
      <c r="EG39" s="490"/>
      <c r="EI39" s="451">
        <f t="shared" ca="1" si="378"/>
        <v>31</v>
      </c>
      <c r="EJ39" s="452" t="str">
        <f ca="1">GrpE!$B$9</f>
        <v>Costa Rica</v>
      </c>
      <c r="EK39" s="453">
        <f t="shared" ca="1" si="379"/>
        <v>12</v>
      </c>
      <c r="EL39" s="452" t="str">
        <f ca="1">GrpE!$D$9</f>
        <v>Deutschland</v>
      </c>
      <c r="EM39" s="492"/>
      <c r="EN39" s="492"/>
      <c r="EO39" s="487"/>
      <c r="EP39" s="453" t="str">
        <f t="shared" ca="1" si="380"/>
        <v/>
      </c>
      <c r="EQ39" s="453" t="str">
        <f ca="1">IF((EP39&lt;&gt;""),IF(OR($F39&lt;&gt;$G39,PrSettings!$M$4="●"),(($F39-$G39)=(EM39-EN39))*1,0),"")</f>
        <v/>
      </c>
      <c r="ER39" s="453" t="str">
        <f t="shared" ca="1" si="381"/>
        <v/>
      </c>
      <c r="ES39" s="453" t="str">
        <f ca="1">IF(EP39&lt;&gt;"",IF(ABS($F39-$G39)&gt;=PrSettings!$M$7,(ABS($F39-$G39-EM39+EN39)&lt;=1)*1,IF(AND(EP39,$F39=$G39,$F39&gt;=PrSettings!$M$6),(ABS(EM39-$F39)&lt;=1)*1,IF(AND(EP39,$F39+$G39&gt;=PrSettings!$M$8),(ABS(EM39-$F39)+ABS(EN39-$G39)&lt;=1)*1,""))),"")</f>
        <v/>
      </c>
      <c r="ET39" s="490"/>
      <c r="EV39" s="451">
        <f t="shared" ca="1" si="382"/>
        <v>31</v>
      </c>
      <c r="EW39" s="452" t="str">
        <f ca="1">GrpE!$B$9</f>
        <v>Costa Rica</v>
      </c>
      <c r="EX39" s="453">
        <f t="shared" ca="1" si="383"/>
        <v>12</v>
      </c>
      <c r="EY39" s="452" t="str">
        <f ca="1">GrpE!$D$9</f>
        <v>Deutschland</v>
      </c>
      <c r="EZ39" s="492"/>
      <c r="FA39" s="492"/>
      <c r="FB39" s="487"/>
      <c r="FC39" s="453" t="str">
        <f t="shared" ca="1" si="384"/>
        <v/>
      </c>
      <c r="FD39" s="453" t="str">
        <f ca="1">IF((FC39&lt;&gt;""),IF(OR($F39&lt;&gt;$G39,PrSettings!$M$4="●"),(($F39-$G39)=(EZ39-FA39))*1,0),"")</f>
        <v/>
      </c>
      <c r="FE39" s="453" t="str">
        <f t="shared" ca="1" si="385"/>
        <v/>
      </c>
      <c r="FF39" s="453" t="str">
        <f ca="1">IF(FC39&lt;&gt;"",IF(ABS($F39-$G39)&gt;=PrSettings!$M$7,(ABS($F39-$G39-EZ39+FA39)&lt;=1)*1,IF(AND(FC39,$F39=$G39,$F39&gt;=PrSettings!$M$6),(ABS(EZ39-$F39)&lt;=1)*1,IF(AND(FC39,$F39+$G39&gt;=PrSettings!$M$8),(ABS(EZ39-$F39)+ABS(FA39-$G39)&lt;=1)*1,""))),"")</f>
        <v/>
      </c>
      <c r="FG39" s="490"/>
      <c r="FI39" s="451">
        <f t="shared" ca="1" si="386"/>
        <v>31</v>
      </c>
      <c r="FJ39" s="452" t="str">
        <f ca="1">GrpE!$B$9</f>
        <v>Costa Rica</v>
      </c>
      <c r="FK39" s="453">
        <f t="shared" ca="1" si="387"/>
        <v>12</v>
      </c>
      <c r="FL39" s="452" t="str">
        <f ca="1">GrpE!$D$9</f>
        <v>Deutschland</v>
      </c>
      <c r="FM39" s="492"/>
      <c r="FN39" s="492"/>
      <c r="FO39" s="487"/>
      <c r="FP39" s="453" t="str">
        <f t="shared" ca="1" si="388"/>
        <v/>
      </c>
      <c r="FQ39" s="453" t="str">
        <f ca="1">IF((FP39&lt;&gt;""),IF(OR($F39&lt;&gt;$G39,PrSettings!$M$4="●"),(($F39-$G39)=(FM39-FN39))*1,0),"")</f>
        <v/>
      </c>
      <c r="FR39" s="453" t="str">
        <f t="shared" ca="1" si="389"/>
        <v/>
      </c>
      <c r="FS39" s="453" t="str">
        <f ca="1">IF(FP39&lt;&gt;"",IF(ABS($F39-$G39)&gt;=PrSettings!$M$7,(ABS($F39-$G39-FM39+FN39)&lt;=1)*1,IF(AND(FP39,$F39=$G39,$F39&gt;=PrSettings!$M$6),(ABS(FM39-$F39)&lt;=1)*1,IF(AND(FP39,$F39+$G39&gt;=PrSettings!$M$8),(ABS(FM39-$F39)+ABS(FN39-$G39)&lt;=1)*1,""))),"")</f>
        <v/>
      </c>
      <c r="FT39" s="490"/>
      <c r="FV39" s="451">
        <f t="shared" ca="1" si="390"/>
        <v>31</v>
      </c>
      <c r="FW39" s="452" t="str">
        <f ca="1">GrpE!$B$9</f>
        <v>Costa Rica</v>
      </c>
      <c r="FX39" s="453">
        <f t="shared" ca="1" si="391"/>
        <v>12</v>
      </c>
      <c r="FY39" s="452" t="str">
        <f ca="1">GrpE!$D$9</f>
        <v>Deutschland</v>
      </c>
      <c r="FZ39" s="492"/>
      <c r="GA39" s="492"/>
      <c r="GB39" s="487"/>
      <c r="GC39" s="453" t="str">
        <f t="shared" ca="1" si="392"/>
        <v/>
      </c>
      <c r="GD39" s="453" t="str">
        <f ca="1">IF((GC39&lt;&gt;""),IF(OR($F39&lt;&gt;$G39,PrSettings!$M$4="●"),(($F39-$G39)=(FZ39-GA39))*1,0),"")</f>
        <v/>
      </c>
      <c r="GE39" s="453" t="str">
        <f t="shared" ca="1" si="393"/>
        <v/>
      </c>
      <c r="GF39" s="453" t="str">
        <f ca="1">IF(GC39&lt;&gt;"",IF(ABS($F39-$G39)&gt;=PrSettings!$M$7,(ABS($F39-$G39-FZ39+GA39)&lt;=1)*1,IF(AND(GC39,$F39=$G39,$F39&gt;=PrSettings!$M$6),(ABS(FZ39-$F39)&lt;=1)*1,IF(AND(GC39,$F39+$G39&gt;=PrSettings!$M$8),(ABS(FZ39-$F39)+ABS(GA39-$G39)&lt;=1)*1,""))),"")</f>
        <v/>
      </c>
      <c r="GG39" s="490"/>
      <c r="GI39" s="451">
        <f t="shared" ca="1" si="394"/>
        <v>31</v>
      </c>
      <c r="GJ39" s="452" t="str">
        <f ca="1">GrpE!$B$9</f>
        <v>Costa Rica</v>
      </c>
      <c r="GK39" s="453">
        <f t="shared" ca="1" si="395"/>
        <v>12</v>
      </c>
      <c r="GL39" s="452" t="str">
        <f ca="1">GrpE!$D$9</f>
        <v>Deutschland</v>
      </c>
      <c r="GM39" s="492"/>
      <c r="GN39" s="492"/>
      <c r="GO39" s="487"/>
      <c r="GP39" s="453" t="str">
        <f t="shared" ca="1" si="396"/>
        <v/>
      </c>
      <c r="GQ39" s="453" t="str">
        <f ca="1">IF((GP39&lt;&gt;""),IF(OR($F39&lt;&gt;$G39,PrSettings!$M$4="●"),(($F39-$G39)=(GM39-GN39))*1,0),"")</f>
        <v/>
      </c>
      <c r="GR39" s="453" t="str">
        <f t="shared" ca="1" si="397"/>
        <v/>
      </c>
      <c r="GS39" s="453" t="str">
        <f ca="1">IF(GP39&lt;&gt;"",IF(ABS($F39-$G39)&gt;=PrSettings!$M$7,(ABS($F39-$G39-GM39+GN39)&lt;=1)*1,IF(AND(GP39,$F39=$G39,$F39&gt;=PrSettings!$M$6),(ABS(GM39-$F39)&lt;=1)*1,IF(AND(GP39,$F39+$G39&gt;=PrSettings!$M$8),(ABS(GM39-$F39)+ABS(GN39-$G39)&lt;=1)*1,""))),"")</f>
        <v/>
      </c>
      <c r="GT39" s="490"/>
      <c r="GV39" s="451">
        <f t="shared" ca="1" si="398"/>
        <v>31</v>
      </c>
      <c r="GW39" s="452" t="str">
        <f ca="1">GrpE!$B$9</f>
        <v>Costa Rica</v>
      </c>
      <c r="GX39" s="453">
        <f t="shared" ca="1" si="399"/>
        <v>12</v>
      </c>
      <c r="GY39" s="452" t="str">
        <f ca="1">GrpE!$D$9</f>
        <v>Deutschland</v>
      </c>
      <c r="GZ39" s="492"/>
      <c r="HA39" s="492"/>
      <c r="HB39" s="487"/>
      <c r="HC39" s="453" t="str">
        <f t="shared" ca="1" si="400"/>
        <v/>
      </c>
      <c r="HD39" s="453" t="str">
        <f ca="1">IF((HC39&lt;&gt;""),IF(OR($F39&lt;&gt;$G39,PrSettings!$M$4="●"),(($F39-$G39)=(GZ39-HA39))*1,0),"")</f>
        <v/>
      </c>
      <c r="HE39" s="453" t="str">
        <f t="shared" ca="1" si="401"/>
        <v/>
      </c>
      <c r="HF39" s="453" t="str">
        <f ca="1">IF(HC39&lt;&gt;"",IF(ABS($F39-$G39)&gt;=PrSettings!$M$7,(ABS($F39-$G39-GZ39+HA39)&lt;=1)*1,IF(AND(HC39,$F39=$G39,$F39&gt;=PrSettings!$M$6),(ABS(GZ39-$F39)&lt;=1)*1,IF(AND(HC39,$F39+$G39&gt;=PrSettings!$M$8),(ABS(GZ39-$F39)+ABS(HA39-$G39)&lt;=1)*1,""))),"")</f>
        <v/>
      </c>
      <c r="HG39" s="490"/>
      <c r="HI39" s="451">
        <f t="shared" ca="1" si="402"/>
        <v>31</v>
      </c>
      <c r="HJ39" s="452" t="str">
        <f ca="1">GrpE!$B$9</f>
        <v>Costa Rica</v>
      </c>
      <c r="HK39" s="453">
        <f t="shared" ca="1" si="403"/>
        <v>12</v>
      </c>
      <c r="HL39" s="452" t="str">
        <f ca="1">GrpE!$D$9</f>
        <v>Deutschland</v>
      </c>
      <c r="HM39" s="492"/>
      <c r="HN39" s="492"/>
      <c r="HO39" s="487"/>
      <c r="HP39" s="453" t="str">
        <f t="shared" ca="1" si="404"/>
        <v/>
      </c>
      <c r="HQ39" s="453" t="str">
        <f ca="1">IF((HP39&lt;&gt;""),IF(OR($F39&lt;&gt;$G39,PrSettings!$M$4="●"),(($F39-$G39)=(HM39-HN39))*1,0),"")</f>
        <v/>
      </c>
      <c r="HR39" s="453" t="str">
        <f t="shared" ca="1" si="405"/>
        <v/>
      </c>
      <c r="HS39" s="453" t="str">
        <f ca="1">IF(HP39&lt;&gt;"",IF(ABS($F39-$G39)&gt;=PrSettings!$M$7,(ABS($F39-$G39-HM39+HN39)&lt;=1)*1,IF(AND(HP39,$F39=$G39,$F39&gt;=PrSettings!$M$6),(ABS(HM39-$F39)&lt;=1)*1,IF(AND(HP39,$F39+$G39&gt;=PrSettings!$M$8),(ABS(HM39-$F39)+ABS(HN39-$G39)&lt;=1)*1,""))),"")</f>
        <v/>
      </c>
      <c r="HT39" s="490"/>
      <c r="HV39" s="451">
        <f t="shared" ca="1" si="406"/>
        <v>31</v>
      </c>
      <c r="HW39" s="452" t="str">
        <f ca="1">GrpE!$B$9</f>
        <v>Costa Rica</v>
      </c>
      <c r="HX39" s="453">
        <f t="shared" ca="1" si="407"/>
        <v>12</v>
      </c>
      <c r="HY39" s="452" t="str">
        <f ca="1">GrpE!$D$9</f>
        <v>Deutschland</v>
      </c>
      <c r="HZ39" s="492"/>
      <c r="IA39" s="492"/>
      <c r="IB39" s="487"/>
      <c r="IC39" s="453" t="str">
        <f t="shared" ca="1" si="408"/>
        <v/>
      </c>
      <c r="ID39" s="453" t="str">
        <f ca="1">IF((IC39&lt;&gt;""),IF(OR($F39&lt;&gt;$G39,PrSettings!$M$4="●"),(($F39-$G39)=(HZ39-IA39))*1,0),"")</f>
        <v/>
      </c>
      <c r="IE39" s="453" t="str">
        <f t="shared" ca="1" si="409"/>
        <v/>
      </c>
      <c r="IF39" s="453" t="str">
        <f ca="1">IF(IC39&lt;&gt;"",IF(ABS($F39-$G39)&gt;=PrSettings!$M$7,(ABS($F39-$G39-HZ39+IA39)&lt;=1)*1,IF(AND(IC39,$F39=$G39,$F39&gt;=PrSettings!$M$6),(ABS(HZ39-$F39)&lt;=1)*1,IF(AND(IC39,$F39+$G39&gt;=PrSettings!$M$8),(ABS(HZ39-$F39)+ABS(IA39-$G39)&lt;=1)*1,""))),"")</f>
        <v/>
      </c>
      <c r="IG39" s="490"/>
      <c r="II39" s="451">
        <f t="shared" ca="1" si="410"/>
        <v>31</v>
      </c>
      <c r="IJ39" s="452" t="str">
        <f ca="1">GrpE!$B$9</f>
        <v>Costa Rica</v>
      </c>
      <c r="IK39" s="453">
        <f t="shared" ca="1" si="411"/>
        <v>12</v>
      </c>
      <c r="IL39" s="452" t="str">
        <f ca="1">GrpE!$D$9</f>
        <v>Deutschland</v>
      </c>
      <c r="IM39" s="492"/>
      <c r="IN39" s="492"/>
      <c r="IO39" s="487"/>
      <c r="IP39" s="453" t="str">
        <f t="shared" ca="1" si="412"/>
        <v/>
      </c>
      <c r="IQ39" s="453" t="str">
        <f ca="1">IF((IP39&lt;&gt;""),IF(OR($F39&lt;&gt;$G39,PrSettings!$M$4="●"),(($F39-$G39)=(IM39-IN39))*1,0),"")</f>
        <v/>
      </c>
      <c r="IR39" s="453" t="str">
        <f t="shared" ca="1" si="413"/>
        <v/>
      </c>
      <c r="IS39" s="453" t="str">
        <f ca="1">IF(IP39&lt;&gt;"",IF(ABS($F39-$G39)&gt;=PrSettings!$M$7,(ABS($F39-$G39-IM39+IN39)&lt;=1)*1,IF(AND(IP39,$F39=$G39,$F39&gt;=PrSettings!$M$6),(ABS(IM39-$F39)&lt;=1)*1,IF(AND(IP39,$F39+$G39&gt;=PrSettings!$M$8),(ABS(IM39-$F39)+ABS(IN39-$G39)&lt;=1)*1,""))),"")</f>
        <v/>
      </c>
      <c r="IT39" s="490"/>
      <c r="IV39" s="451">
        <f t="shared" ca="1" si="414"/>
        <v>31</v>
      </c>
      <c r="IW39" s="452" t="str">
        <f ca="1">GrpE!$B$9</f>
        <v>Costa Rica</v>
      </c>
      <c r="IX39" s="453">
        <f t="shared" ca="1" si="415"/>
        <v>12</v>
      </c>
      <c r="IY39" s="452" t="str">
        <f ca="1">GrpE!$D$9</f>
        <v>Deutschland</v>
      </c>
      <c r="IZ39" s="492"/>
      <c r="JA39" s="492"/>
      <c r="JB39" s="487"/>
      <c r="JC39" s="453" t="str">
        <f t="shared" ca="1" si="416"/>
        <v/>
      </c>
      <c r="JD39" s="453" t="str">
        <f ca="1">IF((JC39&lt;&gt;""),IF(OR($F39&lt;&gt;$G39,PrSettings!$M$4="●"),(($F39-$G39)=(IZ39-JA39))*1,0),"")</f>
        <v/>
      </c>
      <c r="JE39" s="453" t="str">
        <f t="shared" ca="1" si="417"/>
        <v/>
      </c>
      <c r="JF39" s="453" t="str">
        <f ca="1">IF(JC39&lt;&gt;"",IF(ABS($F39-$G39)&gt;=PrSettings!$M$7,(ABS($F39-$G39-IZ39+JA39)&lt;=1)*1,IF(AND(JC39,$F39=$G39,$F39&gt;=PrSettings!$M$6),(ABS(IZ39-$F39)&lt;=1)*1,IF(AND(JC39,$F39+$G39&gt;=PrSettings!$M$8),(ABS(IZ39-$F39)+ABS(JA39-$G39)&lt;=1)*1,""))),"")</f>
        <v/>
      </c>
      <c r="JG39" s="490"/>
      <c r="JI39" s="451">
        <f t="shared" ca="1" si="418"/>
        <v>31</v>
      </c>
      <c r="JJ39" s="452" t="str">
        <f ca="1">GrpE!$B$9</f>
        <v>Costa Rica</v>
      </c>
      <c r="JK39" s="453">
        <f t="shared" ca="1" si="419"/>
        <v>12</v>
      </c>
      <c r="JL39" s="452" t="str">
        <f ca="1">GrpE!$D$9</f>
        <v>Deutschland</v>
      </c>
      <c r="JM39" s="492"/>
      <c r="JN39" s="492"/>
      <c r="JO39" s="487"/>
      <c r="JP39" s="453" t="str">
        <f t="shared" ca="1" si="420"/>
        <v/>
      </c>
      <c r="JQ39" s="453" t="str">
        <f ca="1">IF((JP39&lt;&gt;""),IF(OR($F39&lt;&gt;$G39,PrSettings!$M$4="●"),(($F39-$G39)=(JM39-JN39))*1,0),"")</f>
        <v/>
      </c>
      <c r="JR39" s="453" t="str">
        <f t="shared" ca="1" si="421"/>
        <v/>
      </c>
      <c r="JS39" s="453" t="str">
        <f ca="1">IF(JP39&lt;&gt;"",IF(ABS($F39-$G39)&gt;=PrSettings!$M$7,(ABS($F39-$G39-JM39+JN39)&lt;=1)*1,IF(AND(JP39,$F39=$G39,$F39&gt;=PrSettings!$M$6),(ABS(JM39-$F39)&lt;=1)*1,IF(AND(JP39,$F39+$G39&gt;=PrSettings!$M$8),(ABS(JM39-$F39)+ABS(JN39-$G39)&lt;=1)*1,""))),"")</f>
        <v/>
      </c>
      <c r="JT39" s="490"/>
      <c r="JV39" s="451">
        <f t="shared" ca="1" si="422"/>
        <v>31</v>
      </c>
      <c r="JW39" s="452" t="str">
        <f ca="1">GrpE!$B$9</f>
        <v>Costa Rica</v>
      </c>
      <c r="JX39" s="453">
        <f t="shared" ca="1" si="423"/>
        <v>12</v>
      </c>
      <c r="JY39" s="452" t="str">
        <f ca="1">GrpE!$D$9</f>
        <v>Deutschland</v>
      </c>
      <c r="JZ39" s="492"/>
      <c r="KA39" s="492"/>
      <c r="KB39" s="487"/>
      <c r="KC39" s="453" t="str">
        <f t="shared" ca="1" si="424"/>
        <v/>
      </c>
      <c r="KD39" s="453" t="str">
        <f ca="1">IF((KC39&lt;&gt;""),IF(OR($F39&lt;&gt;$G39,PrSettings!$M$4="●"),(($F39-$G39)=(JZ39-KA39))*1,0),"")</f>
        <v/>
      </c>
      <c r="KE39" s="453" t="str">
        <f t="shared" ca="1" si="425"/>
        <v/>
      </c>
      <c r="KF39" s="453" t="str">
        <f ca="1">IF(KC39&lt;&gt;"",IF(ABS($F39-$G39)&gt;=PrSettings!$M$7,(ABS($F39-$G39-JZ39+KA39)&lt;=1)*1,IF(AND(KC39,$F39=$G39,$F39&gt;=PrSettings!$M$6),(ABS(JZ39-$F39)&lt;=1)*1,IF(AND(KC39,$F39+$G39&gt;=PrSettings!$M$8),(ABS(JZ39-$F39)+ABS(KA39-$G39)&lt;=1)*1,""))),"")</f>
        <v/>
      </c>
      <c r="KG39" s="490"/>
      <c r="KI39" s="451">
        <f t="shared" ca="1" si="426"/>
        <v>31</v>
      </c>
      <c r="KJ39" s="452" t="str">
        <f ca="1">GrpE!$B$9</f>
        <v>Costa Rica</v>
      </c>
      <c r="KK39" s="453">
        <f t="shared" ca="1" si="427"/>
        <v>12</v>
      </c>
      <c r="KL39" s="452" t="str">
        <f ca="1">GrpE!$D$9</f>
        <v>Deutschland</v>
      </c>
      <c r="KM39" s="492"/>
      <c r="KN39" s="492"/>
      <c r="KO39" s="487"/>
      <c r="KP39" s="453" t="str">
        <f t="shared" ca="1" si="428"/>
        <v/>
      </c>
      <c r="KQ39" s="453" t="str">
        <f ca="1">IF((KP39&lt;&gt;""),IF(OR($F39&lt;&gt;$G39,PrSettings!$M$4="●"),(($F39-$G39)=(KM39-KN39))*1,0),"")</f>
        <v/>
      </c>
      <c r="KR39" s="453" t="str">
        <f t="shared" ca="1" si="429"/>
        <v/>
      </c>
      <c r="KS39" s="453" t="str">
        <f ca="1">IF(KP39&lt;&gt;"",IF(ABS($F39-$G39)&gt;=PrSettings!$M$7,(ABS($F39-$G39-KM39+KN39)&lt;=1)*1,IF(AND(KP39,$F39=$G39,$F39&gt;=PrSettings!$M$6),(ABS(KM39-$F39)&lt;=1)*1,IF(AND(KP39,$F39+$G39&gt;=PrSettings!$M$8),(ABS(KM39-$F39)+ABS(KN39-$G39)&lt;=1)*1,""))),"")</f>
        <v/>
      </c>
      <c r="KT39" s="490"/>
      <c r="KV39" s="451">
        <f t="shared" ca="1" si="430"/>
        <v>31</v>
      </c>
      <c r="KW39" s="452" t="str">
        <f ca="1">GrpE!$B$9</f>
        <v>Costa Rica</v>
      </c>
      <c r="KX39" s="453">
        <f t="shared" ca="1" si="431"/>
        <v>12</v>
      </c>
      <c r="KY39" s="452" t="str">
        <f ca="1">GrpE!$D$9</f>
        <v>Deutschland</v>
      </c>
      <c r="KZ39" s="492"/>
      <c r="LA39" s="492"/>
      <c r="LB39" s="487"/>
      <c r="LC39" s="453" t="str">
        <f t="shared" ca="1" si="432"/>
        <v/>
      </c>
      <c r="LD39" s="453" t="str">
        <f ca="1">IF((LC39&lt;&gt;""),IF(OR($F39&lt;&gt;$G39,PrSettings!$M$4="●"),(($F39-$G39)=(KZ39-LA39))*1,0),"")</f>
        <v/>
      </c>
      <c r="LE39" s="453" t="str">
        <f t="shared" ca="1" si="433"/>
        <v/>
      </c>
      <c r="LF39" s="453" t="str">
        <f ca="1">IF(LC39&lt;&gt;"",IF(ABS($F39-$G39)&gt;=PrSettings!$M$7,(ABS($F39-$G39-KZ39+LA39)&lt;=1)*1,IF(AND(LC39,$F39=$G39,$F39&gt;=PrSettings!$M$6),(ABS(KZ39-$F39)&lt;=1)*1,IF(AND(LC39,$F39+$G39&gt;=PrSettings!$M$8),(ABS(KZ39-$F39)+ABS(LA39-$G39)&lt;=1)*1,""))),"")</f>
        <v/>
      </c>
      <c r="LG39" s="490"/>
      <c r="LI39" s="451">
        <f t="shared" ca="1" si="434"/>
        <v>31</v>
      </c>
      <c r="LJ39" s="452" t="str">
        <f ca="1">GrpE!$B$9</f>
        <v>Costa Rica</v>
      </c>
      <c r="LK39" s="453">
        <f t="shared" ca="1" si="435"/>
        <v>12</v>
      </c>
      <c r="LL39" s="452" t="str">
        <f ca="1">GrpE!$D$9</f>
        <v>Deutschland</v>
      </c>
      <c r="LM39" s="492"/>
      <c r="LN39" s="492"/>
      <c r="LO39" s="487"/>
      <c r="LP39" s="453" t="str">
        <f t="shared" ca="1" si="436"/>
        <v/>
      </c>
      <c r="LQ39" s="453" t="str">
        <f ca="1">IF((LP39&lt;&gt;""),IF(OR($F39&lt;&gt;$G39,PrSettings!$M$4="●"),(($F39-$G39)=(LM39-LN39))*1,0),"")</f>
        <v/>
      </c>
      <c r="LR39" s="453" t="str">
        <f t="shared" ca="1" si="437"/>
        <v/>
      </c>
      <c r="LS39" s="453" t="str">
        <f ca="1">IF(LP39&lt;&gt;"",IF(ABS($F39-$G39)&gt;=PrSettings!$M$7,(ABS($F39-$G39-LM39+LN39)&lt;=1)*1,IF(AND(LP39,$F39=$G39,$F39&gt;=PrSettings!$M$6),(ABS(LM39-$F39)&lt;=1)*1,IF(AND(LP39,$F39+$G39&gt;=PrSettings!$M$8),(ABS(LM39-$F39)+ABS(LN39-$G39)&lt;=1)*1,""))),"")</f>
        <v/>
      </c>
      <c r="LT39" s="490"/>
      <c r="LV39" s="451">
        <f t="shared" ca="1" si="438"/>
        <v>31</v>
      </c>
      <c r="LW39" s="452" t="str">
        <f ca="1">GrpE!$B$9</f>
        <v>Costa Rica</v>
      </c>
      <c r="LX39" s="453">
        <f t="shared" ca="1" si="439"/>
        <v>12</v>
      </c>
      <c r="LY39" s="452" t="str">
        <f ca="1">GrpE!$D$9</f>
        <v>Deutschland</v>
      </c>
      <c r="LZ39" s="492"/>
      <c r="MA39" s="492"/>
      <c r="MB39" s="487"/>
      <c r="MC39" s="453" t="str">
        <f t="shared" ca="1" si="440"/>
        <v/>
      </c>
      <c r="MD39" s="453" t="str">
        <f ca="1">IF((MC39&lt;&gt;""),IF(OR($F39&lt;&gt;$G39,PrSettings!$M$4="●"),(($F39-$G39)=(LZ39-MA39))*1,0),"")</f>
        <v/>
      </c>
      <c r="ME39" s="453" t="str">
        <f t="shared" ca="1" si="441"/>
        <v/>
      </c>
      <c r="MF39" s="453" t="str">
        <f ca="1">IF(MC39&lt;&gt;"",IF(ABS($F39-$G39)&gt;=PrSettings!$M$7,(ABS($F39-$G39-LZ39+MA39)&lt;=1)*1,IF(AND(MC39,$F39=$G39,$F39&gt;=PrSettings!$M$6),(ABS(LZ39-$F39)&lt;=1)*1,IF(AND(MC39,$F39+$G39&gt;=PrSettings!$M$8),(ABS(LZ39-$F39)+ABS(MA39-$G39)&lt;=1)*1,""))),"")</f>
        <v/>
      </c>
      <c r="MG39" s="490"/>
    </row>
    <row r="40" spans="2:345" ht="24" customHeight="1" x14ac:dyDescent="0.25">
      <c r="B40" s="462" t="str">
        <f>Language!$E$124&amp;" F"</f>
        <v>Gruppe F</v>
      </c>
      <c r="C40" s="463"/>
      <c r="D40" s="468"/>
      <c r="E40" s="465"/>
      <c r="F40" s="469"/>
      <c r="G40" s="470"/>
      <c r="I40" s="462" t="str">
        <f t="shared" si="338"/>
        <v>Gruppe F</v>
      </c>
      <c r="J40" s="468"/>
      <c r="K40" s="468"/>
      <c r="L40" s="465"/>
      <c r="M40" s="496"/>
      <c r="N40" s="497"/>
      <c r="O40" s="466"/>
      <c r="P40" s="478"/>
      <c r="Q40" s="465"/>
      <c r="R40" s="465"/>
      <c r="S40" s="465"/>
      <c r="T40" s="479"/>
      <c r="V40" s="462" t="str">
        <f t="shared" si="342"/>
        <v>Gruppe F</v>
      </c>
      <c r="W40" s="468"/>
      <c r="X40" s="468"/>
      <c r="Y40" s="465"/>
      <c r="Z40" s="496"/>
      <c r="AA40" s="497"/>
      <c r="AB40" s="466"/>
      <c r="AC40" s="478"/>
      <c r="AD40" s="465"/>
      <c r="AE40" s="465"/>
      <c r="AF40" s="465"/>
      <c r="AG40" s="479"/>
      <c r="AI40" s="462" t="str">
        <f t="shared" si="346"/>
        <v>Gruppe F</v>
      </c>
      <c r="AJ40" s="468"/>
      <c r="AK40" s="468"/>
      <c r="AL40" s="465"/>
      <c r="AM40" s="496"/>
      <c r="AN40" s="497"/>
      <c r="AO40" s="466"/>
      <c r="AP40" s="478"/>
      <c r="AQ40" s="465"/>
      <c r="AR40" s="465"/>
      <c r="AS40" s="465"/>
      <c r="AT40" s="479"/>
      <c r="AV40" s="462" t="str">
        <f t="shared" si="350"/>
        <v>Gruppe F</v>
      </c>
      <c r="AW40" s="468"/>
      <c r="AX40" s="468"/>
      <c r="AY40" s="465"/>
      <c r="AZ40" s="496"/>
      <c r="BA40" s="497"/>
      <c r="BB40" s="466"/>
      <c r="BC40" s="478"/>
      <c r="BD40" s="465"/>
      <c r="BE40" s="465"/>
      <c r="BF40" s="465"/>
      <c r="BG40" s="479"/>
      <c r="BI40" s="462" t="str">
        <f t="shared" si="354"/>
        <v>Gruppe F</v>
      </c>
      <c r="BJ40" s="468"/>
      <c r="BK40" s="468"/>
      <c r="BL40" s="465"/>
      <c r="BM40" s="496"/>
      <c r="BN40" s="497"/>
      <c r="BO40" s="466"/>
      <c r="BP40" s="478"/>
      <c r="BQ40" s="465"/>
      <c r="BR40" s="465"/>
      <c r="BS40" s="465"/>
      <c r="BT40" s="479"/>
      <c r="BV40" s="462" t="str">
        <f t="shared" si="358"/>
        <v>Gruppe F</v>
      </c>
      <c r="BW40" s="468"/>
      <c r="BX40" s="468"/>
      <c r="BY40" s="465"/>
      <c r="BZ40" s="496"/>
      <c r="CA40" s="497"/>
      <c r="CB40" s="466"/>
      <c r="CC40" s="478"/>
      <c r="CD40" s="465"/>
      <c r="CE40" s="465"/>
      <c r="CF40" s="465"/>
      <c r="CG40" s="479"/>
      <c r="CI40" s="462" t="str">
        <f t="shared" si="362"/>
        <v>Gruppe F</v>
      </c>
      <c r="CJ40" s="468"/>
      <c r="CK40" s="468"/>
      <c r="CL40" s="465"/>
      <c r="CM40" s="496"/>
      <c r="CN40" s="497"/>
      <c r="CO40" s="466"/>
      <c r="CP40" s="478"/>
      <c r="CQ40" s="465"/>
      <c r="CR40" s="465"/>
      <c r="CS40" s="465"/>
      <c r="CT40" s="479"/>
      <c r="CV40" s="462" t="str">
        <f t="shared" si="366"/>
        <v>Gruppe F</v>
      </c>
      <c r="CW40" s="468"/>
      <c r="CX40" s="468"/>
      <c r="CY40" s="465"/>
      <c r="CZ40" s="496"/>
      <c r="DA40" s="497"/>
      <c r="DB40" s="466"/>
      <c r="DC40" s="478"/>
      <c r="DD40" s="465"/>
      <c r="DE40" s="465"/>
      <c r="DF40" s="465"/>
      <c r="DG40" s="479"/>
      <c r="DI40" s="462" t="str">
        <f t="shared" si="370"/>
        <v>Gruppe F</v>
      </c>
      <c r="DJ40" s="468"/>
      <c r="DK40" s="468"/>
      <c r="DL40" s="465"/>
      <c r="DM40" s="496"/>
      <c r="DN40" s="497"/>
      <c r="DO40" s="466"/>
      <c r="DP40" s="478"/>
      <c r="DQ40" s="465"/>
      <c r="DR40" s="465"/>
      <c r="DS40" s="465"/>
      <c r="DT40" s="479"/>
      <c r="DV40" s="462" t="str">
        <f t="shared" si="374"/>
        <v>Gruppe F</v>
      </c>
      <c r="DW40" s="468"/>
      <c r="DX40" s="468"/>
      <c r="DY40" s="465"/>
      <c r="DZ40" s="496"/>
      <c r="EA40" s="497"/>
      <c r="EB40" s="466"/>
      <c r="EC40" s="478"/>
      <c r="ED40" s="465"/>
      <c r="EE40" s="465"/>
      <c r="EF40" s="465"/>
      <c r="EG40" s="479"/>
      <c r="EI40" s="462" t="str">
        <f t="shared" si="378"/>
        <v>Gruppe F</v>
      </c>
      <c r="EJ40" s="468"/>
      <c r="EK40" s="468"/>
      <c r="EL40" s="465"/>
      <c r="EM40" s="496"/>
      <c r="EN40" s="497"/>
      <c r="EO40" s="466"/>
      <c r="EP40" s="478"/>
      <c r="EQ40" s="465"/>
      <c r="ER40" s="465"/>
      <c r="ES40" s="465"/>
      <c r="ET40" s="479"/>
      <c r="EV40" s="462" t="str">
        <f t="shared" si="382"/>
        <v>Gruppe F</v>
      </c>
      <c r="EW40" s="468"/>
      <c r="EX40" s="468"/>
      <c r="EY40" s="465"/>
      <c r="EZ40" s="496"/>
      <c r="FA40" s="497"/>
      <c r="FB40" s="466"/>
      <c r="FC40" s="478"/>
      <c r="FD40" s="465"/>
      <c r="FE40" s="465"/>
      <c r="FF40" s="465"/>
      <c r="FG40" s="479"/>
      <c r="FI40" s="462" t="str">
        <f t="shared" si="386"/>
        <v>Gruppe F</v>
      </c>
      <c r="FJ40" s="468"/>
      <c r="FK40" s="468"/>
      <c r="FL40" s="465"/>
      <c r="FM40" s="496"/>
      <c r="FN40" s="497"/>
      <c r="FO40" s="466"/>
      <c r="FP40" s="478"/>
      <c r="FQ40" s="465"/>
      <c r="FR40" s="465"/>
      <c r="FS40" s="465"/>
      <c r="FT40" s="479"/>
      <c r="FV40" s="462" t="str">
        <f t="shared" si="390"/>
        <v>Gruppe F</v>
      </c>
      <c r="FW40" s="468"/>
      <c r="FX40" s="468"/>
      <c r="FY40" s="465"/>
      <c r="FZ40" s="496"/>
      <c r="GA40" s="497"/>
      <c r="GB40" s="466"/>
      <c r="GC40" s="478"/>
      <c r="GD40" s="465"/>
      <c r="GE40" s="465"/>
      <c r="GF40" s="465"/>
      <c r="GG40" s="479"/>
      <c r="GI40" s="462" t="str">
        <f t="shared" si="394"/>
        <v>Gruppe F</v>
      </c>
      <c r="GJ40" s="468"/>
      <c r="GK40" s="468"/>
      <c r="GL40" s="465"/>
      <c r="GM40" s="496"/>
      <c r="GN40" s="497"/>
      <c r="GO40" s="466"/>
      <c r="GP40" s="478"/>
      <c r="GQ40" s="465"/>
      <c r="GR40" s="465"/>
      <c r="GS40" s="465"/>
      <c r="GT40" s="479"/>
      <c r="GV40" s="462" t="str">
        <f t="shared" si="398"/>
        <v>Gruppe F</v>
      </c>
      <c r="GW40" s="468"/>
      <c r="GX40" s="468"/>
      <c r="GY40" s="465"/>
      <c r="GZ40" s="496"/>
      <c r="HA40" s="497"/>
      <c r="HB40" s="466"/>
      <c r="HC40" s="478"/>
      <c r="HD40" s="465"/>
      <c r="HE40" s="465"/>
      <c r="HF40" s="465"/>
      <c r="HG40" s="479"/>
      <c r="HI40" s="462" t="str">
        <f t="shared" si="402"/>
        <v>Gruppe F</v>
      </c>
      <c r="HJ40" s="468"/>
      <c r="HK40" s="468"/>
      <c r="HL40" s="465"/>
      <c r="HM40" s="496"/>
      <c r="HN40" s="497"/>
      <c r="HO40" s="466"/>
      <c r="HP40" s="478"/>
      <c r="HQ40" s="465"/>
      <c r="HR40" s="465"/>
      <c r="HS40" s="465"/>
      <c r="HT40" s="479"/>
      <c r="HV40" s="462" t="str">
        <f t="shared" si="406"/>
        <v>Gruppe F</v>
      </c>
      <c r="HW40" s="468"/>
      <c r="HX40" s="468"/>
      <c r="HY40" s="465"/>
      <c r="HZ40" s="496"/>
      <c r="IA40" s="497"/>
      <c r="IB40" s="466"/>
      <c r="IC40" s="478"/>
      <c r="ID40" s="465"/>
      <c r="IE40" s="465"/>
      <c r="IF40" s="465"/>
      <c r="IG40" s="479"/>
      <c r="II40" s="462" t="str">
        <f t="shared" si="410"/>
        <v>Gruppe F</v>
      </c>
      <c r="IJ40" s="468"/>
      <c r="IK40" s="468"/>
      <c r="IL40" s="465"/>
      <c r="IM40" s="496"/>
      <c r="IN40" s="497"/>
      <c r="IO40" s="466"/>
      <c r="IP40" s="478"/>
      <c r="IQ40" s="465"/>
      <c r="IR40" s="465"/>
      <c r="IS40" s="465"/>
      <c r="IT40" s="479"/>
      <c r="IV40" s="462" t="str">
        <f t="shared" si="414"/>
        <v>Gruppe F</v>
      </c>
      <c r="IW40" s="468"/>
      <c r="IX40" s="468"/>
      <c r="IY40" s="465"/>
      <c r="IZ40" s="496"/>
      <c r="JA40" s="497"/>
      <c r="JB40" s="466"/>
      <c r="JC40" s="478"/>
      <c r="JD40" s="465"/>
      <c r="JE40" s="465"/>
      <c r="JF40" s="465"/>
      <c r="JG40" s="479"/>
      <c r="JI40" s="462" t="str">
        <f t="shared" si="418"/>
        <v>Gruppe F</v>
      </c>
      <c r="JJ40" s="468"/>
      <c r="JK40" s="468"/>
      <c r="JL40" s="465"/>
      <c r="JM40" s="496"/>
      <c r="JN40" s="497"/>
      <c r="JO40" s="466"/>
      <c r="JP40" s="478"/>
      <c r="JQ40" s="465"/>
      <c r="JR40" s="465"/>
      <c r="JS40" s="465"/>
      <c r="JT40" s="479"/>
      <c r="JV40" s="462" t="str">
        <f t="shared" si="422"/>
        <v>Gruppe F</v>
      </c>
      <c r="JW40" s="468"/>
      <c r="JX40" s="468"/>
      <c r="JY40" s="465"/>
      <c r="JZ40" s="496"/>
      <c r="KA40" s="497"/>
      <c r="KB40" s="466"/>
      <c r="KC40" s="478"/>
      <c r="KD40" s="465"/>
      <c r="KE40" s="465"/>
      <c r="KF40" s="465"/>
      <c r="KG40" s="479"/>
      <c r="KI40" s="462" t="str">
        <f t="shared" si="426"/>
        <v>Gruppe F</v>
      </c>
      <c r="KJ40" s="468"/>
      <c r="KK40" s="468"/>
      <c r="KL40" s="465"/>
      <c r="KM40" s="496"/>
      <c r="KN40" s="497"/>
      <c r="KO40" s="466"/>
      <c r="KP40" s="478"/>
      <c r="KQ40" s="465"/>
      <c r="KR40" s="465"/>
      <c r="KS40" s="465"/>
      <c r="KT40" s="479"/>
      <c r="KV40" s="462" t="str">
        <f t="shared" si="430"/>
        <v>Gruppe F</v>
      </c>
      <c r="KW40" s="468"/>
      <c r="KX40" s="468"/>
      <c r="KY40" s="465"/>
      <c r="KZ40" s="496"/>
      <c r="LA40" s="497"/>
      <c r="LB40" s="466"/>
      <c r="LC40" s="478"/>
      <c r="LD40" s="465"/>
      <c r="LE40" s="465"/>
      <c r="LF40" s="465"/>
      <c r="LG40" s="479"/>
      <c r="LI40" s="462" t="str">
        <f t="shared" si="434"/>
        <v>Gruppe F</v>
      </c>
      <c r="LJ40" s="468"/>
      <c r="LK40" s="468"/>
      <c r="LL40" s="465"/>
      <c r="LM40" s="496"/>
      <c r="LN40" s="497"/>
      <c r="LO40" s="466"/>
      <c r="LP40" s="478"/>
      <c r="LQ40" s="465"/>
      <c r="LR40" s="465"/>
      <c r="LS40" s="465"/>
      <c r="LT40" s="479"/>
      <c r="LV40" s="462" t="str">
        <f t="shared" si="438"/>
        <v>Gruppe F</v>
      </c>
      <c r="LW40" s="468"/>
      <c r="LX40" s="468"/>
      <c r="LY40" s="465"/>
      <c r="LZ40" s="496"/>
      <c r="MA40" s="497"/>
      <c r="MB40" s="466"/>
      <c r="MC40" s="478"/>
      <c r="MD40" s="465"/>
      <c r="ME40" s="465"/>
      <c r="MF40" s="465"/>
      <c r="MG40" s="479"/>
    </row>
    <row r="41" spans="2:345" x14ac:dyDescent="0.25">
      <c r="B41" s="451">
        <f ca="1">INDEX(Groups!$C$7:$C$45,MATCH(C41,Groups!$D$7:$D$45,0))</f>
        <v>24</v>
      </c>
      <c r="C41" s="452" t="str">
        <f ca="1">GrpF!$B$4</f>
        <v>Marokko</v>
      </c>
      <c r="D41" s="453">
        <f ca="1">INDEX(Groups!$C$7:$C$45,MATCH(E41,Groups!$D$7:$D$45,0))</f>
        <v>16</v>
      </c>
      <c r="E41" s="452" t="str">
        <f ca="1">GrpF!$D$4</f>
        <v>Kroatien</v>
      </c>
      <c r="F41" s="454">
        <f ca="1">GrpF!$E$4</f>
        <v>0</v>
      </c>
      <c r="G41" s="455">
        <f ca="1">GrpF!$G$4</f>
        <v>0</v>
      </c>
      <c r="I41" s="451">
        <f t="shared" ca="1" si="338"/>
        <v>24</v>
      </c>
      <c r="J41" s="452" t="str">
        <f ca="1">GrpF!$B$4</f>
        <v>Marokko</v>
      </c>
      <c r="K41" s="453">
        <f t="shared" ref="K41:K46" ca="1" si="442">$D41</f>
        <v>16</v>
      </c>
      <c r="L41" s="452" t="str">
        <f ca="1">GrpF!$D$4</f>
        <v>Kroatien</v>
      </c>
      <c r="M41" s="492"/>
      <c r="N41" s="492"/>
      <c r="O41" s="485"/>
      <c r="P41" s="453" t="str">
        <f t="shared" ref="P41:P46" ca="1" si="443">IF(($F41&lt;&gt;"")*($G41&lt;&gt;"")*(M41&lt;&gt;"")*(N41&lt;&gt;""),($F41&gt;$G41)*(M41&gt;N41)+($F41=$G41)*(M41=N41)+($F41&lt;$G41)*(M41&lt;N41),"")</f>
        <v/>
      </c>
      <c r="Q41" s="453" t="str">
        <f ca="1">IF((P41&lt;&gt;""),IF(OR($F41&lt;&gt;$G41,PrSettings!$M$4="●"),(($F41-$G41)=(M41-N41))*1,0),"")</f>
        <v/>
      </c>
      <c r="R41" s="453" t="str">
        <f t="shared" ref="R41:R46" ca="1" si="444">IF((P41&lt;&gt;""),($F41=M41)*($G41=N41),"")</f>
        <v/>
      </c>
      <c r="S41" s="453" t="str">
        <f ca="1">IF(P41&lt;&gt;"",IF(ABS($F41-$G41)&gt;=PrSettings!$M$7,(ABS($F41-$G41-M41+N41)&lt;=1)*1,IF(AND(P41,$F41=$G41,$F41&gt;=PrSettings!$M$6),(ABS(M41-$F41)&lt;=1)*1,IF(AND(P41,$F41+$G41&gt;=PrSettings!$M$8),(ABS(M41-$F41)+ABS(N41-$G41)&lt;=1)*1,""))),"")</f>
        <v/>
      </c>
      <c r="T41" s="488"/>
      <c r="V41" s="451">
        <f t="shared" ca="1" si="342"/>
        <v>24</v>
      </c>
      <c r="W41" s="452" t="str">
        <f ca="1">GrpF!$B$4</f>
        <v>Marokko</v>
      </c>
      <c r="X41" s="453">
        <f t="shared" ref="X41:X46" ca="1" si="445">$D41</f>
        <v>16</v>
      </c>
      <c r="Y41" s="452" t="str">
        <f ca="1">GrpF!$D$4</f>
        <v>Kroatien</v>
      </c>
      <c r="Z41" s="492"/>
      <c r="AA41" s="492"/>
      <c r="AB41" s="485"/>
      <c r="AC41" s="453" t="str">
        <f t="shared" ref="AC41:AC46" ca="1" si="446">IF(($F41&lt;&gt;"")*($G41&lt;&gt;"")*(Z41&lt;&gt;"")*(AA41&lt;&gt;""),($F41&gt;$G41)*(Z41&gt;AA41)+($F41=$G41)*(Z41=AA41)+($F41&lt;$G41)*(Z41&lt;AA41),"")</f>
        <v/>
      </c>
      <c r="AD41" s="453" t="str">
        <f ca="1">IF((AC41&lt;&gt;""),IF(OR($F41&lt;&gt;$G41,PrSettings!$M$4="●"),(($F41-$G41)=(Z41-AA41))*1,0),"")</f>
        <v/>
      </c>
      <c r="AE41" s="453" t="str">
        <f t="shared" ref="AE41:AE46" ca="1" si="447">IF((AC41&lt;&gt;""),($F41=Z41)*($G41=AA41),"")</f>
        <v/>
      </c>
      <c r="AF41" s="453" t="str">
        <f ca="1">IF(AC41&lt;&gt;"",IF(ABS($F41-$G41)&gt;=PrSettings!$M$7,(ABS($F41-$G41-Z41+AA41)&lt;=1)*1,IF(AND(AC41,$F41=$G41,$F41&gt;=PrSettings!$M$6),(ABS(Z41-$F41)&lt;=1)*1,IF(AND(AC41,$F41+$G41&gt;=PrSettings!$M$8),(ABS(Z41-$F41)+ABS(AA41-$G41)&lt;=1)*1,""))),"")</f>
        <v/>
      </c>
      <c r="AG41" s="488"/>
      <c r="AI41" s="451">
        <f t="shared" ca="1" si="346"/>
        <v>24</v>
      </c>
      <c r="AJ41" s="452" t="str">
        <f ca="1">GrpF!$B$4</f>
        <v>Marokko</v>
      </c>
      <c r="AK41" s="453">
        <f t="shared" ref="AK41:AK46" ca="1" si="448">$D41</f>
        <v>16</v>
      </c>
      <c r="AL41" s="452" t="str">
        <f ca="1">GrpF!$D$4</f>
        <v>Kroatien</v>
      </c>
      <c r="AM41" s="492"/>
      <c r="AN41" s="492"/>
      <c r="AO41" s="485"/>
      <c r="AP41" s="453" t="str">
        <f t="shared" ref="AP41:AP46" ca="1" si="449">IF(($F41&lt;&gt;"")*($G41&lt;&gt;"")*(AM41&lt;&gt;"")*(AN41&lt;&gt;""),($F41&gt;$G41)*(AM41&gt;AN41)+($F41=$G41)*(AM41=AN41)+($F41&lt;$G41)*(AM41&lt;AN41),"")</f>
        <v/>
      </c>
      <c r="AQ41" s="453" t="str">
        <f ca="1">IF((AP41&lt;&gt;""),IF(OR($F41&lt;&gt;$G41,PrSettings!$M$4="●"),(($F41-$G41)=(AM41-AN41))*1,0),"")</f>
        <v/>
      </c>
      <c r="AR41" s="453" t="str">
        <f t="shared" ref="AR41:AR46" ca="1" si="450">IF((AP41&lt;&gt;""),($F41=AM41)*($G41=AN41),"")</f>
        <v/>
      </c>
      <c r="AS41" s="453" t="str">
        <f ca="1">IF(AP41&lt;&gt;"",IF(ABS($F41-$G41)&gt;=PrSettings!$M$7,(ABS($F41-$G41-AM41+AN41)&lt;=1)*1,IF(AND(AP41,$F41=$G41,$F41&gt;=PrSettings!$M$6),(ABS(AM41-$F41)&lt;=1)*1,IF(AND(AP41,$F41+$G41&gt;=PrSettings!$M$8),(ABS(AM41-$F41)+ABS(AN41-$G41)&lt;=1)*1,""))),"")</f>
        <v/>
      </c>
      <c r="AT41" s="488"/>
      <c r="AV41" s="451">
        <f t="shared" ca="1" si="350"/>
        <v>24</v>
      </c>
      <c r="AW41" s="452" t="str">
        <f ca="1">GrpF!$B$4</f>
        <v>Marokko</v>
      </c>
      <c r="AX41" s="453">
        <f t="shared" ref="AX41:AX46" ca="1" si="451">$D41</f>
        <v>16</v>
      </c>
      <c r="AY41" s="452" t="str">
        <f ca="1">GrpF!$D$4</f>
        <v>Kroatien</v>
      </c>
      <c r="AZ41" s="492"/>
      <c r="BA41" s="492"/>
      <c r="BB41" s="485"/>
      <c r="BC41" s="453" t="str">
        <f t="shared" ref="BC41:BC46" ca="1" si="452">IF(($F41&lt;&gt;"")*($G41&lt;&gt;"")*(AZ41&lt;&gt;"")*(BA41&lt;&gt;""),($F41&gt;$G41)*(AZ41&gt;BA41)+($F41=$G41)*(AZ41=BA41)+($F41&lt;$G41)*(AZ41&lt;BA41),"")</f>
        <v/>
      </c>
      <c r="BD41" s="453" t="str">
        <f ca="1">IF((BC41&lt;&gt;""),IF(OR($F41&lt;&gt;$G41,PrSettings!$M$4="●"),(($F41-$G41)=(AZ41-BA41))*1,0),"")</f>
        <v/>
      </c>
      <c r="BE41" s="453" t="str">
        <f t="shared" ref="BE41:BE46" ca="1" si="453">IF((BC41&lt;&gt;""),($F41=AZ41)*($G41=BA41),"")</f>
        <v/>
      </c>
      <c r="BF41" s="453" t="str">
        <f ca="1">IF(BC41&lt;&gt;"",IF(ABS($F41-$G41)&gt;=PrSettings!$M$7,(ABS($F41-$G41-AZ41+BA41)&lt;=1)*1,IF(AND(BC41,$F41=$G41,$F41&gt;=PrSettings!$M$6),(ABS(AZ41-$F41)&lt;=1)*1,IF(AND(BC41,$F41+$G41&gt;=PrSettings!$M$8),(ABS(AZ41-$F41)+ABS(BA41-$G41)&lt;=1)*1,""))),"")</f>
        <v/>
      </c>
      <c r="BG41" s="488"/>
      <c r="BI41" s="451">
        <f t="shared" ca="1" si="354"/>
        <v>24</v>
      </c>
      <c r="BJ41" s="452" t="str">
        <f ca="1">GrpF!$B$4</f>
        <v>Marokko</v>
      </c>
      <c r="BK41" s="453">
        <f t="shared" ref="BK41:BK46" ca="1" si="454">$D41</f>
        <v>16</v>
      </c>
      <c r="BL41" s="452" t="str">
        <f ca="1">GrpF!$D$4</f>
        <v>Kroatien</v>
      </c>
      <c r="BM41" s="492"/>
      <c r="BN41" s="492"/>
      <c r="BO41" s="485"/>
      <c r="BP41" s="453" t="str">
        <f t="shared" ref="BP41:BP46" ca="1" si="455">IF(($F41&lt;&gt;"")*($G41&lt;&gt;"")*(BM41&lt;&gt;"")*(BN41&lt;&gt;""),($F41&gt;$G41)*(BM41&gt;BN41)+($F41=$G41)*(BM41=BN41)+($F41&lt;$G41)*(BM41&lt;BN41),"")</f>
        <v/>
      </c>
      <c r="BQ41" s="453" t="str">
        <f ca="1">IF((BP41&lt;&gt;""),IF(OR($F41&lt;&gt;$G41,PrSettings!$M$4="●"),(($F41-$G41)=(BM41-BN41))*1,0),"")</f>
        <v/>
      </c>
      <c r="BR41" s="453" t="str">
        <f t="shared" ref="BR41:BR46" ca="1" si="456">IF((BP41&lt;&gt;""),($F41=BM41)*($G41=BN41),"")</f>
        <v/>
      </c>
      <c r="BS41" s="453" t="str">
        <f ca="1">IF(BP41&lt;&gt;"",IF(ABS($F41-$G41)&gt;=PrSettings!$M$7,(ABS($F41-$G41-BM41+BN41)&lt;=1)*1,IF(AND(BP41,$F41=$G41,$F41&gt;=PrSettings!$M$6),(ABS(BM41-$F41)&lt;=1)*1,IF(AND(BP41,$F41+$G41&gt;=PrSettings!$M$8),(ABS(BM41-$F41)+ABS(BN41-$G41)&lt;=1)*1,""))),"")</f>
        <v/>
      </c>
      <c r="BT41" s="488"/>
      <c r="BV41" s="451">
        <f t="shared" ca="1" si="358"/>
        <v>24</v>
      </c>
      <c r="BW41" s="452" t="str">
        <f ca="1">GrpF!$B$4</f>
        <v>Marokko</v>
      </c>
      <c r="BX41" s="453">
        <f t="shared" ref="BX41:BX46" ca="1" si="457">$D41</f>
        <v>16</v>
      </c>
      <c r="BY41" s="452" t="str">
        <f ca="1">GrpF!$D$4</f>
        <v>Kroatien</v>
      </c>
      <c r="BZ41" s="492"/>
      <c r="CA41" s="492"/>
      <c r="CB41" s="485"/>
      <c r="CC41" s="453" t="str">
        <f t="shared" ref="CC41:CC46" ca="1" si="458">IF(($F41&lt;&gt;"")*($G41&lt;&gt;"")*(BZ41&lt;&gt;"")*(CA41&lt;&gt;""),($F41&gt;$G41)*(BZ41&gt;CA41)+($F41=$G41)*(BZ41=CA41)+($F41&lt;$G41)*(BZ41&lt;CA41),"")</f>
        <v/>
      </c>
      <c r="CD41" s="453" t="str">
        <f ca="1">IF((CC41&lt;&gt;""),IF(OR($F41&lt;&gt;$G41,PrSettings!$M$4="●"),(($F41-$G41)=(BZ41-CA41))*1,0),"")</f>
        <v/>
      </c>
      <c r="CE41" s="453" t="str">
        <f t="shared" ref="CE41:CE46" ca="1" si="459">IF((CC41&lt;&gt;""),($F41=BZ41)*($G41=CA41),"")</f>
        <v/>
      </c>
      <c r="CF41" s="453" t="str">
        <f ca="1">IF(CC41&lt;&gt;"",IF(ABS($F41-$G41)&gt;=PrSettings!$M$7,(ABS($F41-$G41-BZ41+CA41)&lt;=1)*1,IF(AND(CC41,$F41=$G41,$F41&gt;=PrSettings!$M$6),(ABS(BZ41-$F41)&lt;=1)*1,IF(AND(CC41,$F41+$G41&gt;=PrSettings!$M$8),(ABS(BZ41-$F41)+ABS(CA41-$G41)&lt;=1)*1,""))),"")</f>
        <v/>
      </c>
      <c r="CG41" s="488"/>
      <c r="CI41" s="451">
        <f t="shared" ca="1" si="362"/>
        <v>24</v>
      </c>
      <c r="CJ41" s="452" t="str">
        <f ca="1">GrpF!$B$4</f>
        <v>Marokko</v>
      </c>
      <c r="CK41" s="453">
        <f t="shared" ref="CK41:CK46" ca="1" si="460">$D41</f>
        <v>16</v>
      </c>
      <c r="CL41" s="452" t="str">
        <f ca="1">GrpF!$D$4</f>
        <v>Kroatien</v>
      </c>
      <c r="CM41" s="492"/>
      <c r="CN41" s="492"/>
      <c r="CO41" s="485"/>
      <c r="CP41" s="453" t="str">
        <f t="shared" ref="CP41:CP46" ca="1" si="461">IF(($F41&lt;&gt;"")*($G41&lt;&gt;"")*(CM41&lt;&gt;"")*(CN41&lt;&gt;""),($F41&gt;$G41)*(CM41&gt;CN41)+($F41=$G41)*(CM41=CN41)+($F41&lt;$G41)*(CM41&lt;CN41),"")</f>
        <v/>
      </c>
      <c r="CQ41" s="453" t="str">
        <f ca="1">IF((CP41&lt;&gt;""),IF(OR($F41&lt;&gt;$G41,PrSettings!$M$4="●"),(($F41-$G41)=(CM41-CN41))*1,0),"")</f>
        <v/>
      </c>
      <c r="CR41" s="453" t="str">
        <f t="shared" ref="CR41:CR46" ca="1" si="462">IF((CP41&lt;&gt;""),($F41=CM41)*($G41=CN41),"")</f>
        <v/>
      </c>
      <c r="CS41" s="453" t="str">
        <f ca="1">IF(CP41&lt;&gt;"",IF(ABS($F41-$G41)&gt;=PrSettings!$M$7,(ABS($F41-$G41-CM41+CN41)&lt;=1)*1,IF(AND(CP41,$F41=$G41,$F41&gt;=PrSettings!$M$6),(ABS(CM41-$F41)&lt;=1)*1,IF(AND(CP41,$F41+$G41&gt;=PrSettings!$M$8),(ABS(CM41-$F41)+ABS(CN41-$G41)&lt;=1)*1,""))),"")</f>
        <v/>
      </c>
      <c r="CT41" s="488"/>
      <c r="CV41" s="451">
        <f t="shared" ca="1" si="366"/>
        <v>24</v>
      </c>
      <c r="CW41" s="452" t="str">
        <f ca="1">GrpF!$B$4</f>
        <v>Marokko</v>
      </c>
      <c r="CX41" s="453">
        <f t="shared" ref="CX41:CX46" ca="1" si="463">$D41</f>
        <v>16</v>
      </c>
      <c r="CY41" s="452" t="str">
        <f ca="1">GrpF!$D$4</f>
        <v>Kroatien</v>
      </c>
      <c r="CZ41" s="492"/>
      <c r="DA41" s="492"/>
      <c r="DB41" s="485"/>
      <c r="DC41" s="453" t="str">
        <f t="shared" ref="DC41:DC46" ca="1" si="464">IF(($F41&lt;&gt;"")*($G41&lt;&gt;"")*(CZ41&lt;&gt;"")*(DA41&lt;&gt;""),($F41&gt;$G41)*(CZ41&gt;DA41)+($F41=$G41)*(CZ41=DA41)+($F41&lt;$G41)*(CZ41&lt;DA41),"")</f>
        <v/>
      </c>
      <c r="DD41" s="453" t="str">
        <f ca="1">IF((DC41&lt;&gt;""),IF(OR($F41&lt;&gt;$G41,PrSettings!$M$4="●"),(($F41-$G41)=(CZ41-DA41))*1,0),"")</f>
        <v/>
      </c>
      <c r="DE41" s="453" t="str">
        <f t="shared" ref="DE41:DE46" ca="1" si="465">IF((DC41&lt;&gt;""),($F41=CZ41)*($G41=DA41),"")</f>
        <v/>
      </c>
      <c r="DF41" s="453" t="str">
        <f ca="1">IF(DC41&lt;&gt;"",IF(ABS($F41-$G41)&gt;=PrSettings!$M$7,(ABS($F41-$G41-CZ41+DA41)&lt;=1)*1,IF(AND(DC41,$F41=$G41,$F41&gt;=PrSettings!$M$6),(ABS(CZ41-$F41)&lt;=1)*1,IF(AND(DC41,$F41+$G41&gt;=PrSettings!$M$8),(ABS(CZ41-$F41)+ABS(DA41-$G41)&lt;=1)*1,""))),"")</f>
        <v/>
      </c>
      <c r="DG41" s="488"/>
      <c r="DI41" s="451">
        <f t="shared" ca="1" si="370"/>
        <v>24</v>
      </c>
      <c r="DJ41" s="452" t="str">
        <f ca="1">GrpF!$B$4</f>
        <v>Marokko</v>
      </c>
      <c r="DK41" s="453">
        <f t="shared" ref="DK41:DK46" ca="1" si="466">$D41</f>
        <v>16</v>
      </c>
      <c r="DL41" s="452" t="str">
        <f ca="1">GrpF!$D$4</f>
        <v>Kroatien</v>
      </c>
      <c r="DM41" s="492"/>
      <c r="DN41" s="492"/>
      <c r="DO41" s="485"/>
      <c r="DP41" s="453" t="str">
        <f t="shared" ref="DP41:DP46" ca="1" si="467">IF(($F41&lt;&gt;"")*($G41&lt;&gt;"")*(DM41&lt;&gt;"")*(DN41&lt;&gt;""),($F41&gt;$G41)*(DM41&gt;DN41)+($F41=$G41)*(DM41=DN41)+($F41&lt;$G41)*(DM41&lt;DN41),"")</f>
        <v/>
      </c>
      <c r="DQ41" s="453" t="str">
        <f ca="1">IF((DP41&lt;&gt;""),IF(OR($F41&lt;&gt;$G41,PrSettings!$M$4="●"),(($F41-$G41)=(DM41-DN41))*1,0),"")</f>
        <v/>
      </c>
      <c r="DR41" s="453" t="str">
        <f t="shared" ref="DR41:DR46" ca="1" si="468">IF((DP41&lt;&gt;""),($F41=DM41)*($G41=DN41),"")</f>
        <v/>
      </c>
      <c r="DS41" s="453" t="str">
        <f ca="1">IF(DP41&lt;&gt;"",IF(ABS($F41-$G41)&gt;=PrSettings!$M$7,(ABS($F41-$G41-DM41+DN41)&lt;=1)*1,IF(AND(DP41,$F41=$G41,$F41&gt;=PrSettings!$M$6),(ABS(DM41-$F41)&lt;=1)*1,IF(AND(DP41,$F41+$G41&gt;=PrSettings!$M$8),(ABS(DM41-$F41)+ABS(DN41-$G41)&lt;=1)*1,""))),"")</f>
        <v/>
      </c>
      <c r="DT41" s="488"/>
      <c r="DV41" s="451">
        <f t="shared" ca="1" si="374"/>
        <v>24</v>
      </c>
      <c r="DW41" s="452" t="str">
        <f ca="1">GrpF!$B$4</f>
        <v>Marokko</v>
      </c>
      <c r="DX41" s="453">
        <f t="shared" ref="DX41:DX46" ca="1" si="469">$D41</f>
        <v>16</v>
      </c>
      <c r="DY41" s="452" t="str">
        <f ca="1">GrpF!$D$4</f>
        <v>Kroatien</v>
      </c>
      <c r="DZ41" s="492"/>
      <c r="EA41" s="492"/>
      <c r="EB41" s="485"/>
      <c r="EC41" s="453" t="str">
        <f t="shared" ref="EC41:EC46" ca="1" si="470">IF(($F41&lt;&gt;"")*($G41&lt;&gt;"")*(DZ41&lt;&gt;"")*(EA41&lt;&gt;""),($F41&gt;$G41)*(DZ41&gt;EA41)+($F41=$G41)*(DZ41=EA41)+($F41&lt;$G41)*(DZ41&lt;EA41),"")</f>
        <v/>
      </c>
      <c r="ED41" s="453" t="str">
        <f ca="1">IF((EC41&lt;&gt;""),IF(OR($F41&lt;&gt;$G41,PrSettings!$M$4="●"),(($F41-$G41)=(DZ41-EA41))*1,0),"")</f>
        <v/>
      </c>
      <c r="EE41" s="453" t="str">
        <f t="shared" ref="EE41:EE46" ca="1" si="471">IF((EC41&lt;&gt;""),($F41=DZ41)*($G41=EA41),"")</f>
        <v/>
      </c>
      <c r="EF41" s="453" t="str">
        <f ca="1">IF(EC41&lt;&gt;"",IF(ABS($F41-$G41)&gt;=PrSettings!$M$7,(ABS($F41-$G41-DZ41+EA41)&lt;=1)*1,IF(AND(EC41,$F41=$G41,$F41&gt;=PrSettings!$M$6),(ABS(DZ41-$F41)&lt;=1)*1,IF(AND(EC41,$F41+$G41&gt;=PrSettings!$M$8),(ABS(DZ41-$F41)+ABS(EA41-$G41)&lt;=1)*1,""))),"")</f>
        <v/>
      </c>
      <c r="EG41" s="488"/>
      <c r="EI41" s="451">
        <f t="shared" ca="1" si="378"/>
        <v>24</v>
      </c>
      <c r="EJ41" s="452" t="str">
        <f ca="1">GrpF!$B$4</f>
        <v>Marokko</v>
      </c>
      <c r="EK41" s="453">
        <f t="shared" ref="EK41:EK46" ca="1" si="472">$D41</f>
        <v>16</v>
      </c>
      <c r="EL41" s="452" t="str">
        <f ca="1">GrpF!$D$4</f>
        <v>Kroatien</v>
      </c>
      <c r="EM41" s="492"/>
      <c r="EN41" s="492"/>
      <c r="EO41" s="485"/>
      <c r="EP41" s="453" t="str">
        <f t="shared" ref="EP41:EP46" ca="1" si="473">IF(($F41&lt;&gt;"")*($G41&lt;&gt;"")*(EM41&lt;&gt;"")*(EN41&lt;&gt;""),($F41&gt;$G41)*(EM41&gt;EN41)+($F41=$G41)*(EM41=EN41)+($F41&lt;$G41)*(EM41&lt;EN41),"")</f>
        <v/>
      </c>
      <c r="EQ41" s="453" t="str">
        <f ca="1">IF((EP41&lt;&gt;""),IF(OR($F41&lt;&gt;$G41,PrSettings!$M$4="●"),(($F41-$G41)=(EM41-EN41))*1,0),"")</f>
        <v/>
      </c>
      <c r="ER41" s="453" t="str">
        <f t="shared" ref="ER41:ER46" ca="1" si="474">IF((EP41&lt;&gt;""),($F41=EM41)*($G41=EN41),"")</f>
        <v/>
      </c>
      <c r="ES41" s="453" t="str">
        <f ca="1">IF(EP41&lt;&gt;"",IF(ABS($F41-$G41)&gt;=PrSettings!$M$7,(ABS($F41-$G41-EM41+EN41)&lt;=1)*1,IF(AND(EP41,$F41=$G41,$F41&gt;=PrSettings!$M$6),(ABS(EM41-$F41)&lt;=1)*1,IF(AND(EP41,$F41+$G41&gt;=PrSettings!$M$8),(ABS(EM41-$F41)+ABS(EN41-$G41)&lt;=1)*1,""))),"")</f>
        <v/>
      </c>
      <c r="ET41" s="488"/>
      <c r="EV41" s="451">
        <f t="shared" ca="1" si="382"/>
        <v>24</v>
      </c>
      <c r="EW41" s="452" t="str">
        <f ca="1">GrpF!$B$4</f>
        <v>Marokko</v>
      </c>
      <c r="EX41" s="453">
        <f t="shared" ref="EX41:EX46" ca="1" si="475">$D41</f>
        <v>16</v>
      </c>
      <c r="EY41" s="452" t="str">
        <f ca="1">GrpF!$D$4</f>
        <v>Kroatien</v>
      </c>
      <c r="EZ41" s="492"/>
      <c r="FA41" s="492"/>
      <c r="FB41" s="485"/>
      <c r="FC41" s="453" t="str">
        <f t="shared" ref="FC41:FC46" ca="1" si="476">IF(($F41&lt;&gt;"")*($G41&lt;&gt;"")*(EZ41&lt;&gt;"")*(FA41&lt;&gt;""),($F41&gt;$G41)*(EZ41&gt;FA41)+($F41=$G41)*(EZ41=FA41)+($F41&lt;$G41)*(EZ41&lt;FA41),"")</f>
        <v/>
      </c>
      <c r="FD41" s="453" t="str">
        <f ca="1">IF((FC41&lt;&gt;""),IF(OR($F41&lt;&gt;$G41,PrSettings!$M$4="●"),(($F41-$G41)=(EZ41-FA41))*1,0),"")</f>
        <v/>
      </c>
      <c r="FE41" s="453" t="str">
        <f t="shared" ref="FE41:FE46" ca="1" si="477">IF((FC41&lt;&gt;""),($F41=EZ41)*($G41=FA41),"")</f>
        <v/>
      </c>
      <c r="FF41" s="453" t="str">
        <f ca="1">IF(FC41&lt;&gt;"",IF(ABS($F41-$G41)&gt;=PrSettings!$M$7,(ABS($F41-$G41-EZ41+FA41)&lt;=1)*1,IF(AND(FC41,$F41=$G41,$F41&gt;=PrSettings!$M$6),(ABS(EZ41-$F41)&lt;=1)*1,IF(AND(FC41,$F41+$G41&gt;=PrSettings!$M$8),(ABS(EZ41-$F41)+ABS(FA41-$G41)&lt;=1)*1,""))),"")</f>
        <v/>
      </c>
      <c r="FG41" s="488"/>
      <c r="FI41" s="451">
        <f t="shared" ca="1" si="386"/>
        <v>24</v>
      </c>
      <c r="FJ41" s="452" t="str">
        <f ca="1">GrpF!$B$4</f>
        <v>Marokko</v>
      </c>
      <c r="FK41" s="453">
        <f t="shared" ref="FK41:FK46" ca="1" si="478">$D41</f>
        <v>16</v>
      </c>
      <c r="FL41" s="452" t="str">
        <f ca="1">GrpF!$D$4</f>
        <v>Kroatien</v>
      </c>
      <c r="FM41" s="492"/>
      <c r="FN41" s="492"/>
      <c r="FO41" s="485"/>
      <c r="FP41" s="453" t="str">
        <f t="shared" ref="FP41:FP46" ca="1" si="479">IF(($F41&lt;&gt;"")*($G41&lt;&gt;"")*(FM41&lt;&gt;"")*(FN41&lt;&gt;""),($F41&gt;$G41)*(FM41&gt;FN41)+($F41=$G41)*(FM41=FN41)+($F41&lt;$G41)*(FM41&lt;FN41),"")</f>
        <v/>
      </c>
      <c r="FQ41" s="453" t="str">
        <f ca="1">IF((FP41&lt;&gt;""),IF(OR($F41&lt;&gt;$G41,PrSettings!$M$4="●"),(($F41-$G41)=(FM41-FN41))*1,0),"")</f>
        <v/>
      </c>
      <c r="FR41" s="453" t="str">
        <f t="shared" ref="FR41:FR46" ca="1" si="480">IF((FP41&lt;&gt;""),($F41=FM41)*($G41=FN41),"")</f>
        <v/>
      </c>
      <c r="FS41" s="453" t="str">
        <f ca="1">IF(FP41&lt;&gt;"",IF(ABS($F41-$G41)&gt;=PrSettings!$M$7,(ABS($F41-$G41-FM41+FN41)&lt;=1)*1,IF(AND(FP41,$F41=$G41,$F41&gt;=PrSettings!$M$6),(ABS(FM41-$F41)&lt;=1)*1,IF(AND(FP41,$F41+$G41&gt;=PrSettings!$M$8),(ABS(FM41-$F41)+ABS(FN41-$G41)&lt;=1)*1,""))),"")</f>
        <v/>
      </c>
      <c r="FT41" s="488"/>
      <c r="FV41" s="451">
        <f t="shared" ca="1" si="390"/>
        <v>24</v>
      </c>
      <c r="FW41" s="452" t="str">
        <f ca="1">GrpF!$B$4</f>
        <v>Marokko</v>
      </c>
      <c r="FX41" s="453">
        <f t="shared" ref="FX41:FX46" ca="1" si="481">$D41</f>
        <v>16</v>
      </c>
      <c r="FY41" s="452" t="str">
        <f ca="1">GrpF!$D$4</f>
        <v>Kroatien</v>
      </c>
      <c r="FZ41" s="492"/>
      <c r="GA41" s="492"/>
      <c r="GB41" s="485"/>
      <c r="GC41" s="453" t="str">
        <f t="shared" ref="GC41:GC46" ca="1" si="482">IF(($F41&lt;&gt;"")*($G41&lt;&gt;"")*(FZ41&lt;&gt;"")*(GA41&lt;&gt;""),($F41&gt;$G41)*(FZ41&gt;GA41)+($F41=$G41)*(FZ41=GA41)+($F41&lt;$G41)*(FZ41&lt;GA41),"")</f>
        <v/>
      </c>
      <c r="GD41" s="453" t="str">
        <f ca="1">IF((GC41&lt;&gt;""),IF(OR($F41&lt;&gt;$G41,PrSettings!$M$4="●"),(($F41-$G41)=(FZ41-GA41))*1,0),"")</f>
        <v/>
      </c>
      <c r="GE41" s="453" t="str">
        <f t="shared" ref="GE41:GE46" ca="1" si="483">IF((GC41&lt;&gt;""),($F41=FZ41)*($G41=GA41),"")</f>
        <v/>
      </c>
      <c r="GF41" s="453" t="str">
        <f ca="1">IF(GC41&lt;&gt;"",IF(ABS($F41-$G41)&gt;=PrSettings!$M$7,(ABS($F41-$G41-FZ41+GA41)&lt;=1)*1,IF(AND(GC41,$F41=$G41,$F41&gt;=PrSettings!$M$6),(ABS(FZ41-$F41)&lt;=1)*1,IF(AND(GC41,$F41+$G41&gt;=PrSettings!$M$8),(ABS(FZ41-$F41)+ABS(GA41-$G41)&lt;=1)*1,""))),"")</f>
        <v/>
      </c>
      <c r="GG41" s="488"/>
      <c r="GI41" s="451">
        <f t="shared" ca="1" si="394"/>
        <v>24</v>
      </c>
      <c r="GJ41" s="452" t="str">
        <f ca="1">GrpF!$B$4</f>
        <v>Marokko</v>
      </c>
      <c r="GK41" s="453">
        <f t="shared" ref="GK41:GK46" ca="1" si="484">$D41</f>
        <v>16</v>
      </c>
      <c r="GL41" s="452" t="str">
        <f ca="1">GrpF!$D$4</f>
        <v>Kroatien</v>
      </c>
      <c r="GM41" s="492"/>
      <c r="GN41" s="492"/>
      <c r="GO41" s="485"/>
      <c r="GP41" s="453" t="str">
        <f t="shared" ref="GP41:GP46" ca="1" si="485">IF(($F41&lt;&gt;"")*($G41&lt;&gt;"")*(GM41&lt;&gt;"")*(GN41&lt;&gt;""),($F41&gt;$G41)*(GM41&gt;GN41)+($F41=$G41)*(GM41=GN41)+($F41&lt;$G41)*(GM41&lt;GN41),"")</f>
        <v/>
      </c>
      <c r="GQ41" s="453" t="str">
        <f ca="1">IF((GP41&lt;&gt;""),IF(OR($F41&lt;&gt;$G41,PrSettings!$M$4="●"),(($F41-$G41)=(GM41-GN41))*1,0),"")</f>
        <v/>
      </c>
      <c r="GR41" s="453" t="str">
        <f t="shared" ref="GR41:GR46" ca="1" si="486">IF((GP41&lt;&gt;""),($F41=GM41)*($G41=GN41),"")</f>
        <v/>
      </c>
      <c r="GS41" s="453" t="str">
        <f ca="1">IF(GP41&lt;&gt;"",IF(ABS($F41-$G41)&gt;=PrSettings!$M$7,(ABS($F41-$G41-GM41+GN41)&lt;=1)*1,IF(AND(GP41,$F41=$G41,$F41&gt;=PrSettings!$M$6),(ABS(GM41-$F41)&lt;=1)*1,IF(AND(GP41,$F41+$G41&gt;=PrSettings!$M$8),(ABS(GM41-$F41)+ABS(GN41-$G41)&lt;=1)*1,""))),"")</f>
        <v/>
      </c>
      <c r="GT41" s="488"/>
      <c r="GV41" s="451">
        <f t="shared" ca="1" si="398"/>
        <v>24</v>
      </c>
      <c r="GW41" s="452" t="str">
        <f ca="1">GrpF!$B$4</f>
        <v>Marokko</v>
      </c>
      <c r="GX41" s="453">
        <f t="shared" ref="GX41:GX46" ca="1" si="487">$D41</f>
        <v>16</v>
      </c>
      <c r="GY41" s="452" t="str">
        <f ca="1">GrpF!$D$4</f>
        <v>Kroatien</v>
      </c>
      <c r="GZ41" s="492"/>
      <c r="HA41" s="492"/>
      <c r="HB41" s="485"/>
      <c r="HC41" s="453" t="str">
        <f t="shared" ref="HC41:HC46" ca="1" si="488">IF(($F41&lt;&gt;"")*($G41&lt;&gt;"")*(GZ41&lt;&gt;"")*(HA41&lt;&gt;""),($F41&gt;$G41)*(GZ41&gt;HA41)+($F41=$G41)*(GZ41=HA41)+($F41&lt;$G41)*(GZ41&lt;HA41),"")</f>
        <v/>
      </c>
      <c r="HD41" s="453" t="str">
        <f ca="1">IF((HC41&lt;&gt;""),IF(OR($F41&lt;&gt;$G41,PrSettings!$M$4="●"),(($F41-$G41)=(GZ41-HA41))*1,0),"")</f>
        <v/>
      </c>
      <c r="HE41" s="453" t="str">
        <f t="shared" ref="HE41:HE46" ca="1" si="489">IF((HC41&lt;&gt;""),($F41=GZ41)*($G41=HA41),"")</f>
        <v/>
      </c>
      <c r="HF41" s="453" t="str">
        <f ca="1">IF(HC41&lt;&gt;"",IF(ABS($F41-$G41)&gt;=PrSettings!$M$7,(ABS($F41-$G41-GZ41+HA41)&lt;=1)*1,IF(AND(HC41,$F41=$G41,$F41&gt;=PrSettings!$M$6),(ABS(GZ41-$F41)&lt;=1)*1,IF(AND(HC41,$F41+$G41&gt;=PrSettings!$M$8),(ABS(GZ41-$F41)+ABS(HA41-$G41)&lt;=1)*1,""))),"")</f>
        <v/>
      </c>
      <c r="HG41" s="488"/>
      <c r="HI41" s="451">
        <f t="shared" ca="1" si="402"/>
        <v>24</v>
      </c>
      <c r="HJ41" s="452" t="str">
        <f ca="1">GrpF!$B$4</f>
        <v>Marokko</v>
      </c>
      <c r="HK41" s="453">
        <f t="shared" ref="HK41:HK46" ca="1" si="490">$D41</f>
        <v>16</v>
      </c>
      <c r="HL41" s="452" t="str">
        <f ca="1">GrpF!$D$4</f>
        <v>Kroatien</v>
      </c>
      <c r="HM41" s="492"/>
      <c r="HN41" s="492"/>
      <c r="HO41" s="485"/>
      <c r="HP41" s="453" t="str">
        <f t="shared" ref="HP41:HP46" ca="1" si="491">IF(($F41&lt;&gt;"")*($G41&lt;&gt;"")*(HM41&lt;&gt;"")*(HN41&lt;&gt;""),($F41&gt;$G41)*(HM41&gt;HN41)+($F41=$G41)*(HM41=HN41)+($F41&lt;$G41)*(HM41&lt;HN41),"")</f>
        <v/>
      </c>
      <c r="HQ41" s="453" t="str">
        <f ca="1">IF((HP41&lt;&gt;""),IF(OR($F41&lt;&gt;$G41,PrSettings!$M$4="●"),(($F41-$G41)=(HM41-HN41))*1,0),"")</f>
        <v/>
      </c>
      <c r="HR41" s="453" t="str">
        <f t="shared" ref="HR41:HR46" ca="1" si="492">IF((HP41&lt;&gt;""),($F41=HM41)*($G41=HN41),"")</f>
        <v/>
      </c>
      <c r="HS41" s="453" t="str">
        <f ca="1">IF(HP41&lt;&gt;"",IF(ABS($F41-$G41)&gt;=PrSettings!$M$7,(ABS($F41-$G41-HM41+HN41)&lt;=1)*1,IF(AND(HP41,$F41=$G41,$F41&gt;=PrSettings!$M$6),(ABS(HM41-$F41)&lt;=1)*1,IF(AND(HP41,$F41+$G41&gt;=PrSettings!$M$8),(ABS(HM41-$F41)+ABS(HN41-$G41)&lt;=1)*1,""))),"")</f>
        <v/>
      </c>
      <c r="HT41" s="488"/>
      <c r="HV41" s="451">
        <f t="shared" ca="1" si="406"/>
        <v>24</v>
      </c>
      <c r="HW41" s="452" t="str">
        <f ca="1">GrpF!$B$4</f>
        <v>Marokko</v>
      </c>
      <c r="HX41" s="453">
        <f t="shared" ref="HX41:HX46" ca="1" si="493">$D41</f>
        <v>16</v>
      </c>
      <c r="HY41" s="452" t="str">
        <f ca="1">GrpF!$D$4</f>
        <v>Kroatien</v>
      </c>
      <c r="HZ41" s="492"/>
      <c r="IA41" s="492"/>
      <c r="IB41" s="485"/>
      <c r="IC41" s="453" t="str">
        <f t="shared" ref="IC41:IC46" ca="1" si="494">IF(($F41&lt;&gt;"")*($G41&lt;&gt;"")*(HZ41&lt;&gt;"")*(IA41&lt;&gt;""),($F41&gt;$G41)*(HZ41&gt;IA41)+($F41=$G41)*(HZ41=IA41)+($F41&lt;$G41)*(HZ41&lt;IA41),"")</f>
        <v/>
      </c>
      <c r="ID41" s="453" t="str">
        <f ca="1">IF((IC41&lt;&gt;""),IF(OR($F41&lt;&gt;$G41,PrSettings!$M$4="●"),(($F41-$G41)=(HZ41-IA41))*1,0),"")</f>
        <v/>
      </c>
      <c r="IE41" s="453" t="str">
        <f t="shared" ref="IE41:IE46" ca="1" si="495">IF((IC41&lt;&gt;""),($F41=HZ41)*($G41=IA41),"")</f>
        <v/>
      </c>
      <c r="IF41" s="453" t="str">
        <f ca="1">IF(IC41&lt;&gt;"",IF(ABS($F41-$G41)&gt;=PrSettings!$M$7,(ABS($F41-$G41-HZ41+IA41)&lt;=1)*1,IF(AND(IC41,$F41=$G41,$F41&gt;=PrSettings!$M$6),(ABS(HZ41-$F41)&lt;=1)*1,IF(AND(IC41,$F41+$G41&gt;=PrSettings!$M$8),(ABS(HZ41-$F41)+ABS(IA41-$G41)&lt;=1)*1,""))),"")</f>
        <v/>
      </c>
      <c r="IG41" s="488"/>
      <c r="II41" s="451">
        <f t="shared" ca="1" si="410"/>
        <v>24</v>
      </c>
      <c r="IJ41" s="452" t="str">
        <f ca="1">GrpF!$B$4</f>
        <v>Marokko</v>
      </c>
      <c r="IK41" s="453">
        <f t="shared" ref="IK41:IK46" ca="1" si="496">$D41</f>
        <v>16</v>
      </c>
      <c r="IL41" s="452" t="str">
        <f ca="1">GrpF!$D$4</f>
        <v>Kroatien</v>
      </c>
      <c r="IM41" s="492"/>
      <c r="IN41" s="492"/>
      <c r="IO41" s="485"/>
      <c r="IP41" s="453" t="str">
        <f t="shared" ref="IP41:IP46" ca="1" si="497">IF(($F41&lt;&gt;"")*($G41&lt;&gt;"")*(IM41&lt;&gt;"")*(IN41&lt;&gt;""),($F41&gt;$G41)*(IM41&gt;IN41)+($F41=$G41)*(IM41=IN41)+($F41&lt;$G41)*(IM41&lt;IN41),"")</f>
        <v/>
      </c>
      <c r="IQ41" s="453" t="str">
        <f ca="1">IF((IP41&lt;&gt;""),IF(OR($F41&lt;&gt;$G41,PrSettings!$M$4="●"),(($F41-$G41)=(IM41-IN41))*1,0),"")</f>
        <v/>
      </c>
      <c r="IR41" s="453" t="str">
        <f t="shared" ref="IR41:IR46" ca="1" si="498">IF((IP41&lt;&gt;""),($F41=IM41)*($G41=IN41),"")</f>
        <v/>
      </c>
      <c r="IS41" s="453" t="str">
        <f ca="1">IF(IP41&lt;&gt;"",IF(ABS($F41-$G41)&gt;=PrSettings!$M$7,(ABS($F41-$G41-IM41+IN41)&lt;=1)*1,IF(AND(IP41,$F41=$G41,$F41&gt;=PrSettings!$M$6),(ABS(IM41-$F41)&lt;=1)*1,IF(AND(IP41,$F41+$G41&gt;=PrSettings!$M$8),(ABS(IM41-$F41)+ABS(IN41-$G41)&lt;=1)*1,""))),"")</f>
        <v/>
      </c>
      <c r="IT41" s="488"/>
      <c r="IV41" s="451">
        <f t="shared" ca="1" si="414"/>
        <v>24</v>
      </c>
      <c r="IW41" s="452" t="str">
        <f ca="1">GrpF!$B$4</f>
        <v>Marokko</v>
      </c>
      <c r="IX41" s="453">
        <f t="shared" ref="IX41:IX46" ca="1" si="499">$D41</f>
        <v>16</v>
      </c>
      <c r="IY41" s="452" t="str">
        <f ca="1">GrpF!$D$4</f>
        <v>Kroatien</v>
      </c>
      <c r="IZ41" s="492"/>
      <c r="JA41" s="492"/>
      <c r="JB41" s="485"/>
      <c r="JC41" s="453" t="str">
        <f t="shared" ref="JC41:JC46" ca="1" si="500">IF(($F41&lt;&gt;"")*($G41&lt;&gt;"")*(IZ41&lt;&gt;"")*(JA41&lt;&gt;""),($F41&gt;$G41)*(IZ41&gt;JA41)+($F41=$G41)*(IZ41=JA41)+($F41&lt;$G41)*(IZ41&lt;JA41),"")</f>
        <v/>
      </c>
      <c r="JD41" s="453" t="str">
        <f ca="1">IF((JC41&lt;&gt;""),IF(OR($F41&lt;&gt;$G41,PrSettings!$M$4="●"),(($F41-$G41)=(IZ41-JA41))*1,0),"")</f>
        <v/>
      </c>
      <c r="JE41" s="453" t="str">
        <f t="shared" ref="JE41:JE46" ca="1" si="501">IF((JC41&lt;&gt;""),($F41=IZ41)*($G41=JA41),"")</f>
        <v/>
      </c>
      <c r="JF41" s="453" t="str">
        <f ca="1">IF(JC41&lt;&gt;"",IF(ABS($F41-$G41)&gt;=PrSettings!$M$7,(ABS($F41-$G41-IZ41+JA41)&lt;=1)*1,IF(AND(JC41,$F41=$G41,$F41&gt;=PrSettings!$M$6),(ABS(IZ41-$F41)&lt;=1)*1,IF(AND(JC41,$F41+$G41&gt;=PrSettings!$M$8),(ABS(IZ41-$F41)+ABS(JA41-$G41)&lt;=1)*1,""))),"")</f>
        <v/>
      </c>
      <c r="JG41" s="488"/>
      <c r="JI41" s="451">
        <f t="shared" ca="1" si="418"/>
        <v>24</v>
      </c>
      <c r="JJ41" s="452" t="str">
        <f ca="1">GrpF!$B$4</f>
        <v>Marokko</v>
      </c>
      <c r="JK41" s="453">
        <f t="shared" ref="JK41:JK46" ca="1" si="502">$D41</f>
        <v>16</v>
      </c>
      <c r="JL41" s="452" t="str">
        <f ca="1">GrpF!$D$4</f>
        <v>Kroatien</v>
      </c>
      <c r="JM41" s="492"/>
      <c r="JN41" s="492"/>
      <c r="JO41" s="485"/>
      <c r="JP41" s="453" t="str">
        <f t="shared" ref="JP41:JP46" ca="1" si="503">IF(($F41&lt;&gt;"")*($G41&lt;&gt;"")*(JM41&lt;&gt;"")*(JN41&lt;&gt;""),($F41&gt;$G41)*(JM41&gt;JN41)+($F41=$G41)*(JM41=JN41)+($F41&lt;$G41)*(JM41&lt;JN41),"")</f>
        <v/>
      </c>
      <c r="JQ41" s="453" t="str">
        <f ca="1">IF((JP41&lt;&gt;""),IF(OR($F41&lt;&gt;$G41,PrSettings!$M$4="●"),(($F41-$G41)=(JM41-JN41))*1,0),"")</f>
        <v/>
      </c>
      <c r="JR41" s="453" t="str">
        <f t="shared" ref="JR41:JR46" ca="1" si="504">IF((JP41&lt;&gt;""),($F41=JM41)*($G41=JN41),"")</f>
        <v/>
      </c>
      <c r="JS41" s="453" t="str">
        <f ca="1">IF(JP41&lt;&gt;"",IF(ABS($F41-$G41)&gt;=PrSettings!$M$7,(ABS($F41-$G41-JM41+JN41)&lt;=1)*1,IF(AND(JP41,$F41=$G41,$F41&gt;=PrSettings!$M$6),(ABS(JM41-$F41)&lt;=1)*1,IF(AND(JP41,$F41+$G41&gt;=PrSettings!$M$8),(ABS(JM41-$F41)+ABS(JN41-$G41)&lt;=1)*1,""))),"")</f>
        <v/>
      </c>
      <c r="JT41" s="488"/>
      <c r="JV41" s="451">
        <f t="shared" ca="1" si="422"/>
        <v>24</v>
      </c>
      <c r="JW41" s="452" t="str">
        <f ca="1">GrpF!$B$4</f>
        <v>Marokko</v>
      </c>
      <c r="JX41" s="453">
        <f t="shared" ref="JX41:JX46" ca="1" si="505">$D41</f>
        <v>16</v>
      </c>
      <c r="JY41" s="452" t="str">
        <f ca="1">GrpF!$D$4</f>
        <v>Kroatien</v>
      </c>
      <c r="JZ41" s="492"/>
      <c r="KA41" s="492"/>
      <c r="KB41" s="485"/>
      <c r="KC41" s="453" t="str">
        <f t="shared" ref="KC41:KC46" ca="1" si="506">IF(($F41&lt;&gt;"")*($G41&lt;&gt;"")*(JZ41&lt;&gt;"")*(KA41&lt;&gt;""),($F41&gt;$G41)*(JZ41&gt;KA41)+($F41=$G41)*(JZ41=KA41)+($F41&lt;$G41)*(JZ41&lt;KA41),"")</f>
        <v/>
      </c>
      <c r="KD41" s="453" t="str">
        <f ca="1">IF((KC41&lt;&gt;""),IF(OR($F41&lt;&gt;$G41,PrSettings!$M$4="●"),(($F41-$G41)=(JZ41-KA41))*1,0),"")</f>
        <v/>
      </c>
      <c r="KE41" s="453" t="str">
        <f t="shared" ref="KE41:KE46" ca="1" si="507">IF((KC41&lt;&gt;""),($F41=JZ41)*($G41=KA41),"")</f>
        <v/>
      </c>
      <c r="KF41" s="453" t="str">
        <f ca="1">IF(KC41&lt;&gt;"",IF(ABS($F41-$G41)&gt;=PrSettings!$M$7,(ABS($F41-$G41-JZ41+KA41)&lt;=1)*1,IF(AND(KC41,$F41=$G41,$F41&gt;=PrSettings!$M$6),(ABS(JZ41-$F41)&lt;=1)*1,IF(AND(KC41,$F41+$G41&gt;=PrSettings!$M$8),(ABS(JZ41-$F41)+ABS(KA41-$G41)&lt;=1)*1,""))),"")</f>
        <v/>
      </c>
      <c r="KG41" s="488"/>
      <c r="KI41" s="451">
        <f t="shared" ca="1" si="426"/>
        <v>24</v>
      </c>
      <c r="KJ41" s="452" t="str">
        <f ca="1">GrpF!$B$4</f>
        <v>Marokko</v>
      </c>
      <c r="KK41" s="453">
        <f t="shared" ref="KK41:KK46" ca="1" si="508">$D41</f>
        <v>16</v>
      </c>
      <c r="KL41" s="452" t="str">
        <f ca="1">GrpF!$D$4</f>
        <v>Kroatien</v>
      </c>
      <c r="KM41" s="492"/>
      <c r="KN41" s="492"/>
      <c r="KO41" s="485"/>
      <c r="KP41" s="453" t="str">
        <f t="shared" ref="KP41:KP46" ca="1" si="509">IF(($F41&lt;&gt;"")*($G41&lt;&gt;"")*(KM41&lt;&gt;"")*(KN41&lt;&gt;""),($F41&gt;$G41)*(KM41&gt;KN41)+($F41=$G41)*(KM41=KN41)+($F41&lt;$G41)*(KM41&lt;KN41),"")</f>
        <v/>
      </c>
      <c r="KQ41" s="453" t="str">
        <f ca="1">IF((KP41&lt;&gt;""),IF(OR($F41&lt;&gt;$G41,PrSettings!$M$4="●"),(($F41-$G41)=(KM41-KN41))*1,0),"")</f>
        <v/>
      </c>
      <c r="KR41" s="453" t="str">
        <f t="shared" ref="KR41:KR46" ca="1" si="510">IF((KP41&lt;&gt;""),($F41=KM41)*($G41=KN41),"")</f>
        <v/>
      </c>
      <c r="KS41" s="453" t="str">
        <f ca="1">IF(KP41&lt;&gt;"",IF(ABS($F41-$G41)&gt;=PrSettings!$M$7,(ABS($F41-$G41-KM41+KN41)&lt;=1)*1,IF(AND(KP41,$F41=$G41,$F41&gt;=PrSettings!$M$6),(ABS(KM41-$F41)&lt;=1)*1,IF(AND(KP41,$F41+$G41&gt;=PrSettings!$M$8),(ABS(KM41-$F41)+ABS(KN41-$G41)&lt;=1)*1,""))),"")</f>
        <v/>
      </c>
      <c r="KT41" s="488"/>
      <c r="KV41" s="451">
        <f t="shared" ca="1" si="430"/>
        <v>24</v>
      </c>
      <c r="KW41" s="452" t="str">
        <f ca="1">GrpF!$B$4</f>
        <v>Marokko</v>
      </c>
      <c r="KX41" s="453">
        <f t="shared" ref="KX41:KX46" ca="1" si="511">$D41</f>
        <v>16</v>
      </c>
      <c r="KY41" s="452" t="str">
        <f ca="1">GrpF!$D$4</f>
        <v>Kroatien</v>
      </c>
      <c r="KZ41" s="492"/>
      <c r="LA41" s="492"/>
      <c r="LB41" s="485"/>
      <c r="LC41" s="453" t="str">
        <f t="shared" ref="LC41:LC46" ca="1" si="512">IF(($F41&lt;&gt;"")*($G41&lt;&gt;"")*(KZ41&lt;&gt;"")*(LA41&lt;&gt;""),($F41&gt;$G41)*(KZ41&gt;LA41)+($F41=$G41)*(KZ41=LA41)+($F41&lt;$G41)*(KZ41&lt;LA41),"")</f>
        <v/>
      </c>
      <c r="LD41" s="453" t="str">
        <f ca="1">IF((LC41&lt;&gt;""),IF(OR($F41&lt;&gt;$G41,PrSettings!$M$4="●"),(($F41-$G41)=(KZ41-LA41))*1,0),"")</f>
        <v/>
      </c>
      <c r="LE41" s="453" t="str">
        <f t="shared" ref="LE41:LE46" ca="1" si="513">IF((LC41&lt;&gt;""),($F41=KZ41)*($G41=LA41),"")</f>
        <v/>
      </c>
      <c r="LF41" s="453" t="str">
        <f ca="1">IF(LC41&lt;&gt;"",IF(ABS($F41-$G41)&gt;=PrSettings!$M$7,(ABS($F41-$G41-KZ41+LA41)&lt;=1)*1,IF(AND(LC41,$F41=$G41,$F41&gt;=PrSettings!$M$6),(ABS(KZ41-$F41)&lt;=1)*1,IF(AND(LC41,$F41+$G41&gt;=PrSettings!$M$8),(ABS(KZ41-$F41)+ABS(LA41-$G41)&lt;=1)*1,""))),"")</f>
        <v/>
      </c>
      <c r="LG41" s="488"/>
      <c r="LI41" s="451">
        <f t="shared" ca="1" si="434"/>
        <v>24</v>
      </c>
      <c r="LJ41" s="452" t="str">
        <f ca="1">GrpF!$B$4</f>
        <v>Marokko</v>
      </c>
      <c r="LK41" s="453">
        <f t="shared" ref="LK41:LK46" ca="1" si="514">$D41</f>
        <v>16</v>
      </c>
      <c r="LL41" s="452" t="str">
        <f ca="1">GrpF!$D$4</f>
        <v>Kroatien</v>
      </c>
      <c r="LM41" s="492"/>
      <c r="LN41" s="492"/>
      <c r="LO41" s="485"/>
      <c r="LP41" s="453" t="str">
        <f t="shared" ref="LP41:LP46" ca="1" si="515">IF(($F41&lt;&gt;"")*($G41&lt;&gt;"")*(LM41&lt;&gt;"")*(LN41&lt;&gt;""),($F41&gt;$G41)*(LM41&gt;LN41)+($F41=$G41)*(LM41=LN41)+($F41&lt;$G41)*(LM41&lt;LN41),"")</f>
        <v/>
      </c>
      <c r="LQ41" s="453" t="str">
        <f ca="1">IF((LP41&lt;&gt;""),IF(OR($F41&lt;&gt;$G41,PrSettings!$M$4="●"),(($F41-$G41)=(LM41-LN41))*1,0),"")</f>
        <v/>
      </c>
      <c r="LR41" s="453" t="str">
        <f t="shared" ref="LR41:LR46" ca="1" si="516">IF((LP41&lt;&gt;""),($F41=LM41)*($G41=LN41),"")</f>
        <v/>
      </c>
      <c r="LS41" s="453" t="str">
        <f ca="1">IF(LP41&lt;&gt;"",IF(ABS($F41-$G41)&gt;=PrSettings!$M$7,(ABS($F41-$G41-LM41+LN41)&lt;=1)*1,IF(AND(LP41,$F41=$G41,$F41&gt;=PrSettings!$M$6),(ABS(LM41-$F41)&lt;=1)*1,IF(AND(LP41,$F41+$G41&gt;=PrSettings!$M$8),(ABS(LM41-$F41)+ABS(LN41-$G41)&lt;=1)*1,""))),"")</f>
        <v/>
      </c>
      <c r="LT41" s="488"/>
      <c r="LV41" s="451">
        <f t="shared" ca="1" si="438"/>
        <v>24</v>
      </c>
      <c r="LW41" s="452" t="str">
        <f ca="1">GrpF!$B$4</f>
        <v>Marokko</v>
      </c>
      <c r="LX41" s="453">
        <f t="shared" ref="LX41:LX46" ca="1" si="517">$D41</f>
        <v>16</v>
      </c>
      <c r="LY41" s="452" t="str">
        <f ca="1">GrpF!$D$4</f>
        <v>Kroatien</v>
      </c>
      <c r="LZ41" s="492"/>
      <c r="MA41" s="492"/>
      <c r="MB41" s="485"/>
      <c r="MC41" s="453" t="str">
        <f t="shared" ref="MC41:MC46" ca="1" si="518">IF(($F41&lt;&gt;"")*($G41&lt;&gt;"")*(LZ41&lt;&gt;"")*(MA41&lt;&gt;""),($F41&gt;$G41)*(LZ41&gt;MA41)+($F41=$G41)*(LZ41=MA41)+($F41&lt;$G41)*(LZ41&lt;MA41),"")</f>
        <v/>
      </c>
      <c r="MD41" s="453" t="str">
        <f ca="1">IF((MC41&lt;&gt;""),IF(OR($F41&lt;&gt;$G41,PrSettings!$M$4="●"),(($F41-$G41)=(LZ41-MA41))*1,0),"")</f>
        <v/>
      </c>
      <c r="ME41" s="453" t="str">
        <f t="shared" ref="ME41:ME46" ca="1" si="519">IF((MC41&lt;&gt;""),($F41=LZ41)*($G41=MA41),"")</f>
        <v/>
      </c>
      <c r="MF41" s="453" t="str">
        <f ca="1">IF(MC41&lt;&gt;"",IF(ABS($F41-$G41)&gt;=PrSettings!$M$7,(ABS($F41-$G41-LZ41+MA41)&lt;=1)*1,IF(AND(MC41,$F41=$G41,$F41&gt;=PrSettings!$M$6),(ABS(LZ41-$F41)&lt;=1)*1,IF(AND(MC41,$F41+$G41&gt;=PrSettings!$M$8),(ABS(LZ41-$F41)+ABS(MA41-$G41)&lt;=1)*1,""))),"")</f>
        <v/>
      </c>
      <c r="MG41" s="488"/>
    </row>
    <row r="42" spans="2:345" x14ac:dyDescent="0.25">
      <c r="B42" s="451">
        <f ca="1">INDEX(Groups!$C$7:$C$45,MATCH(C42,Groups!$D$7:$D$45,0))</f>
        <v>2</v>
      </c>
      <c r="C42" s="452" t="str">
        <f ca="1">GrpF!$B$5</f>
        <v>Belgien</v>
      </c>
      <c r="D42" s="453">
        <f ca="1">INDEX(Groups!$C$7:$C$45,MATCH(E42,Groups!$D$7:$D$45,0))</f>
        <v>38</v>
      </c>
      <c r="E42" s="452" t="str">
        <f ca="1">GrpF!$D$5</f>
        <v>Kanada</v>
      </c>
      <c r="F42" s="454">
        <f ca="1">GrpF!$E$5</f>
        <v>1</v>
      </c>
      <c r="G42" s="455">
        <f ca="1">GrpF!$G$5</f>
        <v>0</v>
      </c>
      <c r="I42" s="451">
        <f t="shared" ca="1" si="338"/>
        <v>2</v>
      </c>
      <c r="J42" s="452" t="str">
        <f ca="1">GrpF!$B$5</f>
        <v>Belgien</v>
      </c>
      <c r="K42" s="453">
        <f t="shared" ca="1" si="442"/>
        <v>38</v>
      </c>
      <c r="L42" s="452" t="str">
        <f ca="1">GrpF!$D$5</f>
        <v>Kanada</v>
      </c>
      <c r="M42" s="492"/>
      <c r="N42" s="492"/>
      <c r="O42" s="486"/>
      <c r="P42" s="453" t="str">
        <f t="shared" ca="1" si="443"/>
        <v/>
      </c>
      <c r="Q42" s="453" t="str">
        <f ca="1">IF((P42&lt;&gt;""),IF(OR($F42&lt;&gt;$G42,PrSettings!$M$4="●"),(($F42-$G42)=(M42-N42))*1,0),"")</f>
        <v/>
      </c>
      <c r="R42" s="453" t="str">
        <f t="shared" ca="1" si="444"/>
        <v/>
      </c>
      <c r="S42" s="453" t="str">
        <f ca="1">IF(P42&lt;&gt;"",IF(ABS($F42-$G42)&gt;=PrSettings!$M$7,(ABS($F42-$G42-M42+N42)&lt;=1)*1,IF(AND(P42,$F42=$G42,$F42&gt;=PrSettings!$M$6),(ABS(M42-$F42)&lt;=1)*1,IF(AND(P42,$F42+$G42&gt;=PrSettings!$M$8),(ABS(M42-$F42)+ABS(N42-$G42)&lt;=1)*1,""))),"")</f>
        <v/>
      </c>
      <c r="T42" s="489"/>
      <c r="V42" s="451">
        <f t="shared" ca="1" si="342"/>
        <v>2</v>
      </c>
      <c r="W42" s="452" t="str">
        <f ca="1">GrpF!$B$5</f>
        <v>Belgien</v>
      </c>
      <c r="X42" s="453">
        <f t="shared" ca="1" si="445"/>
        <v>38</v>
      </c>
      <c r="Y42" s="452" t="str">
        <f ca="1">GrpF!$D$5</f>
        <v>Kanada</v>
      </c>
      <c r="Z42" s="492"/>
      <c r="AA42" s="492"/>
      <c r="AB42" s="486"/>
      <c r="AC42" s="453" t="str">
        <f t="shared" ca="1" si="446"/>
        <v/>
      </c>
      <c r="AD42" s="453" t="str">
        <f ca="1">IF((AC42&lt;&gt;""),IF(OR($F42&lt;&gt;$G42,PrSettings!$M$4="●"),(($F42-$G42)=(Z42-AA42))*1,0),"")</f>
        <v/>
      </c>
      <c r="AE42" s="453" t="str">
        <f t="shared" ca="1" si="447"/>
        <v/>
      </c>
      <c r="AF42" s="453" t="str">
        <f ca="1">IF(AC42&lt;&gt;"",IF(ABS($F42-$G42)&gt;=PrSettings!$M$7,(ABS($F42-$G42-Z42+AA42)&lt;=1)*1,IF(AND(AC42,$F42=$G42,$F42&gt;=PrSettings!$M$6),(ABS(Z42-$F42)&lt;=1)*1,IF(AND(AC42,$F42+$G42&gt;=PrSettings!$M$8),(ABS(Z42-$F42)+ABS(AA42-$G42)&lt;=1)*1,""))),"")</f>
        <v/>
      </c>
      <c r="AG42" s="489"/>
      <c r="AI42" s="451">
        <f t="shared" ca="1" si="346"/>
        <v>2</v>
      </c>
      <c r="AJ42" s="452" t="str">
        <f ca="1">GrpF!$B$5</f>
        <v>Belgien</v>
      </c>
      <c r="AK42" s="453">
        <f t="shared" ca="1" si="448"/>
        <v>38</v>
      </c>
      <c r="AL42" s="452" t="str">
        <f ca="1">GrpF!$D$5</f>
        <v>Kanada</v>
      </c>
      <c r="AM42" s="492"/>
      <c r="AN42" s="492"/>
      <c r="AO42" s="486"/>
      <c r="AP42" s="453" t="str">
        <f t="shared" ca="1" si="449"/>
        <v/>
      </c>
      <c r="AQ42" s="453" t="str">
        <f ca="1">IF((AP42&lt;&gt;""),IF(OR($F42&lt;&gt;$G42,PrSettings!$M$4="●"),(($F42-$G42)=(AM42-AN42))*1,0),"")</f>
        <v/>
      </c>
      <c r="AR42" s="453" t="str">
        <f t="shared" ca="1" si="450"/>
        <v/>
      </c>
      <c r="AS42" s="453" t="str">
        <f ca="1">IF(AP42&lt;&gt;"",IF(ABS($F42-$G42)&gt;=PrSettings!$M$7,(ABS($F42-$G42-AM42+AN42)&lt;=1)*1,IF(AND(AP42,$F42=$G42,$F42&gt;=PrSettings!$M$6),(ABS(AM42-$F42)&lt;=1)*1,IF(AND(AP42,$F42+$G42&gt;=PrSettings!$M$8),(ABS(AM42-$F42)+ABS(AN42-$G42)&lt;=1)*1,""))),"")</f>
        <v/>
      </c>
      <c r="AT42" s="489"/>
      <c r="AV42" s="451">
        <f t="shared" ca="1" si="350"/>
        <v>2</v>
      </c>
      <c r="AW42" s="452" t="str">
        <f ca="1">GrpF!$B$5</f>
        <v>Belgien</v>
      </c>
      <c r="AX42" s="453">
        <f t="shared" ca="1" si="451"/>
        <v>38</v>
      </c>
      <c r="AY42" s="452" t="str">
        <f ca="1">GrpF!$D$5</f>
        <v>Kanada</v>
      </c>
      <c r="AZ42" s="492"/>
      <c r="BA42" s="492"/>
      <c r="BB42" s="486"/>
      <c r="BC42" s="453" t="str">
        <f t="shared" ca="1" si="452"/>
        <v/>
      </c>
      <c r="BD42" s="453" t="str">
        <f ca="1">IF((BC42&lt;&gt;""),IF(OR($F42&lt;&gt;$G42,PrSettings!$M$4="●"),(($F42-$G42)=(AZ42-BA42))*1,0),"")</f>
        <v/>
      </c>
      <c r="BE42" s="453" t="str">
        <f t="shared" ca="1" si="453"/>
        <v/>
      </c>
      <c r="BF42" s="453" t="str">
        <f ca="1">IF(BC42&lt;&gt;"",IF(ABS($F42-$G42)&gt;=PrSettings!$M$7,(ABS($F42-$G42-AZ42+BA42)&lt;=1)*1,IF(AND(BC42,$F42=$G42,$F42&gt;=PrSettings!$M$6),(ABS(AZ42-$F42)&lt;=1)*1,IF(AND(BC42,$F42+$G42&gt;=PrSettings!$M$8),(ABS(AZ42-$F42)+ABS(BA42-$G42)&lt;=1)*1,""))),"")</f>
        <v/>
      </c>
      <c r="BG42" s="489"/>
      <c r="BI42" s="451">
        <f t="shared" ca="1" si="354"/>
        <v>2</v>
      </c>
      <c r="BJ42" s="452" t="str">
        <f ca="1">GrpF!$B$5</f>
        <v>Belgien</v>
      </c>
      <c r="BK42" s="453">
        <f t="shared" ca="1" si="454"/>
        <v>38</v>
      </c>
      <c r="BL42" s="452" t="str">
        <f ca="1">GrpF!$D$5</f>
        <v>Kanada</v>
      </c>
      <c r="BM42" s="492"/>
      <c r="BN42" s="492"/>
      <c r="BO42" s="486"/>
      <c r="BP42" s="453" t="str">
        <f t="shared" ca="1" si="455"/>
        <v/>
      </c>
      <c r="BQ42" s="453" t="str">
        <f ca="1">IF((BP42&lt;&gt;""),IF(OR($F42&lt;&gt;$G42,PrSettings!$M$4="●"),(($F42-$G42)=(BM42-BN42))*1,0),"")</f>
        <v/>
      </c>
      <c r="BR42" s="453" t="str">
        <f t="shared" ca="1" si="456"/>
        <v/>
      </c>
      <c r="BS42" s="453" t="str">
        <f ca="1">IF(BP42&lt;&gt;"",IF(ABS($F42-$G42)&gt;=PrSettings!$M$7,(ABS($F42-$G42-BM42+BN42)&lt;=1)*1,IF(AND(BP42,$F42=$G42,$F42&gt;=PrSettings!$M$6),(ABS(BM42-$F42)&lt;=1)*1,IF(AND(BP42,$F42+$G42&gt;=PrSettings!$M$8),(ABS(BM42-$F42)+ABS(BN42-$G42)&lt;=1)*1,""))),"")</f>
        <v/>
      </c>
      <c r="BT42" s="489"/>
      <c r="BV42" s="451">
        <f t="shared" ca="1" si="358"/>
        <v>2</v>
      </c>
      <c r="BW42" s="452" t="str">
        <f ca="1">GrpF!$B$5</f>
        <v>Belgien</v>
      </c>
      <c r="BX42" s="453">
        <f t="shared" ca="1" si="457"/>
        <v>38</v>
      </c>
      <c r="BY42" s="452" t="str">
        <f ca="1">GrpF!$D$5</f>
        <v>Kanada</v>
      </c>
      <c r="BZ42" s="492"/>
      <c r="CA42" s="492"/>
      <c r="CB42" s="486"/>
      <c r="CC42" s="453" t="str">
        <f t="shared" ca="1" si="458"/>
        <v/>
      </c>
      <c r="CD42" s="453" t="str">
        <f ca="1">IF((CC42&lt;&gt;""),IF(OR($F42&lt;&gt;$G42,PrSettings!$M$4="●"),(($F42-$G42)=(BZ42-CA42))*1,0),"")</f>
        <v/>
      </c>
      <c r="CE42" s="453" t="str">
        <f t="shared" ca="1" si="459"/>
        <v/>
      </c>
      <c r="CF42" s="453" t="str">
        <f ca="1">IF(CC42&lt;&gt;"",IF(ABS($F42-$G42)&gt;=PrSettings!$M$7,(ABS($F42-$G42-BZ42+CA42)&lt;=1)*1,IF(AND(CC42,$F42=$G42,$F42&gt;=PrSettings!$M$6),(ABS(BZ42-$F42)&lt;=1)*1,IF(AND(CC42,$F42+$G42&gt;=PrSettings!$M$8),(ABS(BZ42-$F42)+ABS(CA42-$G42)&lt;=1)*1,""))),"")</f>
        <v/>
      </c>
      <c r="CG42" s="489"/>
      <c r="CI42" s="451">
        <f t="shared" ca="1" si="362"/>
        <v>2</v>
      </c>
      <c r="CJ42" s="452" t="str">
        <f ca="1">GrpF!$B$5</f>
        <v>Belgien</v>
      </c>
      <c r="CK42" s="453">
        <f t="shared" ca="1" si="460"/>
        <v>38</v>
      </c>
      <c r="CL42" s="452" t="str">
        <f ca="1">GrpF!$D$5</f>
        <v>Kanada</v>
      </c>
      <c r="CM42" s="492"/>
      <c r="CN42" s="492"/>
      <c r="CO42" s="486"/>
      <c r="CP42" s="453" t="str">
        <f t="shared" ca="1" si="461"/>
        <v/>
      </c>
      <c r="CQ42" s="453" t="str">
        <f ca="1">IF((CP42&lt;&gt;""),IF(OR($F42&lt;&gt;$G42,PrSettings!$M$4="●"),(($F42-$G42)=(CM42-CN42))*1,0),"")</f>
        <v/>
      </c>
      <c r="CR42" s="453" t="str">
        <f t="shared" ca="1" si="462"/>
        <v/>
      </c>
      <c r="CS42" s="453" t="str">
        <f ca="1">IF(CP42&lt;&gt;"",IF(ABS($F42-$G42)&gt;=PrSettings!$M$7,(ABS($F42-$G42-CM42+CN42)&lt;=1)*1,IF(AND(CP42,$F42=$G42,$F42&gt;=PrSettings!$M$6),(ABS(CM42-$F42)&lt;=1)*1,IF(AND(CP42,$F42+$G42&gt;=PrSettings!$M$8),(ABS(CM42-$F42)+ABS(CN42-$G42)&lt;=1)*1,""))),"")</f>
        <v/>
      </c>
      <c r="CT42" s="489"/>
      <c r="CV42" s="451">
        <f t="shared" ca="1" si="366"/>
        <v>2</v>
      </c>
      <c r="CW42" s="452" t="str">
        <f ca="1">GrpF!$B$5</f>
        <v>Belgien</v>
      </c>
      <c r="CX42" s="453">
        <f t="shared" ca="1" si="463"/>
        <v>38</v>
      </c>
      <c r="CY42" s="452" t="str">
        <f ca="1">GrpF!$D$5</f>
        <v>Kanada</v>
      </c>
      <c r="CZ42" s="492"/>
      <c r="DA42" s="492"/>
      <c r="DB42" s="486"/>
      <c r="DC42" s="453" t="str">
        <f t="shared" ca="1" si="464"/>
        <v/>
      </c>
      <c r="DD42" s="453" t="str">
        <f ca="1">IF((DC42&lt;&gt;""),IF(OR($F42&lt;&gt;$G42,PrSettings!$M$4="●"),(($F42-$G42)=(CZ42-DA42))*1,0),"")</f>
        <v/>
      </c>
      <c r="DE42" s="453" t="str">
        <f t="shared" ca="1" si="465"/>
        <v/>
      </c>
      <c r="DF42" s="453" t="str">
        <f ca="1">IF(DC42&lt;&gt;"",IF(ABS($F42-$G42)&gt;=PrSettings!$M$7,(ABS($F42-$G42-CZ42+DA42)&lt;=1)*1,IF(AND(DC42,$F42=$G42,$F42&gt;=PrSettings!$M$6),(ABS(CZ42-$F42)&lt;=1)*1,IF(AND(DC42,$F42+$G42&gt;=PrSettings!$M$8),(ABS(CZ42-$F42)+ABS(DA42-$G42)&lt;=1)*1,""))),"")</f>
        <v/>
      </c>
      <c r="DG42" s="489"/>
      <c r="DI42" s="451">
        <f t="shared" ca="1" si="370"/>
        <v>2</v>
      </c>
      <c r="DJ42" s="452" t="str">
        <f ca="1">GrpF!$B$5</f>
        <v>Belgien</v>
      </c>
      <c r="DK42" s="453">
        <f t="shared" ca="1" si="466"/>
        <v>38</v>
      </c>
      <c r="DL42" s="452" t="str">
        <f ca="1">GrpF!$D$5</f>
        <v>Kanada</v>
      </c>
      <c r="DM42" s="492"/>
      <c r="DN42" s="492"/>
      <c r="DO42" s="486"/>
      <c r="DP42" s="453" t="str">
        <f t="shared" ca="1" si="467"/>
        <v/>
      </c>
      <c r="DQ42" s="453" t="str">
        <f ca="1">IF((DP42&lt;&gt;""),IF(OR($F42&lt;&gt;$G42,PrSettings!$M$4="●"),(($F42-$G42)=(DM42-DN42))*1,0),"")</f>
        <v/>
      </c>
      <c r="DR42" s="453" t="str">
        <f t="shared" ca="1" si="468"/>
        <v/>
      </c>
      <c r="DS42" s="453" t="str">
        <f ca="1">IF(DP42&lt;&gt;"",IF(ABS($F42-$G42)&gt;=PrSettings!$M$7,(ABS($F42-$G42-DM42+DN42)&lt;=1)*1,IF(AND(DP42,$F42=$G42,$F42&gt;=PrSettings!$M$6),(ABS(DM42-$F42)&lt;=1)*1,IF(AND(DP42,$F42+$G42&gt;=PrSettings!$M$8),(ABS(DM42-$F42)+ABS(DN42-$G42)&lt;=1)*1,""))),"")</f>
        <v/>
      </c>
      <c r="DT42" s="489"/>
      <c r="DV42" s="451">
        <f t="shared" ca="1" si="374"/>
        <v>2</v>
      </c>
      <c r="DW42" s="452" t="str">
        <f ca="1">GrpF!$B$5</f>
        <v>Belgien</v>
      </c>
      <c r="DX42" s="453">
        <f t="shared" ca="1" si="469"/>
        <v>38</v>
      </c>
      <c r="DY42" s="452" t="str">
        <f ca="1">GrpF!$D$5</f>
        <v>Kanada</v>
      </c>
      <c r="DZ42" s="492"/>
      <c r="EA42" s="492"/>
      <c r="EB42" s="486"/>
      <c r="EC42" s="453" t="str">
        <f t="shared" ca="1" si="470"/>
        <v/>
      </c>
      <c r="ED42" s="453" t="str">
        <f ca="1">IF((EC42&lt;&gt;""),IF(OR($F42&lt;&gt;$G42,PrSettings!$M$4="●"),(($F42-$G42)=(DZ42-EA42))*1,0),"")</f>
        <v/>
      </c>
      <c r="EE42" s="453" t="str">
        <f t="shared" ca="1" si="471"/>
        <v/>
      </c>
      <c r="EF42" s="453" t="str">
        <f ca="1">IF(EC42&lt;&gt;"",IF(ABS($F42-$G42)&gt;=PrSettings!$M$7,(ABS($F42-$G42-DZ42+EA42)&lt;=1)*1,IF(AND(EC42,$F42=$G42,$F42&gt;=PrSettings!$M$6),(ABS(DZ42-$F42)&lt;=1)*1,IF(AND(EC42,$F42+$G42&gt;=PrSettings!$M$8),(ABS(DZ42-$F42)+ABS(EA42-$G42)&lt;=1)*1,""))),"")</f>
        <v/>
      </c>
      <c r="EG42" s="489"/>
      <c r="EI42" s="451">
        <f t="shared" ca="1" si="378"/>
        <v>2</v>
      </c>
      <c r="EJ42" s="452" t="str">
        <f ca="1">GrpF!$B$5</f>
        <v>Belgien</v>
      </c>
      <c r="EK42" s="453">
        <f t="shared" ca="1" si="472"/>
        <v>38</v>
      </c>
      <c r="EL42" s="452" t="str">
        <f ca="1">GrpF!$D$5</f>
        <v>Kanada</v>
      </c>
      <c r="EM42" s="492"/>
      <c r="EN42" s="492"/>
      <c r="EO42" s="486"/>
      <c r="EP42" s="453" t="str">
        <f t="shared" ca="1" si="473"/>
        <v/>
      </c>
      <c r="EQ42" s="453" t="str">
        <f ca="1">IF((EP42&lt;&gt;""),IF(OR($F42&lt;&gt;$G42,PrSettings!$M$4="●"),(($F42-$G42)=(EM42-EN42))*1,0),"")</f>
        <v/>
      </c>
      <c r="ER42" s="453" t="str">
        <f t="shared" ca="1" si="474"/>
        <v/>
      </c>
      <c r="ES42" s="453" t="str">
        <f ca="1">IF(EP42&lt;&gt;"",IF(ABS($F42-$G42)&gt;=PrSettings!$M$7,(ABS($F42-$G42-EM42+EN42)&lt;=1)*1,IF(AND(EP42,$F42=$G42,$F42&gt;=PrSettings!$M$6),(ABS(EM42-$F42)&lt;=1)*1,IF(AND(EP42,$F42+$G42&gt;=PrSettings!$M$8),(ABS(EM42-$F42)+ABS(EN42-$G42)&lt;=1)*1,""))),"")</f>
        <v/>
      </c>
      <c r="ET42" s="489"/>
      <c r="EV42" s="451">
        <f t="shared" ca="1" si="382"/>
        <v>2</v>
      </c>
      <c r="EW42" s="452" t="str">
        <f ca="1">GrpF!$B$5</f>
        <v>Belgien</v>
      </c>
      <c r="EX42" s="453">
        <f t="shared" ca="1" si="475"/>
        <v>38</v>
      </c>
      <c r="EY42" s="452" t="str">
        <f ca="1">GrpF!$D$5</f>
        <v>Kanada</v>
      </c>
      <c r="EZ42" s="492"/>
      <c r="FA42" s="492"/>
      <c r="FB42" s="486"/>
      <c r="FC42" s="453" t="str">
        <f t="shared" ca="1" si="476"/>
        <v/>
      </c>
      <c r="FD42" s="453" t="str">
        <f ca="1">IF((FC42&lt;&gt;""),IF(OR($F42&lt;&gt;$G42,PrSettings!$M$4="●"),(($F42-$G42)=(EZ42-FA42))*1,0),"")</f>
        <v/>
      </c>
      <c r="FE42" s="453" t="str">
        <f t="shared" ca="1" si="477"/>
        <v/>
      </c>
      <c r="FF42" s="453" t="str">
        <f ca="1">IF(FC42&lt;&gt;"",IF(ABS($F42-$G42)&gt;=PrSettings!$M$7,(ABS($F42-$G42-EZ42+FA42)&lt;=1)*1,IF(AND(FC42,$F42=$G42,$F42&gt;=PrSettings!$M$6),(ABS(EZ42-$F42)&lt;=1)*1,IF(AND(FC42,$F42+$G42&gt;=PrSettings!$M$8),(ABS(EZ42-$F42)+ABS(FA42-$G42)&lt;=1)*1,""))),"")</f>
        <v/>
      </c>
      <c r="FG42" s="489"/>
      <c r="FI42" s="451">
        <f t="shared" ca="1" si="386"/>
        <v>2</v>
      </c>
      <c r="FJ42" s="452" t="str">
        <f ca="1">GrpF!$B$5</f>
        <v>Belgien</v>
      </c>
      <c r="FK42" s="453">
        <f t="shared" ca="1" si="478"/>
        <v>38</v>
      </c>
      <c r="FL42" s="452" t="str">
        <f ca="1">GrpF!$D$5</f>
        <v>Kanada</v>
      </c>
      <c r="FM42" s="492"/>
      <c r="FN42" s="492"/>
      <c r="FO42" s="486"/>
      <c r="FP42" s="453" t="str">
        <f t="shared" ca="1" si="479"/>
        <v/>
      </c>
      <c r="FQ42" s="453" t="str">
        <f ca="1">IF((FP42&lt;&gt;""),IF(OR($F42&lt;&gt;$G42,PrSettings!$M$4="●"),(($F42-$G42)=(FM42-FN42))*1,0),"")</f>
        <v/>
      </c>
      <c r="FR42" s="453" t="str">
        <f t="shared" ca="1" si="480"/>
        <v/>
      </c>
      <c r="FS42" s="453" t="str">
        <f ca="1">IF(FP42&lt;&gt;"",IF(ABS($F42-$G42)&gt;=PrSettings!$M$7,(ABS($F42-$G42-FM42+FN42)&lt;=1)*1,IF(AND(FP42,$F42=$G42,$F42&gt;=PrSettings!$M$6),(ABS(FM42-$F42)&lt;=1)*1,IF(AND(FP42,$F42+$G42&gt;=PrSettings!$M$8),(ABS(FM42-$F42)+ABS(FN42-$G42)&lt;=1)*1,""))),"")</f>
        <v/>
      </c>
      <c r="FT42" s="489"/>
      <c r="FV42" s="451">
        <f t="shared" ca="1" si="390"/>
        <v>2</v>
      </c>
      <c r="FW42" s="452" t="str">
        <f ca="1">GrpF!$B$5</f>
        <v>Belgien</v>
      </c>
      <c r="FX42" s="453">
        <f t="shared" ca="1" si="481"/>
        <v>38</v>
      </c>
      <c r="FY42" s="452" t="str">
        <f ca="1">GrpF!$D$5</f>
        <v>Kanada</v>
      </c>
      <c r="FZ42" s="492"/>
      <c r="GA42" s="492"/>
      <c r="GB42" s="486"/>
      <c r="GC42" s="453" t="str">
        <f t="shared" ca="1" si="482"/>
        <v/>
      </c>
      <c r="GD42" s="453" t="str">
        <f ca="1">IF((GC42&lt;&gt;""),IF(OR($F42&lt;&gt;$G42,PrSettings!$M$4="●"),(($F42-$G42)=(FZ42-GA42))*1,0),"")</f>
        <v/>
      </c>
      <c r="GE42" s="453" t="str">
        <f t="shared" ca="1" si="483"/>
        <v/>
      </c>
      <c r="GF42" s="453" t="str">
        <f ca="1">IF(GC42&lt;&gt;"",IF(ABS($F42-$G42)&gt;=PrSettings!$M$7,(ABS($F42-$G42-FZ42+GA42)&lt;=1)*1,IF(AND(GC42,$F42=$G42,$F42&gt;=PrSettings!$M$6),(ABS(FZ42-$F42)&lt;=1)*1,IF(AND(GC42,$F42+$G42&gt;=PrSettings!$M$8),(ABS(FZ42-$F42)+ABS(GA42-$G42)&lt;=1)*1,""))),"")</f>
        <v/>
      </c>
      <c r="GG42" s="489"/>
      <c r="GI42" s="451">
        <f t="shared" ca="1" si="394"/>
        <v>2</v>
      </c>
      <c r="GJ42" s="452" t="str">
        <f ca="1">GrpF!$B$5</f>
        <v>Belgien</v>
      </c>
      <c r="GK42" s="453">
        <f t="shared" ca="1" si="484"/>
        <v>38</v>
      </c>
      <c r="GL42" s="452" t="str">
        <f ca="1">GrpF!$D$5</f>
        <v>Kanada</v>
      </c>
      <c r="GM42" s="492"/>
      <c r="GN42" s="492"/>
      <c r="GO42" s="486"/>
      <c r="GP42" s="453" t="str">
        <f t="shared" ca="1" si="485"/>
        <v/>
      </c>
      <c r="GQ42" s="453" t="str">
        <f ca="1">IF((GP42&lt;&gt;""),IF(OR($F42&lt;&gt;$G42,PrSettings!$M$4="●"),(($F42-$G42)=(GM42-GN42))*1,0),"")</f>
        <v/>
      </c>
      <c r="GR42" s="453" t="str">
        <f t="shared" ca="1" si="486"/>
        <v/>
      </c>
      <c r="GS42" s="453" t="str">
        <f ca="1">IF(GP42&lt;&gt;"",IF(ABS($F42-$G42)&gt;=PrSettings!$M$7,(ABS($F42-$G42-GM42+GN42)&lt;=1)*1,IF(AND(GP42,$F42=$G42,$F42&gt;=PrSettings!$M$6),(ABS(GM42-$F42)&lt;=1)*1,IF(AND(GP42,$F42+$G42&gt;=PrSettings!$M$8),(ABS(GM42-$F42)+ABS(GN42-$G42)&lt;=1)*1,""))),"")</f>
        <v/>
      </c>
      <c r="GT42" s="489"/>
      <c r="GV42" s="451">
        <f t="shared" ca="1" si="398"/>
        <v>2</v>
      </c>
      <c r="GW42" s="452" t="str">
        <f ca="1">GrpF!$B$5</f>
        <v>Belgien</v>
      </c>
      <c r="GX42" s="453">
        <f t="shared" ca="1" si="487"/>
        <v>38</v>
      </c>
      <c r="GY42" s="452" t="str">
        <f ca="1">GrpF!$D$5</f>
        <v>Kanada</v>
      </c>
      <c r="GZ42" s="492"/>
      <c r="HA42" s="492"/>
      <c r="HB42" s="486"/>
      <c r="HC42" s="453" t="str">
        <f t="shared" ca="1" si="488"/>
        <v/>
      </c>
      <c r="HD42" s="453" t="str">
        <f ca="1">IF((HC42&lt;&gt;""),IF(OR($F42&lt;&gt;$G42,PrSettings!$M$4="●"),(($F42-$G42)=(GZ42-HA42))*1,0),"")</f>
        <v/>
      </c>
      <c r="HE42" s="453" t="str">
        <f t="shared" ca="1" si="489"/>
        <v/>
      </c>
      <c r="HF42" s="453" t="str">
        <f ca="1">IF(HC42&lt;&gt;"",IF(ABS($F42-$G42)&gt;=PrSettings!$M$7,(ABS($F42-$G42-GZ42+HA42)&lt;=1)*1,IF(AND(HC42,$F42=$G42,$F42&gt;=PrSettings!$M$6),(ABS(GZ42-$F42)&lt;=1)*1,IF(AND(HC42,$F42+$G42&gt;=PrSettings!$M$8),(ABS(GZ42-$F42)+ABS(HA42-$G42)&lt;=1)*1,""))),"")</f>
        <v/>
      </c>
      <c r="HG42" s="489"/>
      <c r="HI42" s="451">
        <f t="shared" ca="1" si="402"/>
        <v>2</v>
      </c>
      <c r="HJ42" s="452" t="str">
        <f ca="1">GrpF!$B$5</f>
        <v>Belgien</v>
      </c>
      <c r="HK42" s="453">
        <f t="shared" ca="1" si="490"/>
        <v>38</v>
      </c>
      <c r="HL42" s="452" t="str">
        <f ca="1">GrpF!$D$5</f>
        <v>Kanada</v>
      </c>
      <c r="HM42" s="492"/>
      <c r="HN42" s="492"/>
      <c r="HO42" s="486"/>
      <c r="HP42" s="453" t="str">
        <f t="shared" ca="1" si="491"/>
        <v/>
      </c>
      <c r="HQ42" s="453" t="str">
        <f ca="1">IF((HP42&lt;&gt;""),IF(OR($F42&lt;&gt;$G42,PrSettings!$M$4="●"),(($F42-$G42)=(HM42-HN42))*1,0),"")</f>
        <v/>
      </c>
      <c r="HR42" s="453" t="str">
        <f t="shared" ca="1" si="492"/>
        <v/>
      </c>
      <c r="HS42" s="453" t="str">
        <f ca="1">IF(HP42&lt;&gt;"",IF(ABS($F42-$G42)&gt;=PrSettings!$M$7,(ABS($F42-$G42-HM42+HN42)&lt;=1)*1,IF(AND(HP42,$F42=$G42,$F42&gt;=PrSettings!$M$6),(ABS(HM42-$F42)&lt;=1)*1,IF(AND(HP42,$F42+$G42&gt;=PrSettings!$M$8),(ABS(HM42-$F42)+ABS(HN42-$G42)&lt;=1)*1,""))),"")</f>
        <v/>
      </c>
      <c r="HT42" s="489"/>
      <c r="HV42" s="451">
        <f t="shared" ca="1" si="406"/>
        <v>2</v>
      </c>
      <c r="HW42" s="452" t="str">
        <f ca="1">GrpF!$B$5</f>
        <v>Belgien</v>
      </c>
      <c r="HX42" s="453">
        <f t="shared" ca="1" si="493"/>
        <v>38</v>
      </c>
      <c r="HY42" s="452" t="str">
        <f ca="1">GrpF!$D$5</f>
        <v>Kanada</v>
      </c>
      <c r="HZ42" s="492"/>
      <c r="IA42" s="492"/>
      <c r="IB42" s="486"/>
      <c r="IC42" s="453" t="str">
        <f t="shared" ca="1" si="494"/>
        <v/>
      </c>
      <c r="ID42" s="453" t="str">
        <f ca="1">IF((IC42&lt;&gt;""),IF(OR($F42&lt;&gt;$G42,PrSettings!$M$4="●"),(($F42-$G42)=(HZ42-IA42))*1,0),"")</f>
        <v/>
      </c>
      <c r="IE42" s="453" t="str">
        <f t="shared" ca="1" si="495"/>
        <v/>
      </c>
      <c r="IF42" s="453" t="str">
        <f ca="1">IF(IC42&lt;&gt;"",IF(ABS($F42-$G42)&gt;=PrSettings!$M$7,(ABS($F42-$G42-HZ42+IA42)&lt;=1)*1,IF(AND(IC42,$F42=$G42,$F42&gt;=PrSettings!$M$6),(ABS(HZ42-$F42)&lt;=1)*1,IF(AND(IC42,$F42+$G42&gt;=PrSettings!$M$8),(ABS(HZ42-$F42)+ABS(IA42-$G42)&lt;=1)*1,""))),"")</f>
        <v/>
      </c>
      <c r="IG42" s="489"/>
      <c r="II42" s="451">
        <f t="shared" ca="1" si="410"/>
        <v>2</v>
      </c>
      <c r="IJ42" s="452" t="str">
        <f ca="1">GrpF!$B$5</f>
        <v>Belgien</v>
      </c>
      <c r="IK42" s="453">
        <f t="shared" ca="1" si="496"/>
        <v>38</v>
      </c>
      <c r="IL42" s="452" t="str">
        <f ca="1">GrpF!$D$5</f>
        <v>Kanada</v>
      </c>
      <c r="IM42" s="492"/>
      <c r="IN42" s="492"/>
      <c r="IO42" s="486"/>
      <c r="IP42" s="453" t="str">
        <f t="shared" ca="1" si="497"/>
        <v/>
      </c>
      <c r="IQ42" s="453" t="str">
        <f ca="1">IF((IP42&lt;&gt;""),IF(OR($F42&lt;&gt;$G42,PrSettings!$M$4="●"),(($F42-$G42)=(IM42-IN42))*1,0),"")</f>
        <v/>
      </c>
      <c r="IR42" s="453" t="str">
        <f t="shared" ca="1" si="498"/>
        <v/>
      </c>
      <c r="IS42" s="453" t="str">
        <f ca="1">IF(IP42&lt;&gt;"",IF(ABS($F42-$G42)&gt;=PrSettings!$M$7,(ABS($F42-$G42-IM42+IN42)&lt;=1)*1,IF(AND(IP42,$F42=$G42,$F42&gt;=PrSettings!$M$6),(ABS(IM42-$F42)&lt;=1)*1,IF(AND(IP42,$F42+$G42&gt;=PrSettings!$M$8),(ABS(IM42-$F42)+ABS(IN42-$G42)&lt;=1)*1,""))),"")</f>
        <v/>
      </c>
      <c r="IT42" s="489"/>
      <c r="IV42" s="451">
        <f t="shared" ca="1" si="414"/>
        <v>2</v>
      </c>
      <c r="IW42" s="452" t="str">
        <f ca="1">GrpF!$B$5</f>
        <v>Belgien</v>
      </c>
      <c r="IX42" s="453">
        <f t="shared" ca="1" si="499"/>
        <v>38</v>
      </c>
      <c r="IY42" s="452" t="str">
        <f ca="1">GrpF!$D$5</f>
        <v>Kanada</v>
      </c>
      <c r="IZ42" s="492"/>
      <c r="JA42" s="492"/>
      <c r="JB42" s="486"/>
      <c r="JC42" s="453" t="str">
        <f t="shared" ca="1" si="500"/>
        <v/>
      </c>
      <c r="JD42" s="453" t="str">
        <f ca="1">IF((JC42&lt;&gt;""),IF(OR($F42&lt;&gt;$G42,PrSettings!$M$4="●"),(($F42-$G42)=(IZ42-JA42))*1,0),"")</f>
        <v/>
      </c>
      <c r="JE42" s="453" t="str">
        <f t="shared" ca="1" si="501"/>
        <v/>
      </c>
      <c r="JF42" s="453" t="str">
        <f ca="1">IF(JC42&lt;&gt;"",IF(ABS($F42-$G42)&gt;=PrSettings!$M$7,(ABS($F42-$G42-IZ42+JA42)&lt;=1)*1,IF(AND(JC42,$F42=$G42,$F42&gt;=PrSettings!$M$6),(ABS(IZ42-$F42)&lt;=1)*1,IF(AND(JC42,$F42+$G42&gt;=PrSettings!$M$8),(ABS(IZ42-$F42)+ABS(JA42-$G42)&lt;=1)*1,""))),"")</f>
        <v/>
      </c>
      <c r="JG42" s="489"/>
      <c r="JI42" s="451">
        <f t="shared" ca="1" si="418"/>
        <v>2</v>
      </c>
      <c r="JJ42" s="452" t="str">
        <f ca="1">GrpF!$B$5</f>
        <v>Belgien</v>
      </c>
      <c r="JK42" s="453">
        <f t="shared" ca="1" si="502"/>
        <v>38</v>
      </c>
      <c r="JL42" s="452" t="str">
        <f ca="1">GrpF!$D$5</f>
        <v>Kanada</v>
      </c>
      <c r="JM42" s="492"/>
      <c r="JN42" s="492"/>
      <c r="JO42" s="486"/>
      <c r="JP42" s="453" t="str">
        <f t="shared" ca="1" si="503"/>
        <v/>
      </c>
      <c r="JQ42" s="453" t="str">
        <f ca="1">IF((JP42&lt;&gt;""),IF(OR($F42&lt;&gt;$G42,PrSettings!$M$4="●"),(($F42-$G42)=(JM42-JN42))*1,0),"")</f>
        <v/>
      </c>
      <c r="JR42" s="453" t="str">
        <f t="shared" ca="1" si="504"/>
        <v/>
      </c>
      <c r="JS42" s="453" t="str">
        <f ca="1">IF(JP42&lt;&gt;"",IF(ABS($F42-$G42)&gt;=PrSettings!$M$7,(ABS($F42-$G42-JM42+JN42)&lt;=1)*1,IF(AND(JP42,$F42=$G42,$F42&gt;=PrSettings!$M$6),(ABS(JM42-$F42)&lt;=1)*1,IF(AND(JP42,$F42+$G42&gt;=PrSettings!$M$8),(ABS(JM42-$F42)+ABS(JN42-$G42)&lt;=1)*1,""))),"")</f>
        <v/>
      </c>
      <c r="JT42" s="489"/>
      <c r="JV42" s="451">
        <f t="shared" ca="1" si="422"/>
        <v>2</v>
      </c>
      <c r="JW42" s="452" t="str">
        <f ca="1">GrpF!$B$5</f>
        <v>Belgien</v>
      </c>
      <c r="JX42" s="453">
        <f t="shared" ca="1" si="505"/>
        <v>38</v>
      </c>
      <c r="JY42" s="452" t="str">
        <f ca="1">GrpF!$D$5</f>
        <v>Kanada</v>
      </c>
      <c r="JZ42" s="492"/>
      <c r="KA42" s="492"/>
      <c r="KB42" s="486"/>
      <c r="KC42" s="453" t="str">
        <f t="shared" ca="1" si="506"/>
        <v/>
      </c>
      <c r="KD42" s="453" t="str">
        <f ca="1">IF((KC42&lt;&gt;""),IF(OR($F42&lt;&gt;$G42,PrSettings!$M$4="●"),(($F42-$G42)=(JZ42-KA42))*1,0),"")</f>
        <v/>
      </c>
      <c r="KE42" s="453" t="str">
        <f t="shared" ca="1" si="507"/>
        <v/>
      </c>
      <c r="KF42" s="453" t="str">
        <f ca="1">IF(KC42&lt;&gt;"",IF(ABS($F42-$G42)&gt;=PrSettings!$M$7,(ABS($F42-$G42-JZ42+KA42)&lt;=1)*1,IF(AND(KC42,$F42=$G42,$F42&gt;=PrSettings!$M$6),(ABS(JZ42-$F42)&lt;=1)*1,IF(AND(KC42,$F42+$G42&gt;=PrSettings!$M$8),(ABS(JZ42-$F42)+ABS(KA42-$G42)&lt;=1)*1,""))),"")</f>
        <v/>
      </c>
      <c r="KG42" s="489"/>
      <c r="KI42" s="451">
        <f t="shared" ca="1" si="426"/>
        <v>2</v>
      </c>
      <c r="KJ42" s="452" t="str">
        <f ca="1">GrpF!$B$5</f>
        <v>Belgien</v>
      </c>
      <c r="KK42" s="453">
        <f t="shared" ca="1" si="508"/>
        <v>38</v>
      </c>
      <c r="KL42" s="452" t="str">
        <f ca="1">GrpF!$D$5</f>
        <v>Kanada</v>
      </c>
      <c r="KM42" s="492"/>
      <c r="KN42" s="492"/>
      <c r="KO42" s="486"/>
      <c r="KP42" s="453" t="str">
        <f t="shared" ca="1" si="509"/>
        <v/>
      </c>
      <c r="KQ42" s="453" t="str">
        <f ca="1">IF((KP42&lt;&gt;""),IF(OR($F42&lt;&gt;$G42,PrSettings!$M$4="●"),(($F42-$G42)=(KM42-KN42))*1,0),"")</f>
        <v/>
      </c>
      <c r="KR42" s="453" t="str">
        <f t="shared" ca="1" si="510"/>
        <v/>
      </c>
      <c r="KS42" s="453" t="str">
        <f ca="1">IF(KP42&lt;&gt;"",IF(ABS($F42-$G42)&gt;=PrSettings!$M$7,(ABS($F42-$G42-KM42+KN42)&lt;=1)*1,IF(AND(KP42,$F42=$G42,$F42&gt;=PrSettings!$M$6),(ABS(KM42-$F42)&lt;=1)*1,IF(AND(KP42,$F42+$G42&gt;=PrSettings!$M$8),(ABS(KM42-$F42)+ABS(KN42-$G42)&lt;=1)*1,""))),"")</f>
        <v/>
      </c>
      <c r="KT42" s="489"/>
      <c r="KV42" s="451">
        <f t="shared" ca="1" si="430"/>
        <v>2</v>
      </c>
      <c r="KW42" s="452" t="str">
        <f ca="1">GrpF!$B$5</f>
        <v>Belgien</v>
      </c>
      <c r="KX42" s="453">
        <f t="shared" ca="1" si="511"/>
        <v>38</v>
      </c>
      <c r="KY42" s="452" t="str">
        <f ca="1">GrpF!$D$5</f>
        <v>Kanada</v>
      </c>
      <c r="KZ42" s="492"/>
      <c r="LA42" s="492"/>
      <c r="LB42" s="486"/>
      <c r="LC42" s="453" t="str">
        <f t="shared" ca="1" si="512"/>
        <v/>
      </c>
      <c r="LD42" s="453" t="str">
        <f ca="1">IF((LC42&lt;&gt;""),IF(OR($F42&lt;&gt;$G42,PrSettings!$M$4="●"),(($F42-$G42)=(KZ42-LA42))*1,0),"")</f>
        <v/>
      </c>
      <c r="LE42" s="453" t="str">
        <f t="shared" ca="1" si="513"/>
        <v/>
      </c>
      <c r="LF42" s="453" t="str">
        <f ca="1">IF(LC42&lt;&gt;"",IF(ABS($F42-$G42)&gt;=PrSettings!$M$7,(ABS($F42-$G42-KZ42+LA42)&lt;=1)*1,IF(AND(LC42,$F42=$G42,$F42&gt;=PrSettings!$M$6),(ABS(KZ42-$F42)&lt;=1)*1,IF(AND(LC42,$F42+$G42&gt;=PrSettings!$M$8),(ABS(KZ42-$F42)+ABS(LA42-$G42)&lt;=1)*1,""))),"")</f>
        <v/>
      </c>
      <c r="LG42" s="489"/>
      <c r="LI42" s="451">
        <f t="shared" ca="1" si="434"/>
        <v>2</v>
      </c>
      <c r="LJ42" s="452" t="str">
        <f ca="1">GrpF!$B$5</f>
        <v>Belgien</v>
      </c>
      <c r="LK42" s="453">
        <f t="shared" ca="1" si="514"/>
        <v>38</v>
      </c>
      <c r="LL42" s="452" t="str">
        <f ca="1">GrpF!$D$5</f>
        <v>Kanada</v>
      </c>
      <c r="LM42" s="492"/>
      <c r="LN42" s="492"/>
      <c r="LO42" s="486"/>
      <c r="LP42" s="453" t="str">
        <f t="shared" ca="1" si="515"/>
        <v/>
      </c>
      <c r="LQ42" s="453" t="str">
        <f ca="1">IF((LP42&lt;&gt;""),IF(OR($F42&lt;&gt;$G42,PrSettings!$M$4="●"),(($F42-$G42)=(LM42-LN42))*1,0),"")</f>
        <v/>
      </c>
      <c r="LR42" s="453" t="str">
        <f t="shared" ca="1" si="516"/>
        <v/>
      </c>
      <c r="LS42" s="453" t="str">
        <f ca="1">IF(LP42&lt;&gt;"",IF(ABS($F42-$G42)&gt;=PrSettings!$M$7,(ABS($F42-$G42-LM42+LN42)&lt;=1)*1,IF(AND(LP42,$F42=$G42,$F42&gt;=PrSettings!$M$6),(ABS(LM42-$F42)&lt;=1)*1,IF(AND(LP42,$F42+$G42&gt;=PrSettings!$M$8),(ABS(LM42-$F42)+ABS(LN42-$G42)&lt;=1)*1,""))),"")</f>
        <v/>
      </c>
      <c r="LT42" s="489"/>
      <c r="LV42" s="451">
        <f t="shared" ca="1" si="438"/>
        <v>2</v>
      </c>
      <c r="LW42" s="452" t="str">
        <f ca="1">GrpF!$B$5</f>
        <v>Belgien</v>
      </c>
      <c r="LX42" s="453">
        <f t="shared" ca="1" si="517"/>
        <v>38</v>
      </c>
      <c r="LY42" s="452" t="str">
        <f ca="1">GrpF!$D$5</f>
        <v>Kanada</v>
      </c>
      <c r="LZ42" s="492"/>
      <c r="MA42" s="492"/>
      <c r="MB42" s="486"/>
      <c r="MC42" s="453" t="str">
        <f t="shared" ca="1" si="518"/>
        <v/>
      </c>
      <c r="MD42" s="453" t="str">
        <f ca="1">IF((MC42&lt;&gt;""),IF(OR($F42&lt;&gt;$G42,PrSettings!$M$4="●"),(($F42-$G42)=(LZ42-MA42))*1,0),"")</f>
        <v/>
      </c>
      <c r="ME42" s="453" t="str">
        <f t="shared" ca="1" si="519"/>
        <v/>
      </c>
      <c r="MF42" s="453" t="str">
        <f ca="1">IF(MC42&lt;&gt;"",IF(ABS($F42-$G42)&gt;=PrSettings!$M$7,(ABS($F42-$G42-LZ42+MA42)&lt;=1)*1,IF(AND(MC42,$F42=$G42,$F42&gt;=PrSettings!$M$6),(ABS(LZ42-$F42)&lt;=1)*1,IF(AND(MC42,$F42+$G42&gt;=PrSettings!$M$8),(ABS(LZ42-$F42)+ABS(MA42-$G42)&lt;=1)*1,""))),"")</f>
        <v/>
      </c>
      <c r="MG42" s="489"/>
    </row>
    <row r="43" spans="2:345" x14ac:dyDescent="0.25">
      <c r="B43" s="451">
        <f ca="1">INDEX(Groups!$C$7:$C$45,MATCH(C43,Groups!$D$7:$D$45,0))</f>
        <v>2</v>
      </c>
      <c r="C43" s="452" t="str">
        <f ca="1">GrpF!$B$6</f>
        <v>Belgien</v>
      </c>
      <c r="D43" s="453">
        <f ca="1">INDEX(Groups!$C$7:$C$45,MATCH(E43,Groups!$D$7:$D$45,0))</f>
        <v>24</v>
      </c>
      <c r="E43" s="452" t="str">
        <f ca="1">GrpF!$D$6</f>
        <v>Marokko</v>
      </c>
      <c r="F43" s="454">
        <f ca="1">GrpF!$E$6</f>
        <v>0</v>
      </c>
      <c r="G43" s="455">
        <f ca="1">GrpF!$G$6</f>
        <v>2</v>
      </c>
      <c r="I43" s="451">
        <f t="shared" ca="1" si="338"/>
        <v>2</v>
      </c>
      <c r="J43" s="452" t="str">
        <f ca="1">GrpF!$B$6</f>
        <v>Belgien</v>
      </c>
      <c r="K43" s="453">
        <f t="shared" ca="1" si="442"/>
        <v>24</v>
      </c>
      <c r="L43" s="452" t="str">
        <f ca="1">GrpF!$D$6</f>
        <v>Marokko</v>
      </c>
      <c r="M43" s="492"/>
      <c r="N43" s="492"/>
      <c r="O43" s="486"/>
      <c r="P43" s="453" t="str">
        <f t="shared" ca="1" si="443"/>
        <v/>
      </c>
      <c r="Q43" s="453" t="str">
        <f ca="1">IF((P43&lt;&gt;""),IF(OR($F43&lt;&gt;$G43,PrSettings!$M$4="●"),(($F43-$G43)=(M43-N43))*1,0),"")</f>
        <v/>
      </c>
      <c r="R43" s="453" t="str">
        <f t="shared" ca="1" si="444"/>
        <v/>
      </c>
      <c r="S43" s="453" t="str">
        <f ca="1">IF(P43&lt;&gt;"",IF(ABS($F43-$G43)&gt;=PrSettings!$M$7,(ABS($F43-$G43-M43+N43)&lt;=1)*1,IF(AND(P43,$F43=$G43,$F43&gt;=PrSettings!$M$6),(ABS(M43-$F43)&lt;=1)*1,IF(AND(P43,$F43+$G43&gt;=PrSettings!$M$8),(ABS(M43-$F43)+ABS(N43-$G43)&lt;=1)*1,""))),"")</f>
        <v/>
      </c>
      <c r="T43" s="489"/>
      <c r="V43" s="451">
        <f t="shared" ca="1" si="342"/>
        <v>2</v>
      </c>
      <c r="W43" s="452" t="str">
        <f ca="1">GrpF!$B$6</f>
        <v>Belgien</v>
      </c>
      <c r="X43" s="453">
        <f t="shared" ca="1" si="445"/>
        <v>24</v>
      </c>
      <c r="Y43" s="452" t="str">
        <f ca="1">GrpF!$D$6</f>
        <v>Marokko</v>
      </c>
      <c r="Z43" s="492"/>
      <c r="AA43" s="492"/>
      <c r="AB43" s="486"/>
      <c r="AC43" s="453" t="str">
        <f t="shared" ca="1" si="446"/>
        <v/>
      </c>
      <c r="AD43" s="453" t="str">
        <f ca="1">IF((AC43&lt;&gt;""),IF(OR($F43&lt;&gt;$G43,PrSettings!$M$4="●"),(($F43-$G43)=(Z43-AA43))*1,0),"")</f>
        <v/>
      </c>
      <c r="AE43" s="453" t="str">
        <f t="shared" ca="1" si="447"/>
        <v/>
      </c>
      <c r="AF43" s="453" t="str">
        <f ca="1">IF(AC43&lt;&gt;"",IF(ABS($F43-$G43)&gt;=PrSettings!$M$7,(ABS($F43-$G43-Z43+AA43)&lt;=1)*1,IF(AND(AC43,$F43=$G43,$F43&gt;=PrSettings!$M$6),(ABS(Z43-$F43)&lt;=1)*1,IF(AND(AC43,$F43+$G43&gt;=PrSettings!$M$8),(ABS(Z43-$F43)+ABS(AA43-$G43)&lt;=1)*1,""))),"")</f>
        <v/>
      </c>
      <c r="AG43" s="489"/>
      <c r="AI43" s="451">
        <f t="shared" ca="1" si="346"/>
        <v>2</v>
      </c>
      <c r="AJ43" s="452" t="str">
        <f ca="1">GrpF!$B$6</f>
        <v>Belgien</v>
      </c>
      <c r="AK43" s="453">
        <f t="shared" ca="1" si="448"/>
        <v>24</v>
      </c>
      <c r="AL43" s="452" t="str">
        <f ca="1">GrpF!$D$6</f>
        <v>Marokko</v>
      </c>
      <c r="AM43" s="492"/>
      <c r="AN43" s="492"/>
      <c r="AO43" s="486"/>
      <c r="AP43" s="453" t="str">
        <f t="shared" ca="1" si="449"/>
        <v/>
      </c>
      <c r="AQ43" s="453" t="str">
        <f ca="1">IF((AP43&lt;&gt;""),IF(OR($F43&lt;&gt;$G43,PrSettings!$M$4="●"),(($F43-$G43)=(AM43-AN43))*1,0),"")</f>
        <v/>
      </c>
      <c r="AR43" s="453" t="str">
        <f t="shared" ca="1" si="450"/>
        <v/>
      </c>
      <c r="AS43" s="453" t="str">
        <f ca="1">IF(AP43&lt;&gt;"",IF(ABS($F43-$G43)&gt;=PrSettings!$M$7,(ABS($F43-$G43-AM43+AN43)&lt;=1)*1,IF(AND(AP43,$F43=$G43,$F43&gt;=PrSettings!$M$6),(ABS(AM43-$F43)&lt;=1)*1,IF(AND(AP43,$F43+$G43&gt;=PrSettings!$M$8),(ABS(AM43-$F43)+ABS(AN43-$G43)&lt;=1)*1,""))),"")</f>
        <v/>
      </c>
      <c r="AT43" s="489"/>
      <c r="AV43" s="451">
        <f t="shared" ca="1" si="350"/>
        <v>2</v>
      </c>
      <c r="AW43" s="452" t="str">
        <f ca="1">GrpF!$B$6</f>
        <v>Belgien</v>
      </c>
      <c r="AX43" s="453">
        <f t="shared" ca="1" si="451"/>
        <v>24</v>
      </c>
      <c r="AY43" s="452" t="str">
        <f ca="1">GrpF!$D$6</f>
        <v>Marokko</v>
      </c>
      <c r="AZ43" s="492"/>
      <c r="BA43" s="492"/>
      <c r="BB43" s="486"/>
      <c r="BC43" s="453" t="str">
        <f t="shared" ca="1" si="452"/>
        <v/>
      </c>
      <c r="BD43" s="453" t="str">
        <f ca="1">IF((BC43&lt;&gt;""),IF(OR($F43&lt;&gt;$G43,PrSettings!$M$4="●"),(($F43-$G43)=(AZ43-BA43))*1,0),"")</f>
        <v/>
      </c>
      <c r="BE43" s="453" t="str">
        <f t="shared" ca="1" si="453"/>
        <v/>
      </c>
      <c r="BF43" s="453" t="str">
        <f ca="1">IF(BC43&lt;&gt;"",IF(ABS($F43-$G43)&gt;=PrSettings!$M$7,(ABS($F43-$G43-AZ43+BA43)&lt;=1)*1,IF(AND(BC43,$F43=$G43,$F43&gt;=PrSettings!$M$6),(ABS(AZ43-$F43)&lt;=1)*1,IF(AND(BC43,$F43+$G43&gt;=PrSettings!$M$8),(ABS(AZ43-$F43)+ABS(BA43-$G43)&lt;=1)*1,""))),"")</f>
        <v/>
      </c>
      <c r="BG43" s="489"/>
      <c r="BI43" s="451">
        <f t="shared" ca="1" si="354"/>
        <v>2</v>
      </c>
      <c r="BJ43" s="452" t="str">
        <f ca="1">GrpF!$B$6</f>
        <v>Belgien</v>
      </c>
      <c r="BK43" s="453">
        <f t="shared" ca="1" si="454"/>
        <v>24</v>
      </c>
      <c r="BL43" s="452" t="str">
        <f ca="1">GrpF!$D$6</f>
        <v>Marokko</v>
      </c>
      <c r="BM43" s="492"/>
      <c r="BN43" s="492"/>
      <c r="BO43" s="486"/>
      <c r="BP43" s="453" t="str">
        <f t="shared" ca="1" si="455"/>
        <v/>
      </c>
      <c r="BQ43" s="453" t="str">
        <f ca="1">IF((BP43&lt;&gt;""),IF(OR($F43&lt;&gt;$G43,PrSettings!$M$4="●"),(($F43-$G43)=(BM43-BN43))*1,0),"")</f>
        <v/>
      </c>
      <c r="BR43" s="453" t="str">
        <f t="shared" ca="1" si="456"/>
        <v/>
      </c>
      <c r="BS43" s="453" t="str">
        <f ca="1">IF(BP43&lt;&gt;"",IF(ABS($F43-$G43)&gt;=PrSettings!$M$7,(ABS($F43-$G43-BM43+BN43)&lt;=1)*1,IF(AND(BP43,$F43=$G43,$F43&gt;=PrSettings!$M$6),(ABS(BM43-$F43)&lt;=1)*1,IF(AND(BP43,$F43+$G43&gt;=PrSettings!$M$8),(ABS(BM43-$F43)+ABS(BN43-$G43)&lt;=1)*1,""))),"")</f>
        <v/>
      </c>
      <c r="BT43" s="489"/>
      <c r="BV43" s="451">
        <f t="shared" ca="1" si="358"/>
        <v>2</v>
      </c>
      <c r="BW43" s="452" t="str">
        <f ca="1">GrpF!$B$6</f>
        <v>Belgien</v>
      </c>
      <c r="BX43" s="453">
        <f t="shared" ca="1" si="457"/>
        <v>24</v>
      </c>
      <c r="BY43" s="452" t="str">
        <f ca="1">GrpF!$D$6</f>
        <v>Marokko</v>
      </c>
      <c r="BZ43" s="492"/>
      <c r="CA43" s="492"/>
      <c r="CB43" s="486"/>
      <c r="CC43" s="453" t="str">
        <f t="shared" ca="1" si="458"/>
        <v/>
      </c>
      <c r="CD43" s="453" t="str">
        <f ca="1">IF((CC43&lt;&gt;""),IF(OR($F43&lt;&gt;$G43,PrSettings!$M$4="●"),(($F43-$G43)=(BZ43-CA43))*1,0),"")</f>
        <v/>
      </c>
      <c r="CE43" s="453" t="str">
        <f t="shared" ca="1" si="459"/>
        <v/>
      </c>
      <c r="CF43" s="453" t="str">
        <f ca="1">IF(CC43&lt;&gt;"",IF(ABS($F43-$G43)&gt;=PrSettings!$M$7,(ABS($F43-$G43-BZ43+CA43)&lt;=1)*1,IF(AND(CC43,$F43=$G43,$F43&gt;=PrSettings!$M$6),(ABS(BZ43-$F43)&lt;=1)*1,IF(AND(CC43,$F43+$G43&gt;=PrSettings!$M$8),(ABS(BZ43-$F43)+ABS(CA43-$G43)&lt;=1)*1,""))),"")</f>
        <v/>
      </c>
      <c r="CG43" s="489"/>
      <c r="CI43" s="451">
        <f t="shared" ca="1" si="362"/>
        <v>2</v>
      </c>
      <c r="CJ43" s="452" t="str">
        <f ca="1">GrpF!$B$6</f>
        <v>Belgien</v>
      </c>
      <c r="CK43" s="453">
        <f t="shared" ca="1" si="460"/>
        <v>24</v>
      </c>
      <c r="CL43" s="452" t="str">
        <f ca="1">GrpF!$D$6</f>
        <v>Marokko</v>
      </c>
      <c r="CM43" s="492"/>
      <c r="CN43" s="492"/>
      <c r="CO43" s="486"/>
      <c r="CP43" s="453" t="str">
        <f t="shared" ca="1" si="461"/>
        <v/>
      </c>
      <c r="CQ43" s="453" t="str">
        <f ca="1">IF((CP43&lt;&gt;""),IF(OR($F43&lt;&gt;$G43,PrSettings!$M$4="●"),(($F43-$G43)=(CM43-CN43))*1,0),"")</f>
        <v/>
      </c>
      <c r="CR43" s="453" t="str">
        <f t="shared" ca="1" si="462"/>
        <v/>
      </c>
      <c r="CS43" s="453" t="str">
        <f ca="1">IF(CP43&lt;&gt;"",IF(ABS($F43-$G43)&gt;=PrSettings!$M$7,(ABS($F43-$G43-CM43+CN43)&lt;=1)*1,IF(AND(CP43,$F43=$G43,$F43&gt;=PrSettings!$M$6),(ABS(CM43-$F43)&lt;=1)*1,IF(AND(CP43,$F43+$G43&gt;=PrSettings!$M$8),(ABS(CM43-$F43)+ABS(CN43-$G43)&lt;=1)*1,""))),"")</f>
        <v/>
      </c>
      <c r="CT43" s="489"/>
      <c r="CV43" s="451">
        <f t="shared" ca="1" si="366"/>
        <v>2</v>
      </c>
      <c r="CW43" s="452" t="str">
        <f ca="1">GrpF!$B$6</f>
        <v>Belgien</v>
      </c>
      <c r="CX43" s="453">
        <f t="shared" ca="1" si="463"/>
        <v>24</v>
      </c>
      <c r="CY43" s="452" t="str">
        <f ca="1">GrpF!$D$6</f>
        <v>Marokko</v>
      </c>
      <c r="CZ43" s="492"/>
      <c r="DA43" s="492"/>
      <c r="DB43" s="486"/>
      <c r="DC43" s="453" t="str">
        <f t="shared" ca="1" si="464"/>
        <v/>
      </c>
      <c r="DD43" s="453" t="str">
        <f ca="1">IF((DC43&lt;&gt;""),IF(OR($F43&lt;&gt;$G43,PrSettings!$M$4="●"),(($F43-$G43)=(CZ43-DA43))*1,0),"")</f>
        <v/>
      </c>
      <c r="DE43" s="453" t="str">
        <f t="shared" ca="1" si="465"/>
        <v/>
      </c>
      <c r="DF43" s="453" t="str">
        <f ca="1">IF(DC43&lt;&gt;"",IF(ABS($F43-$G43)&gt;=PrSettings!$M$7,(ABS($F43-$G43-CZ43+DA43)&lt;=1)*1,IF(AND(DC43,$F43=$G43,$F43&gt;=PrSettings!$M$6),(ABS(CZ43-$F43)&lt;=1)*1,IF(AND(DC43,$F43+$G43&gt;=PrSettings!$M$8),(ABS(CZ43-$F43)+ABS(DA43-$G43)&lt;=1)*1,""))),"")</f>
        <v/>
      </c>
      <c r="DG43" s="489"/>
      <c r="DI43" s="451">
        <f t="shared" ca="1" si="370"/>
        <v>2</v>
      </c>
      <c r="DJ43" s="452" t="str">
        <f ca="1">GrpF!$B$6</f>
        <v>Belgien</v>
      </c>
      <c r="DK43" s="453">
        <f t="shared" ca="1" si="466"/>
        <v>24</v>
      </c>
      <c r="DL43" s="452" t="str">
        <f ca="1">GrpF!$D$6</f>
        <v>Marokko</v>
      </c>
      <c r="DM43" s="492"/>
      <c r="DN43" s="492"/>
      <c r="DO43" s="486"/>
      <c r="DP43" s="453" t="str">
        <f t="shared" ca="1" si="467"/>
        <v/>
      </c>
      <c r="DQ43" s="453" t="str">
        <f ca="1">IF((DP43&lt;&gt;""),IF(OR($F43&lt;&gt;$G43,PrSettings!$M$4="●"),(($F43-$G43)=(DM43-DN43))*1,0),"")</f>
        <v/>
      </c>
      <c r="DR43" s="453" t="str">
        <f t="shared" ca="1" si="468"/>
        <v/>
      </c>
      <c r="DS43" s="453" t="str">
        <f ca="1">IF(DP43&lt;&gt;"",IF(ABS($F43-$G43)&gt;=PrSettings!$M$7,(ABS($F43-$G43-DM43+DN43)&lt;=1)*1,IF(AND(DP43,$F43=$G43,$F43&gt;=PrSettings!$M$6),(ABS(DM43-$F43)&lt;=1)*1,IF(AND(DP43,$F43+$G43&gt;=PrSettings!$M$8),(ABS(DM43-$F43)+ABS(DN43-$G43)&lt;=1)*1,""))),"")</f>
        <v/>
      </c>
      <c r="DT43" s="489"/>
      <c r="DV43" s="451">
        <f t="shared" ca="1" si="374"/>
        <v>2</v>
      </c>
      <c r="DW43" s="452" t="str">
        <f ca="1">GrpF!$B$6</f>
        <v>Belgien</v>
      </c>
      <c r="DX43" s="453">
        <f t="shared" ca="1" si="469"/>
        <v>24</v>
      </c>
      <c r="DY43" s="452" t="str">
        <f ca="1">GrpF!$D$6</f>
        <v>Marokko</v>
      </c>
      <c r="DZ43" s="492"/>
      <c r="EA43" s="492"/>
      <c r="EB43" s="486"/>
      <c r="EC43" s="453" t="str">
        <f t="shared" ca="1" si="470"/>
        <v/>
      </c>
      <c r="ED43" s="453" t="str">
        <f ca="1">IF((EC43&lt;&gt;""),IF(OR($F43&lt;&gt;$G43,PrSettings!$M$4="●"),(($F43-$G43)=(DZ43-EA43))*1,0),"")</f>
        <v/>
      </c>
      <c r="EE43" s="453" t="str">
        <f t="shared" ca="1" si="471"/>
        <v/>
      </c>
      <c r="EF43" s="453" t="str">
        <f ca="1">IF(EC43&lt;&gt;"",IF(ABS($F43-$G43)&gt;=PrSettings!$M$7,(ABS($F43-$G43-DZ43+EA43)&lt;=1)*1,IF(AND(EC43,$F43=$G43,$F43&gt;=PrSettings!$M$6),(ABS(DZ43-$F43)&lt;=1)*1,IF(AND(EC43,$F43+$G43&gt;=PrSettings!$M$8),(ABS(DZ43-$F43)+ABS(EA43-$G43)&lt;=1)*1,""))),"")</f>
        <v/>
      </c>
      <c r="EG43" s="489"/>
      <c r="EI43" s="451">
        <f t="shared" ca="1" si="378"/>
        <v>2</v>
      </c>
      <c r="EJ43" s="452" t="str">
        <f ca="1">GrpF!$B$6</f>
        <v>Belgien</v>
      </c>
      <c r="EK43" s="453">
        <f t="shared" ca="1" si="472"/>
        <v>24</v>
      </c>
      <c r="EL43" s="452" t="str">
        <f ca="1">GrpF!$D$6</f>
        <v>Marokko</v>
      </c>
      <c r="EM43" s="492"/>
      <c r="EN43" s="492"/>
      <c r="EO43" s="486"/>
      <c r="EP43" s="453" t="str">
        <f t="shared" ca="1" si="473"/>
        <v/>
      </c>
      <c r="EQ43" s="453" t="str">
        <f ca="1">IF((EP43&lt;&gt;""),IF(OR($F43&lt;&gt;$G43,PrSettings!$M$4="●"),(($F43-$G43)=(EM43-EN43))*1,0),"")</f>
        <v/>
      </c>
      <c r="ER43" s="453" t="str">
        <f t="shared" ca="1" si="474"/>
        <v/>
      </c>
      <c r="ES43" s="453" t="str">
        <f ca="1">IF(EP43&lt;&gt;"",IF(ABS($F43-$G43)&gt;=PrSettings!$M$7,(ABS($F43-$G43-EM43+EN43)&lt;=1)*1,IF(AND(EP43,$F43=$G43,$F43&gt;=PrSettings!$M$6),(ABS(EM43-$F43)&lt;=1)*1,IF(AND(EP43,$F43+$G43&gt;=PrSettings!$M$8),(ABS(EM43-$F43)+ABS(EN43-$G43)&lt;=1)*1,""))),"")</f>
        <v/>
      </c>
      <c r="ET43" s="489"/>
      <c r="EV43" s="451">
        <f t="shared" ca="1" si="382"/>
        <v>2</v>
      </c>
      <c r="EW43" s="452" t="str">
        <f ca="1">GrpF!$B$6</f>
        <v>Belgien</v>
      </c>
      <c r="EX43" s="453">
        <f t="shared" ca="1" si="475"/>
        <v>24</v>
      </c>
      <c r="EY43" s="452" t="str">
        <f ca="1">GrpF!$D$6</f>
        <v>Marokko</v>
      </c>
      <c r="EZ43" s="492"/>
      <c r="FA43" s="492"/>
      <c r="FB43" s="486"/>
      <c r="FC43" s="453" t="str">
        <f t="shared" ca="1" si="476"/>
        <v/>
      </c>
      <c r="FD43" s="453" t="str">
        <f ca="1">IF((FC43&lt;&gt;""),IF(OR($F43&lt;&gt;$G43,PrSettings!$M$4="●"),(($F43-$G43)=(EZ43-FA43))*1,0),"")</f>
        <v/>
      </c>
      <c r="FE43" s="453" t="str">
        <f t="shared" ca="1" si="477"/>
        <v/>
      </c>
      <c r="FF43" s="453" t="str">
        <f ca="1">IF(FC43&lt;&gt;"",IF(ABS($F43-$G43)&gt;=PrSettings!$M$7,(ABS($F43-$G43-EZ43+FA43)&lt;=1)*1,IF(AND(FC43,$F43=$G43,$F43&gt;=PrSettings!$M$6),(ABS(EZ43-$F43)&lt;=1)*1,IF(AND(FC43,$F43+$G43&gt;=PrSettings!$M$8),(ABS(EZ43-$F43)+ABS(FA43-$G43)&lt;=1)*1,""))),"")</f>
        <v/>
      </c>
      <c r="FG43" s="489"/>
      <c r="FI43" s="451">
        <f t="shared" ca="1" si="386"/>
        <v>2</v>
      </c>
      <c r="FJ43" s="452" t="str">
        <f ca="1">GrpF!$B$6</f>
        <v>Belgien</v>
      </c>
      <c r="FK43" s="453">
        <f t="shared" ca="1" si="478"/>
        <v>24</v>
      </c>
      <c r="FL43" s="452" t="str">
        <f ca="1">GrpF!$D$6</f>
        <v>Marokko</v>
      </c>
      <c r="FM43" s="492"/>
      <c r="FN43" s="492"/>
      <c r="FO43" s="486"/>
      <c r="FP43" s="453" t="str">
        <f t="shared" ca="1" si="479"/>
        <v/>
      </c>
      <c r="FQ43" s="453" t="str">
        <f ca="1">IF((FP43&lt;&gt;""),IF(OR($F43&lt;&gt;$G43,PrSettings!$M$4="●"),(($F43-$G43)=(FM43-FN43))*1,0),"")</f>
        <v/>
      </c>
      <c r="FR43" s="453" t="str">
        <f t="shared" ca="1" si="480"/>
        <v/>
      </c>
      <c r="FS43" s="453" t="str">
        <f ca="1">IF(FP43&lt;&gt;"",IF(ABS($F43-$G43)&gt;=PrSettings!$M$7,(ABS($F43-$G43-FM43+FN43)&lt;=1)*1,IF(AND(FP43,$F43=$G43,$F43&gt;=PrSettings!$M$6),(ABS(FM43-$F43)&lt;=1)*1,IF(AND(FP43,$F43+$G43&gt;=PrSettings!$M$8),(ABS(FM43-$F43)+ABS(FN43-$G43)&lt;=1)*1,""))),"")</f>
        <v/>
      </c>
      <c r="FT43" s="489"/>
      <c r="FV43" s="451">
        <f t="shared" ca="1" si="390"/>
        <v>2</v>
      </c>
      <c r="FW43" s="452" t="str">
        <f ca="1">GrpF!$B$6</f>
        <v>Belgien</v>
      </c>
      <c r="FX43" s="453">
        <f t="shared" ca="1" si="481"/>
        <v>24</v>
      </c>
      <c r="FY43" s="452" t="str">
        <f ca="1">GrpF!$D$6</f>
        <v>Marokko</v>
      </c>
      <c r="FZ43" s="492"/>
      <c r="GA43" s="492"/>
      <c r="GB43" s="486"/>
      <c r="GC43" s="453" t="str">
        <f t="shared" ca="1" si="482"/>
        <v/>
      </c>
      <c r="GD43" s="453" t="str">
        <f ca="1">IF((GC43&lt;&gt;""),IF(OR($F43&lt;&gt;$G43,PrSettings!$M$4="●"),(($F43-$G43)=(FZ43-GA43))*1,0),"")</f>
        <v/>
      </c>
      <c r="GE43" s="453" t="str">
        <f t="shared" ca="1" si="483"/>
        <v/>
      </c>
      <c r="GF43" s="453" t="str">
        <f ca="1">IF(GC43&lt;&gt;"",IF(ABS($F43-$G43)&gt;=PrSettings!$M$7,(ABS($F43-$G43-FZ43+GA43)&lt;=1)*1,IF(AND(GC43,$F43=$G43,$F43&gt;=PrSettings!$M$6),(ABS(FZ43-$F43)&lt;=1)*1,IF(AND(GC43,$F43+$G43&gt;=PrSettings!$M$8),(ABS(FZ43-$F43)+ABS(GA43-$G43)&lt;=1)*1,""))),"")</f>
        <v/>
      </c>
      <c r="GG43" s="489"/>
      <c r="GI43" s="451">
        <f t="shared" ca="1" si="394"/>
        <v>2</v>
      </c>
      <c r="GJ43" s="452" t="str">
        <f ca="1">GrpF!$B$6</f>
        <v>Belgien</v>
      </c>
      <c r="GK43" s="453">
        <f t="shared" ca="1" si="484"/>
        <v>24</v>
      </c>
      <c r="GL43" s="452" t="str">
        <f ca="1">GrpF!$D$6</f>
        <v>Marokko</v>
      </c>
      <c r="GM43" s="492"/>
      <c r="GN43" s="492"/>
      <c r="GO43" s="486"/>
      <c r="GP43" s="453" t="str">
        <f t="shared" ca="1" si="485"/>
        <v/>
      </c>
      <c r="GQ43" s="453" t="str">
        <f ca="1">IF((GP43&lt;&gt;""),IF(OR($F43&lt;&gt;$G43,PrSettings!$M$4="●"),(($F43-$G43)=(GM43-GN43))*1,0),"")</f>
        <v/>
      </c>
      <c r="GR43" s="453" t="str">
        <f t="shared" ca="1" si="486"/>
        <v/>
      </c>
      <c r="GS43" s="453" t="str">
        <f ca="1">IF(GP43&lt;&gt;"",IF(ABS($F43-$G43)&gt;=PrSettings!$M$7,(ABS($F43-$G43-GM43+GN43)&lt;=1)*1,IF(AND(GP43,$F43=$G43,$F43&gt;=PrSettings!$M$6),(ABS(GM43-$F43)&lt;=1)*1,IF(AND(GP43,$F43+$G43&gt;=PrSettings!$M$8),(ABS(GM43-$F43)+ABS(GN43-$G43)&lt;=1)*1,""))),"")</f>
        <v/>
      </c>
      <c r="GT43" s="489"/>
      <c r="GV43" s="451">
        <f t="shared" ca="1" si="398"/>
        <v>2</v>
      </c>
      <c r="GW43" s="452" t="str">
        <f ca="1">GrpF!$B$6</f>
        <v>Belgien</v>
      </c>
      <c r="GX43" s="453">
        <f t="shared" ca="1" si="487"/>
        <v>24</v>
      </c>
      <c r="GY43" s="452" t="str">
        <f ca="1">GrpF!$D$6</f>
        <v>Marokko</v>
      </c>
      <c r="GZ43" s="492"/>
      <c r="HA43" s="492"/>
      <c r="HB43" s="486"/>
      <c r="HC43" s="453" t="str">
        <f t="shared" ca="1" si="488"/>
        <v/>
      </c>
      <c r="HD43" s="453" t="str">
        <f ca="1">IF((HC43&lt;&gt;""),IF(OR($F43&lt;&gt;$G43,PrSettings!$M$4="●"),(($F43-$G43)=(GZ43-HA43))*1,0),"")</f>
        <v/>
      </c>
      <c r="HE43" s="453" t="str">
        <f t="shared" ca="1" si="489"/>
        <v/>
      </c>
      <c r="HF43" s="453" t="str">
        <f ca="1">IF(HC43&lt;&gt;"",IF(ABS($F43-$G43)&gt;=PrSettings!$M$7,(ABS($F43-$G43-GZ43+HA43)&lt;=1)*1,IF(AND(HC43,$F43=$G43,$F43&gt;=PrSettings!$M$6),(ABS(GZ43-$F43)&lt;=1)*1,IF(AND(HC43,$F43+$G43&gt;=PrSettings!$M$8),(ABS(GZ43-$F43)+ABS(HA43-$G43)&lt;=1)*1,""))),"")</f>
        <v/>
      </c>
      <c r="HG43" s="489"/>
      <c r="HI43" s="451">
        <f t="shared" ca="1" si="402"/>
        <v>2</v>
      </c>
      <c r="HJ43" s="452" t="str">
        <f ca="1">GrpF!$B$6</f>
        <v>Belgien</v>
      </c>
      <c r="HK43" s="453">
        <f t="shared" ca="1" si="490"/>
        <v>24</v>
      </c>
      <c r="HL43" s="452" t="str">
        <f ca="1">GrpF!$D$6</f>
        <v>Marokko</v>
      </c>
      <c r="HM43" s="492"/>
      <c r="HN43" s="492"/>
      <c r="HO43" s="486"/>
      <c r="HP43" s="453" t="str">
        <f t="shared" ca="1" si="491"/>
        <v/>
      </c>
      <c r="HQ43" s="453" t="str">
        <f ca="1">IF((HP43&lt;&gt;""),IF(OR($F43&lt;&gt;$G43,PrSettings!$M$4="●"),(($F43-$G43)=(HM43-HN43))*1,0),"")</f>
        <v/>
      </c>
      <c r="HR43" s="453" t="str">
        <f t="shared" ca="1" si="492"/>
        <v/>
      </c>
      <c r="HS43" s="453" t="str">
        <f ca="1">IF(HP43&lt;&gt;"",IF(ABS($F43-$G43)&gt;=PrSettings!$M$7,(ABS($F43-$G43-HM43+HN43)&lt;=1)*1,IF(AND(HP43,$F43=$G43,$F43&gt;=PrSettings!$M$6),(ABS(HM43-$F43)&lt;=1)*1,IF(AND(HP43,$F43+$G43&gt;=PrSettings!$M$8),(ABS(HM43-$F43)+ABS(HN43-$G43)&lt;=1)*1,""))),"")</f>
        <v/>
      </c>
      <c r="HT43" s="489"/>
      <c r="HV43" s="451">
        <f t="shared" ca="1" si="406"/>
        <v>2</v>
      </c>
      <c r="HW43" s="452" t="str">
        <f ca="1">GrpF!$B$6</f>
        <v>Belgien</v>
      </c>
      <c r="HX43" s="453">
        <f t="shared" ca="1" si="493"/>
        <v>24</v>
      </c>
      <c r="HY43" s="452" t="str">
        <f ca="1">GrpF!$D$6</f>
        <v>Marokko</v>
      </c>
      <c r="HZ43" s="492"/>
      <c r="IA43" s="492"/>
      <c r="IB43" s="486"/>
      <c r="IC43" s="453" t="str">
        <f t="shared" ca="1" si="494"/>
        <v/>
      </c>
      <c r="ID43" s="453" t="str">
        <f ca="1">IF((IC43&lt;&gt;""),IF(OR($F43&lt;&gt;$G43,PrSettings!$M$4="●"),(($F43-$G43)=(HZ43-IA43))*1,0),"")</f>
        <v/>
      </c>
      <c r="IE43" s="453" t="str">
        <f t="shared" ca="1" si="495"/>
        <v/>
      </c>
      <c r="IF43" s="453" t="str">
        <f ca="1">IF(IC43&lt;&gt;"",IF(ABS($F43-$G43)&gt;=PrSettings!$M$7,(ABS($F43-$G43-HZ43+IA43)&lt;=1)*1,IF(AND(IC43,$F43=$G43,$F43&gt;=PrSettings!$M$6),(ABS(HZ43-$F43)&lt;=1)*1,IF(AND(IC43,$F43+$G43&gt;=PrSettings!$M$8),(ABS(HZ43-$F43)+ABS(IA43-$G43)&lt;=1)*1,""))),"")</f>
        <v/>
      </c>
      <c r="IG43" s="489"/>
      <c r="II43" s="451">
        <f t="shared" ca="1" si="410"/>
        <v>2</v>
      </c>
      <c r="IJ43" s="452" t="str">
        <f ca="1">GrpF!$B$6</f>
        <v>Belgien</v>
      </c>
      <c r="IK43" s="453">
        <f t="shared" ca="1" si="496"/>
        <v>24</v>
      </c>
      <c r="IL43" s="452" t="str">
        <f ca="1">GrpF!$D$6</f>
        <v>Marokko</v>
      </c>
      <c r="IM43" s="492"/>
      <c r="IN43" s="492"/>
      <c r="IO43" s="486"/>
      <c r="IP43" s="453" t="str">
        <f t="shared" ca="1" si="497"/>
        <v/>
      </c>
      <c r="IQ43" s="453" t="str">
        <f ca="1">IF((IP43&lt;&gt;""),IF(OR($F43&lt;&gt;$G43,PrSettings!$M$4="●"),(($F43-$G43)=(IM43-IN43))*1,0),"")</f>
        <v/>
      </c>
      <c r="IR43" s="453" t="str">
        <f t="shared" ca="1" si="498"/>
        <v/>
      </c>
      <c r="IS43" s="453" t="str">
        <f ca="1">IF(IP43&lt;&gt;"",IF(ABS($F43-$G43)&gt;=PrSettings!$M$7,(ABS($F43-$G43-IM43+IN43)&lt;=1)*1,IF(AND(IP43,$F43=$G43,$F43&gt;=PrSettings!$M$6),(ABS(IM43-$F43)&lt;=1)*1,IF(AND(IP43,$F43+$G43&gt;=PrSettings!$M$8),(ABS(IM43-$F43)+ABS(IN43-$G43)&lt;=1)*1,""))),"")</f>
        <v/>
      </c>
      <c r="IT43" s="489"/>
      <c r="IV43" s="451">
        <f t="shared" ca="1" si="414"/>
        <v>2</v>
      </c>
      <c r="IW43" s="452" t="str">
        <f ca="1">GrpF!$B$6</f>
        <v>Belgien</v>
      </c>
      <c r="IX43" s="453">
        <f t="shared" ca="1" si="499"/>
        <v>24</v>
      </c>
      <c r="IY43" s="452" t="str">
        <f ca="1">GrpF!$D$6</f>
        <v>Marokko</v>
      </c>
      <c r="IZ43" s="492"/>
      <c r="JA43" s="492"/>
      <c r="JB43" s="486"/>
      <c r="JC43" s="453" t="str">
        <f t="shared" ca="1" si="500"/>
        <v/>
      </c>
      <c r="JD43" s="453" t="str">
        <f ca="1">IF((JC43&lt;&gt;""),IF(OR($F43&lt;&gt;$G43,PrSettings!$M$4="●"),(($F43-$G43)=(IZ43-JA43))*1,0),"")</f>
        <v/>
      </c>
      <c r="JE43" s="453" t="str">
        <f t="shared" ca="1" si="501"/>
        <v/>
      </c>
      <c r="JF43" s="453" t="str">
        <f ca="1">IF(JC43&lt;&gt;"",IF(ABS($F43-$G43)&gt;=PrSettings!$M$7,(ABS($F43-$G43-IZ43+JA43)&lt;=1)*1,IF(AND(JC43,$F43=$G43,$F43&gt;=PrSettings!$M$6),(ABS(IZ43-$F43)&lt;=1)*1,IF(AND(JC43,$F43+$G43&gt;=PrSettings!$M$8),(ABS(IZ43-$F43)+ABS(JA43-$G43)&lt;=1)*1,""))),"")</f>
        <v/>
      </c>
      <c r="JG43" s="489"/>
      <c r="JI43" s="451">
        <f t="shared" ca="1" si="418"/>
        <v>2</v>
      </c>
      <c r="JJ43" s="452" t="str">
        <f ca="1">GrpF!$B$6</f>
        <v>Belgien</v>
      </c>
      <c r="JK43" s="453">
        <f t="shared" ca="1" si="502"/>
        <v>24</v>
      </c>
      <c r="JL43" s="452" t="str">
        <f ca="1">GrpF!$D$6</f>
        <v>Marokko</v>
      </c>
      <c r="JM43" s="492"/>
      <c r="JN43" s="492"/>
      <c r="JO43" s="486"/>
      <c r="JP43" s="453" t="str">
        <f t="shared" ca="1" si="503"/>
        <v/>
      </c>
      <c r="JQ43" s="453" t="str">
        <f ca="1">IF((JP43&lt;&gt;""),IF(OR($F43&lt;&gt;$G43,PrSettings!$M$4="●"),(($F43-$G43)=(JM43-JN43))*1,0),"")</f>
        <v/>
      </c>
      <c r="JR43" s="453" t="str">
        <f t="shared" ca="1" si="504"/>
        <v/>
      </c>
      <c r="JS43" s="453" t="str">
        <f ca="1">IF(JP43&lt;&gt;"",IF(ABS($F43-$G43)&gt;=PrSettings!$M$7,(ABS($F43-$G43-JM43+JN43)&lt;=1)*1,IF(AND(JP43,$F43=$G43,$F43&gt;=PrSettings!$M$6),(ABS(JM43-$F43)&lt;=1)*1,IF(AND(JP43,$F43+$G43&gt;=PrSettings!$M$8),(ABS(JM43-$F43)+ABS(JN43-$G43)&lt;=1)*1,""))),"")</f>
        <v/>
      </c>
      <c r="JT43" s="489"/>
      <c r="JV43" s="451">
        <f t="shared" ca="1" si="422"/>
        <v>2</v>
      </c>
      <c r="JW43" s="452" t="str">
        <f ca="1">GrpF!$B$6</f>
        <v>Belgien</v>
      </c>
      <c r="JX43" s="453">
        <f t="shared" ca="1" si="505"/>
        <v>24</v>
      </c>
      <c r="JY43" s="452" t="str">
        <f ca="1">GrpF!$D$6</f>
        <v>Marokko</v>
      </c>
      <c r="JZ43" s="492"/>
      <c r="KA43" s="492"/>
      <c r="KB43" s="486"/>
      <c r="KC43" s="453" t="str">
        <f t="shared" ca="1" si="506"/>
        <v/>
      </c>
      <c r="KD43" s="453" t="str">
        <f ca="1">IF((KC43&lt;&gt;""),IF(OR($F43&lt;&gt;$G43,PrSettings!$M$4="●"),(($F43-$G43)=(JZ43-KA43))*1,0),"")</f>
        <v/>
      </c>
      <c r="KE43" s="453" t="str">
        <f t="shared" ca="1" si="507"/>
        <v/>
      </c>
      <c r="KF43" s="453" t="str">
        <f ca="1">IF(KC43&lt;&gt;"",IF(ABS($F43-$G43)&gt;=PrSettings!$M$7,(ABS($F43-$G43-JZ43+KA43)&lt;=1)*1,IF(AND(KC43,$F43=$G43,$F43&gt;=PrSettings!$M$6),(ABS(JZ43-$F43)&lt;=1)*1,IF(AND(KC43,$F43+$G43&gt;=PrSettings!$M$8),(ABS(JZ43-$F43)+ABS(KA43-$G43)&lt;=1)*1,""))),"")</f>
        <v/>
      </c>
      <c r="KG43" s="489"/>
      <c r="KI43" s="451">
        <f t="shared" ca="1" si="426"/>
        <v>2</v>
      </c>
      <c r="KJ43" s="452" t="str">
        <f ca="1">GrpF!$B$6</f>
        <v>Belgien</v>
      </c>
      <c r="KK43" s="453">
        <f t="shared" ca="1" si="508"/>
        <v>24</v>
      </c>
      <c r="KL43" s="452" t="str">
        <f ca="1">GrpF!$D$6</f>
        <v>Marokko</v>
      </c>
      <c r="KM43" s="492"/>
      <c r="KN43" s="492"/>
      <c r="KO43" s="486"/>
      <c r="KP43" s="453" t="str">
        <f t="shared" ca="1" si="509"/>
        <v/>
      </c>
      <c r="KQ43" s="453" t="str">
        <f ca="1">IF((KP43&lt;&gt;""),IF(OR($F43&lt;&gt;$G43,PrSettings!$M$4="●"),(($F43-$G43)=(KM43-KN43))*1,0),"")</f>
        <v/>
      </c>
      <c r="KR43" s="453" t="str">
        <f t="shared" ca="1" si="510"/>
        <v/>
      </c>
      <c r="KS43" s="453" t="str">
        <f ca="1">IF(KP43&lt;&gt;"",IF(ABS($F43-$G43)&gt;=PrSettings!$M$7,(ABS($F43-$G43-KM43+KN43)&lt;=1)*1,IF(AND(KP43,$F43=$G43,$F43&gt;=PrSettings!$M$6),(ABS(KM43-$F43)&lt;=1)*1,IF(AND(KP43,$F43+$G43&gt;=PrSettings!$M$8),(ABS(KM43-$F43)+ABS(KN43-$G43)&lt;=1)*1,""))),"")</f>
        <v/>
      </c>
      <c r="KT43" s="489"/>
      <c r="KV43" s="451">
        <f t="shared" ca="1" si="430"/>
        <v>2</v>
      </c>
      <c r="KW43" s="452" t="str">
        <f ca="1">GrpF!$B$6</f>
        <v>Belgien</v>
      </c>
      <c r="KX43" s="453">
        <f t="shared" ca="1" si="511"/>
        <v>24</v>
      </c>
      <c r="KY43" s="452" t="str">
        <f ca="1">GrpF!$D$6</f>
        <v>Marokko</v>
      </c>
      <c r="KZ43" s="492"/>
      <c r="LA43" s="492"/>
      <c r="LB43" s="486"/>
      <c r="LC43" s="453" t="str">
        <f t="shared" ca="1" si="512"/>
        <v/>
      </c>
      <c r="LD43" s="453" t="str">
        <f ca="1">IF((LC43&lt;&gt;""),IF(OR($F43&lt;&gt;$G43,PrSettings!$M$4="●"),(($F43-$G43)=(KZ43-LA43))*1,0),"")</f>
        <v/>
      </c>
      <c r="LE43" s="453" t="str">
        <f t="shared" ca="1" si="513"/>
        <v/>
      </c>
      <c r="LF43" s="453" t="str">
        <f ca="1">IF(LC43&lt;&gt;"",IF(ABS($F43-$G43)&gt;=PrSettings!$M$7,(ABS($F43-$G43-KZ43+LA43)&lt;=1)*1,IF(AND(LC43,$F43=$G43,$F43&gt;=PrSettings!$M$6),(ABS(KZ43-$F43)&lt;=1)*1,IF(AND(LC43,$F43+$G43&gt;=PrSettings!$M$8),(ABS(KZ43-$F43)+ABS(LA43-$G43)&lt;=1)*1,""))),"")</f>
        <v/>
      </c>
      <c r="LG43" s="489"/>
      <c r="LI43" s="451">
        <f t="shared" ca="1" si="434"/>
        <v>2</v>
      </c>
      <c r="LJ43" s="452" t="str">
        <f ca="1">GrpF!$B$6</f>
        <v>Belgien</v>
      </c>
      <c r="LK43" s="453">
        <f t="shared" ca="1" si="514"/>
        <v>24</v>
      </c>
      <c r="LL43" s="452" t="str">
        <f ca="1">GrpF!$D$6</f>
        <v>Marokko</v>
      </c>
      <c r="LM43" s="492"/>
      <c r="LN43" s="492"/>
      <c r="LO43" s="486"/>
      <c r="LP43" s="453" t="str">
        <f t="shared" ca="1" si="515"/>
        <v/>
      </c>
      <c r="LQ43" s="453" t="str">
        <f ca="1">IF((LP43&lt;&gt;""),IF(OR($F43&lt;&gt;$G43,PrSettings!$M$4="●"),(($F43-$G43)=(LM43-LN43))*1,0),"")</f>
        <v/>
      </c>
      <c r="LR43" s="453" t="str">
        <f t="shared" ca="1" si="516"/>
        <v/>
      </c>
      <c r="LS43" s="453" t="str">
        <f ca="1">IF(LP43&lt;&gt;"",IF(ABS($F43-$G43)&gt;=PrSettings!$M$7,(ABS($F43-$G43-LM43+LN43)&lt;=1)*1,IF(AND(LP43,$F43=$G43,$F43&gt;=PrSettings!$M$6),(ABS(LM43-$F43)&lt;=1)*1,IF(AND(LP43,$F43+$G43&gt;=PrSettings!$M$8),(ABS(LM43-$F43)+ABS(LN43-$G43)&lt;=1)*1,""))),"")</f>
        <v/>
      </c>
      <c r="LT43" s="489"/>
      <c r="LV43" s="451">
        <f t="shared" ca="1" si="438"/>
        <v>2</v>
      </c>
      <c r="LW43" s="452" t="str">
        <f ca="1">GrpF!$B$6</f>
        <v>Belgien</v>
      </c>
      <c r="LX43" s="453">
        <f t="shared" ca="1" si="517"/>
        <v>24</v>
      </c>
      <c r="LY43" s="452" t="str">
        <f ca="1">GrpF!$D$6</f>
        <v>Marokko</v>
      </c>
      <c r="LZ43" s="492"/>
      <c r="MA43" s="492"/>
      <c r="MB43" s="486"/>
      <c r="MC43" s="453" t="str">
        <f t="shared" ca="1" si="518"/>
        <v/>
      </c>
      <c r="MD43" s="453" t="str">
        <f ca="1">IF((MC43&lt;&gt;""),IF(OR($F43&lt;&gt;$G43,PrSettings!$M$4="●"),(($F43-$G43)=(LZ43-MA43))*1,0),"")</f>
        <v/>
      </c>
      <c r="ME43" s="453" t="str">
        <f t="shared" ca="1" si="519"/>
        <v/>
      </c>
      <c r="MF43" s="453" t="str">
        <f ca="1">IF(MC43&lt;&gt;"",IF(ABS($F43-$G43)&gt;=PrSettings!$M$7,(ABS($F43-$G43-LZ43+MA43)&lt;=1)*1,IF(AND(MC43,$F43=$G43,$F43&gt;=PrSettings!$M$6),(ABS(LZ43-$F43)&lt;=1)*1,IF(AND(MC43,$F43+$G43&gt;=PrSettings!$M$8),(ABS(LZ43-$F43)+ABS(MA43-$G43)&lt;=1)*1,""))),"")</f>
        <v/>
      </c>
      <c r="MG43" s="489"/>
    </row>
    <row r="44" spans="2:345" x14ac:dyDescent="0.25">
      <c r="B44" s="451">
        <f ca="1">INDEX(Groups!$C$7:$C$45,MATCH(C44,Groups!$D$7:$D$45,0))</f>
        <v>16</v>
      </c>
      <c r="C44" s="452" t="str">
        <f ca="1">GrpF!$B$7</f>
        <v>Kroatien</v>
      </c>
      <c r="D44" s="453">
        <f ca="1">INDEX(Groups!$C$7:$C$45,MATCH(E44,Groups!$D$7:$D$45,0))</f>
        <v>38</v>
      </c>
      <c r="E44" s="452" t="str">
        <f ca="1">GrpF!$D$7</f>
        <v>Kanada</v>
      </c>
      <c r="F44" s="454">
        <f ca="1">GrpF!$E$7</f>
        <v>4</v>
      </c>
      <c r="G44" s="455">
        <f ca="1">GrpF!$G$7</f>
        <v>1</v>
      </c>
      <c r="I44" s="451">
        <f t="shared" ca="1" si="338"/>
        <v>16</v>
      </c>
      <c r="J44" s="452" t="str">
        <f ca="1">GrpF!$B$7</f>
        <v>Kroatien</v>
      </c>
      <c r="K44" s="453">
        <f t="shared" ca="1" si="442"/>
        <v>38</v>
      </c>
      <c r="L44" s="452" t="str">
        <f ca="1">GrpF!$D$7</f>
        <v>Kanada</v>
      </c>
      <c r="M44" s="492"/>
      <c r="N44" s="492"/>
      <c r="O44" s="486"/>
      <c r="P44" s="453" t="str">
        <f t="shared" ca="1" si="443"/>
        <v/>
      </c>
      <c r="Q44" s="453" t="str">
        <f ca="1">IF((P44&lt;&gt;""),IF(OR($F44&lt;&gt;$G44,PrSettings!$M$4="●"),(($F44-$G44)=(M44-N44))*1,0),"")</f>
        <v/>
      </c>
      <c r="R44" s="453" t="str">
        <f t="shared" ca="1" si="444"/>
        <v/>
      </c>
      <c r="S44" s="453" t="str">
        <f ca="1">IF(P44&lt;&gt;"",IF(ABS($F44-$G44)&gt;=PrSettings!$M$7,(ABS($F44-$G44-M44+N44)&lt;=1)*1,IF(AND(P44,$F44=$G44,$F44&gt;=PrSettings!$M$6),(ABS(M44-$F44)&lt;=1)*1,IF(AND(P44,$F44+$G44&gt;=PrSettings!$M$8),(ABS(M44-$F44)+ABS(N44-$G44)&lt;=1)*1,""))),"")</f>
        <v/>
      </c>
      <c r="T44" s="489"/>
      <c r="V44" s="451">
        <f t="shared" ca="1" si="342"/>
        <v>16</v>
      </c>
      <c r="W44" s="452" t="str">
        <f ca="1">GrpF!$B$7</f>
        <v>Kroatien</v>
      </c>
      <c r="X44" s="453">
        <f t="shared" ca="1" si="445"/>
        <v>38</v>
      </c>
      <c r="Y44" s="452" t="str">
        <f ca="1">GrpF!$D$7</f>
        <v>Kanada</v>
      </c>
      <c r="Z44" s="492"/>
      <c r="AA44" s="492"/>
      <c r="AB44" s="486"/>
      <c r="AC44" s="453" t="str">
        <f t="shared" ca="1" si="446"/>
        <v/>
      </c>
      <c r="AD44" s="453" t="str">
        <f ca="1">IF((AC44&lt;&gt;""),IF(OR($F44&lt;&gt;$G44,PrSettings!$M$4="●"),(($F44-$G44)=(Z44-AA44))*1,0),"")</f>
        <v/>
      </c>
      <c r="AE44" s="453" t="str">
        <f t="shared" ca="1" si="447"/>
        <v/>
      </c>
      <c r="AF44" s="453" t="str">
        <f ca="1">IF(AC44&lt;&gt;"",IF(ABS($F44-$G44)&gt;=PrSettings!$M$7,(ABS($F44-$G44-Z44+AA44)&lt;=1)*1,IF(AND(AC44,$F44=$G44,$F44&gt;=PrSettings!$M$6),(ABS(Z44-$F44)&lt;=1)*1,IF(AND(AC44,$F44+$G44&gt;=PrSettings!$M$8),(ABS(Z44-$F44)+ABS(AA44-$G44)&lt;=1)*1,""))),"")</f>
        <v/>
      </c>
      <c r="AG44" s="489"/>
      <c r="AI44" s="451">
        <f t="shared" ca="1" si="346"/>
        <v>16</v>
      </c>
      <c r="AJ44" s="452" t="str">
        <f ca="1">GrpF!$B$7</f>
        <v>Kroatien</v>
      </c>
      <c r="AK44" s="453">
        <f t="shared" ca="1" si="448"/>
        <v>38</v>
      </c>
      <c r="AL44" s="452" t="str">
        <f ca="1">GrpF!$D$7</f>
        <v>Kanada</v>
      </c>
      <c r="AM44" s="492"/>
      <c r="AN44" s="492"/>
      <c r="AO44" s="486"/>
      <c r="AP44" s="453" t="str">
        <f t="shared" ca="1" si="449"/>
        <v/>
      </c>
      <c r="AQ44" s="453" t="str">
        <f ca="1">IF((AP44&lt;&gt;""),IF(OR($F44&lt;&gt;$G44,PrSettings!$M$4="●"),(($F44-$G44)=(AM44-AN44))*1,0),"")</f>
        <v/>
      </c>
      <c r="AR44" s="453" t="str">
        <f t="shared" ca="1" si="450"/>
        <v/>
      </c>
      <c r="AS44" s="453" t="str">
        <f ca="1">IF(AP44&lt;&gt;"",IF(ABS($F44-$G44)&gt;=PrSettings!$M$7,(ABS($F44-$G44-AM44+AN44)&lt;=1)*1,IF(AND(AP44,$F44=$G44,$F44&gt;=PrSettings!$M$6),(ABS(AM44-$F44)&lt;=1)*1,IF(AND(AP44,$F44+$G44&gt;=PrSettings!$M$8),(ABS(AM44-$F44)+ABS(AN44-$G44)&lt;=1)*1,""))),"")</f>
        <v/>
      </c>
      <c r="AT44" s="489"/>
      <c r="AV44" s="451">
        <f t="shared" ca="1" si="350"/>
        <v>16</v>
      </c>
      <c r="AW44" s="452" t="str">
        <f ca="1">GrpF!$B$7</f>
        <v>Kroatien</v>
      </c>
      <c r="AX44" s="453">
        <f t="shared" ca="1" si="451"/>
        <v>38</v>
      </c>
      <c r="AY44" s="452" t="str">
        <f ca="1">GrpF!$D$7</f>
        <v>Kanada</v>
      </c>
      <c r="AZ44" s="492"/>
      <c r="BA44" s="492"/>
      <c r="BB44" s="486"/>
      <c r="BC44" s="453" t="str">
        <f t="shared" ca="1" si="452"/>
        <v/>
      </c>
      <c r="BD44" s="453" t="str">
        <f ca="1">IF((BC44&lt;&gt;""),IF(OR($F44&lt;&gt;$G44,PrSettings!$M$4="●"),(($F44-$G44)=(AZ44-BA44))*1,0),"")</f>
        <v/>
      </c>
      <c r="BE44" s="453" t="str">
        <f t="shared" ca="1" si="453"/>
        <v/>
      </c>
      <c r="BF44" s="453" t="str">
        <f ca="1">IF(BC44&lt;&gt;"",IF(ABS($F44-$G44)&gt;=PrSettings!$M$7,(ABS($F44-$G44-AZ44+BA44)&lt;=1)*1,IF(AND(BC44,$F44=$G44,$F44&gt;=PrSettings!$M$6),(ABS(AZ44-$F44)&lt;=1)*1,IF(AND(BC44,$F44+$G44&gt;=PrSettings!$M$8),(ABS(AZ44-$F44)+ABS(BA44-$G44)&lt;=1)*1,""))),"")</f>
        <v/>
      </c>
      <c r="BG44" s="489"/>
      <c r="BI44" s="451">
        <f t="shared" ca="1" si="354"/>
        <v>16</v>
      </c>
      <c r="BJ44" s="452" t="str">
        <f ca="1">GrpF!$B$7</f>
        <v>Kroatien</v>
      </c>
      <c r="BK44" s="453">
        <f t="shared" ca="1" si="454"/>
        <v>38</v>
      </c>
      <c r="BL44" s="452" t="str">
        <f ca="1">GrpF!$D$7</f>
        <v>Kanada</v>
      </c>
      <c r="BM44" s="492"/>
      <c r="BN44" s="492"/>
      <c r="BO44" s="486"/>
      <c r="BP44" s="453" t="str">
        <f t="shared" ca="1" si="455"/>
        <v/>
      </c>
      <c r="BQ44" s="453" t="str">
        <f ca="1">IF((BP44&lt;&gt;""),IF(OR($F44&lt;&gt;$G44,PrSettings!$M$4="●"),(($F44-$G44)=(BM44-BN44))*1,0),"")</f>
        <v/>
      </c>
      <c r="BR44" s="453" t="str">
        <f t="shared" ca="1" si="456"/>
        <v/>
      </c>
      <c r="BS44" s="453" t="str">
        <f ca="1">IF(BP44&lt;&gt;"",IF(ABS($F44-$G44)&gt;=PrSettings!$M$7,(ABS($F44-$G44-BM44+BN44)&lt;=1)*1,IF(AND(BP44,$F44=$G44,$F44&gt;=PrSettings!$M$6),(ABS(BM44-$F44)&lt;=1)*1,IF(AND(BP44,$F44+$G44&gt;=PrSettings!$M$8),(ABS(BM44-$F44)+ABS(BN44-$G44)&lt;=1)*1,""))),"")</f>
        <v/>
      </c>
      <c r="BT44" s="489"/>
      <c r="BV44" s="451">
        <f t="shared" ca="1" si="358"/>
        <v>16</v>
      </c>
      <c r="BW44" s="452" t="str">
        <f ca="1">GrpF!$B$7</f>
        <v>Kroatien</v>
      </c>
      <c r="BX44" s="453">
        <f t="shared" ca="1" si="457"/>
        <v>38</v>
      </c>
      <c r="BY44" s="452" t="str">
        <f ca="1">GrpF!$D$7</f>
        <v>Kanada</v>
      </c>
      <c r="BZ44" s="492"/>
      <c r="CA44" s="492"/>
      <c r="CB44" s="486"/>
      <c r="CC44" s="453" t="str">
        <f t="shared" ca="1" si="458"/>
        <v/>
      </c>
      <c r="CD44" s="453" t="str">
        <f ca="1">IF((CC44&lt;&gt;""),IF(OR($F44&lt;&gt;$G44,PrSettings!$M$4="●"),(($F44-$G44)=(BZ44-CA44))*1,0),"")</f>
        <v/>
      </c>
      <c r="CE44" s="453" t="str">
        <f t="shared" ca="1" si="459"/>
        <v/>
      </c>
      <c r="CF44" s="453" t="str">
        <f ca="1">IF(CC44&lt;&gt;"",IF(ABS($F44-$G44)&gt;=PrSettings!$M$7,(ABS($F44-$G44-BZ44+CA44)&lt;=1)*1,IF(AND(CC44,$F44=$G44,$F44&gt;=PrSettings!$M$6),(ABS(BZ44-$F44)&lt;=1)*1,IF(AND(CC44,$F44+$G44&gt;=PrSettings!$M$8),(ABS(BZ44-$F44)+ABS(CA44-$G44)&lt;=1)*1,""))),"")</f>
        <v/>
      </c>
      <c r="CG44" s="489"/>
      <c r="CI44" s="451">
        <f t="shared" ca="1" si="362"/>
        <v>16</v>
      </c>
      <c r="CJ44" s="452" t="str">
        <f ca="1">GrpF!$B$7</f>
        <v>Kroatien</v>
      </c>
      <c r="CK44" s="453">
        <f t="shared" ca="1" si="460"/>
        <v>38</v>
      </c>
      <c r="CL44" s="452" t="str">
        <f ca="1">GrpF!$D$7</f>
        <v>Kanada</v>
      </c>
      <c r="CM44" s="492"/>
      <c r="CN44" s="492"/>
      <c r="CO44" s="486"/>
      <c r="CP44" s="453" t="str">
        <f t="shared" ca="1" si="461"/>
        <v/>
      </c>
      <c r="CQ44" s="453" t="str">
        <f ca="1">IF((CP44&lt;&gt;""),IF(OR($F44&lt;&gt;$G44,PrSettings!$M$4="●"),(($F44-$G44)=(CM44-CN44))*1,0),"")</f>
        <v/>
      </c>
      <c r="CR44" s="453" t="str">
        <f t="shared" ca="1" si="462"/>
        <v/>
      </c>
      <c r="CS44" s="453" t="str">
        <f ca="1">IF(CP44&lt;&gt;"",IF(ABS($F44-$G44)&gt;=PrSettings!$M$7,(ABS($F44-$G44-CM44+CN44)&lt;=1)*1,IF(AND(CP44,$F44=$G44,$F44&gt;=PrSettings!$M$6),(ABS(CM44-$F44)&lt;=1)*1,IF(AND(CP44,$F44+$G44&gt;=PrSettings!$M$8),(ABS(CM44-$F44)+ABS(CN44-$G44)&lt;=1)*1,""))),"")</f>
        <v/>
      </c>
      <c r="CT44" s="489"/>
      <c r="CV44" s="451">
        <f t="shared" ca="1" si="366"/>
        <v>16</v>
      </c>
      <c r="CW44" s="452" t="str">
        <f ca="1">GrpF!$B$7</f>
        <v>Kroatien</v>
      </c>
      <c r="CX44" s="453">
        <f t="shared" ca="1" si="463"/>
        <v>38</v>
      </c>
      <c r="CY44" s="452" t="str">
        <f ca="1">GrpF!$D$7</f>
        <v>Kanada</v>
      </c>
      <c r="CZ44" s="492"/>
      <c r="DA44" s="492"/>
      <c r="DB44" s="486"/>
      <c r="DC44" s="453" t="str">
        <f t="shared" ca="1" si="464"/>
        <v/>
      </c>
      <c r="DD44" s="453" t="str">
        <f ca="1">IF((DC44&lt;&gt;""),IF(OR($F44&lt;&gt;$G44,PrSettings!$M$4="●"),(($F44-$G44)=(CZ44-DA44))*1,0),"")</f>
        <v/>
      </c>
      <c r="DE44" s="453" t="str">
        <f t="shared" ca="1" si="465"/>
        <v/>
      </c>
      <c r="DF44" s="453" t="str">
        <f ca="1">IF(DC44&lt;&gt;"",IF(ABS($F44-$G44)&gt;=PrSettings!$M$7,(ABS($F44-$G44-CZ44+DA44)&lt;=1)*1,IF(AND(DC44,$F44=$G44,$F44&gt;=PrSettings!$M$6),(ABS(CZ44-$F44)&lt;=1)*1,IF(AND(DC44,$F44+$G44&gt;=PrSettings!$M$8),(ABS(CZ44-$F44)+ABS(DA44-$G44)&lt;=1)*1,""))),"")</f>
        <v/>
      </c>
      <c r="DG44" s="489"/>
      <c r="DI44" s="451">
        <f t="shared" ca="1" si="370"/>
        <v>16</v>
      </c>
      <c r="DJ44" s="452" t="str">
        <f ca="1">GrpF!$B$7</f>
        <v>Kroatien</v>
      </c>
      <c r="DK44" s="453">
        <f t="shared" ca="1" si="466"/>
        <v>38</v>
      </c>
      <c r="DL44" s="452" t="str">
        <f ca="1">GrpF!$D$7</f>
        <v>Kanada</v>
      </c>
      <c r="DM44" s="492"/>
      <c r="DN44" s="492"/>
      <c r="DO44" s="486"/>
      <c r="DP44" s="453" t="str">
        <f t="shared" ca="1" si="467"/>
        <v/>
      </c>
      <c r="DQ44" s="453" t="str">
        <f ca="1">IF((DP44&lt;&gt;""),IF(OR($F44&lt;&gt;$G44,PrSettings!$M$4="●"),(($F44-$G44)=(DM44-DN44))*1,0),"")</f>
        <v/>
      </c>
      <c r="DR44" s="453" t="str">
        <f t="shared" ca="1" si="468"/>
        <v/>
      </c>
      <c r="DS44" s="453" t="str">
        <f ca="1">IF(DP44&lt;&gt;"",IF(ABS($F44-$G44)&gt;=PrSettings!$M$7,(ABS($F44-$G44-DM44+DN44)&lt;=1)*1,IF(AND(DP44,$F44=$G44,$F44&gt;=PrSettings!$M$6),(ABS(DM44-$F44)&lt;=1)*1,IF(AND(DP44,$F44+$G44&gt;=PrSettings!$M$8),(ABS(DM44-$F44)+ABS(DN44-$G44)&lt;=1)*1,""))),"")</f>
        <v/>
      </c>
      <c r="DT44" s="489"/>
      <c r="DV44" s="451">
        <f t="shared" ca="1" si="374"/>
        <v>16</v>
      </c>
      <c r="DW44" s="452" t="str">
        <f ca="1">GrpF!$B$7</f>
        <v>Kroatien</v>
      </c>
      <c r="DX44" s="453">
        <f t="shared" ca="1" si="469"/>
        <v>38</v>
      </c>
      <c r="DY44" s="452" t="str">
        <f ca="1">GrpF!$D$7</f>
        <v>Kanada</v>
      </c>
      <c r="DZ44" s="492"/>
      <c r="EA44" s="492"/>
      <c r="EB44" s="486"/>
      <c r="EC44" s="453" t="str">
        <f t="shared" ca="1" si="470"/>
        <v/>
      </c>
      <c r="ED44" s="453" t="str">
        <f ca="1">IF((EC44&lt;&gt;""),IF(OR($F44&lt;&gt;$G44,PrSettings!$M$4="●"),(($F44-$G44)=(DZ44-EA44))*1,0),"")</f>
        <v/>
      </c>
      <c r="EE44" s="453" t="str">
        <f t="shared" ca="1" si="471"/>
        <v/>
      </c>
      <c r="EF44" s="453" t="str">
        <f ca="1">IF(EC44&lt;&gt;"",IF(ABS($F44-$G44)&gt;=PrSettings!$M$7,(ABS($F44-$G44-DZ44+EA44)&lt;=1)*1,IF(AND(EC44,$F44=$G44,$F44&gt;=PrSettings!$M$6),(ABS(DZ44-$F44)&lt;=1)*1,IF(AND(EC44,$F44+$G44&gt;=PrSettings!$M$8),(ABS(DZ44-$F44)+ABS(EA44-$G44)&lt;=1)*1,""))),"")</f>
        <v/>
      </c>
      <c r="EG44" s="489"/>
      <c r="EI44" s="451">
        <f t="shared" ca="1" si="378"/>
        <v>16</v>
      </c>
      <c r="EJ44" s="452" t="str">
        <f ca="1">GrpF!$B$7</f>
        <v>Kroatien</v>
      </c>
      <c r="EK44" s="453">
        <f t="shared" ca="1" si="472"/>
        <v>38</v>
      </c>
      <c r="EL44" s="452" t="str">
        <f ca="1">GrpF!$D$7</f>
        <v>Kanada</v>
      </c>
      <c r="EM44" s="492"/>
      <c r="EN44" s="492"/>
      <c r="EO44" s="486"/>
      <c r="EP44" s="453" t="str">
        <f t="shared" ca="1" si="473"/>
        <v/>
      </c>
      <c r="EQ44" s="453" t="str">
        <f ca="1">IF((EP44&lt;&gt;""),IF(OR($F44&lt;&gt;$G44,PrSettings!$M$4="●"),(($F44-$G44)=(EM44-EN44))*1,0),"")</f>
        <v/>
      </c>
      <c r="ER44" s="453" t="str">
        <f t="shared" ca="1" si="474"/>
        <v/>
      </c>
      <c r="ES44" s="453" t="str">
        <f ca="1">IF(EP44&lt;&gt;"",IF(ABS($F44-$G44)&gt;=PrSettings!$M$7,(ABS($F44-$G44-EM44+EN44)&lt;=1)*1,IF(AND(EP44,$F44=$G44,$F44&gt;=PrSettings!$M$6),(ABS(EM44-$F44)&lt;=1)*1,IF(AND(EP44,$F44+$G44&gt;=PrSettings!$M$8),(ABS(EM44-$F44)+ABS(EN44-$G44)&lt;=1)*1,""))),"")</f>
        <v/>
      </c>
      <c r="ET44" s="489"/>
      <c r="EV44" s="451">
        <f t="shared" ca="1" si="382"/>
        <v>16</v>
      </c>
      <c r="EW44" s="452" t="str">
        <f ca="1">GrpF!$B$7</f>
        <v>Kroatien</v>
      </c>
      <c r="EX44" s="453">
        <f t="shared" ca="1" si="475"/>
        <v>38</v>
      </c>
      <c r="EY44" s="452" t="str">
        <f ca="1">GrpF!$D$7</f>
        <v>Kanada</v>
      </c>
      <c r="EZ44" s="492"/>
      <c r="FA44" s="492"/>
      <c r="FB44" s="486"/>
      <c r="FC44" s="453" t="str">
        <f t="shared" ca="1" si="476"/>
        <v/>
      </c>
      <c r="FD44" s="453" t="str">
        <f ca="1">IF((FC44&lt;&gt;""),IF(OR($F44&lt;&gt;$G44,PrSettings!$M$4="●"),(($F44-$G44)=(EZ44-FA44))*1,0),"")</f>
        <v/>
      </c>
      <c r="FE44" s="453" t="str">
        <f t="shared" ca="1" si="477"/>
        <v/>
      </c>
      <c r="FF44" s="453" t="str">
        <f ca="1">IF(FC44&lt;&gt;"",IF(ABS($F44-$G44)&gt;=PrSettings!$M$7,(ABS($F44-$G44-EZ44+FA44)&lt;=1)*1,IF(AND(FC44,$F44=$G44,$F44&gt;=PrSettings!$M$6),(ABS(EZ44-$F44)&lt;=1)*1,IF(AND(FC44,$F44+$G44&gt;=PrSettings!$M$8),(ABS(EZ44-$F44)+ABS(FA44-$G44)&lt;=1)*1,""))),"")</f>
        <v/>
      </c>
      <c r="FG44" s="489"/>
      <c r="FI44" s="451">
        <f t="shared" ca="1" si="386"/>
        <v>16</v>
      </c>
      <c r="FJ44" s="452" t="str">
        <f ca="1">GrpF!$B$7</f>
        <v>Kroatien</v>
      </c>
      <c r="FK44" s="453">
        <f t="shared" ca="1" si="478"/>
        <v>38</v>
      </c>
      <c r="FL44" s="452" t="str">
        <f ca="1">GrpF!$D$7</f>
        <v>Kanada</v>
      </c>
      <c r="FM44" s="492"/>
      <c r="FN44" s="492"/>
      <c r="FO44" s="486"/>
      <c r="FP44" s="453" t="str">
        <f t="shared" ca="1" si="479"/>
        <v/>
      </c>
      <c r="FQ44" s="453" t="str">
        <f ca="1">IF((FP44&lt;&gt;""),IF(OR($F44&lt;&gt;$G44,PrSettings!$M$4="●"),(($F44-$G44)=(FM44-FN44))*1,0),"")</f>
        <v/>
      </c>
      <c r="FR44" s="453" t="str">
        <f t="shared" ca="1" si="480"/>
        <v/>
      </c>
      <c r="FS44" s="453" t="str">
        <f ca="1">IF(FP44&lt;&gt;"",IF(ABS($F44-$G44)&gt;=PrSettings!$M$7,(ABS($F44-$G44-FM44+FN44)&lt;=1)*1,IF(AND(FP44,$F44=$G44,$F44&gt;=PrSettings!$M$6),(ABS(FM44-$F44)&lt;=1)*1,IF(AND(FP44,$F44+$G44&gt;=PrSettings!$M$8),(ABS(FM44-$F44)+ABS(FN44-$G44)&lt;=1)*1,""))),"")</f>
        <v/>
      </c>
      <c r="FT44" s="489"/>
      <c r="FV44" s="451">
        <f t="shared" ca="1" si="390"/>
        <v>16</v>
      </c>
      <c r="FW44" s="452" t="str">
        <f ca="1">GrpF!$B$7</f>
        <v>Kroatien</v>
      </c>
      <c r="FX44" s="453">
        <f t="shared" ca="1" si="481"/>
        <v>38</v>
      </c>
      <c r="FY44" s="452" t="str">
        <f ca="1">GrpF!$D$7</f>
        <v>Kanada</v>
      </c>
      <c r="FZ44" s="492"/>
      <c r="GA44" s="492"/>
      <c r="GB44" s="486"/>
      <c r="GC44" s="453" t="str">
        <f t="shared" ca="1" si="482"/>
        <v/>
      </c>
      <c r="GD44" s="453" t="str">
        <f ca="1">IF((GC44&lt;&gt;""),IF(OR($F44&lt;&gt;$G44,PrSettings!$M$4="●"),(($F44-$G44)=(FZ44-GA44))*1,0),"")</f>
        <v/>
      </c>
      <c r="GE44" s="453" t="str">
        <f t="shared" ca="1" si="483"/>
        <v/>
      </c>
      <c r="GF44" s="453" t="str">
        <f ca="1">IF(GC44&lt;&gt;"",IF(ABS($F44-$G44)&gt;=PrSettings!$M$7,(ABS($F44-$G44-FZ44+GA44)&lt;=1)*1,IF(AND(GC44,$F44=$G44,$F44&gt;=PrSettings!$M$6),(ABS(FZ44-$F44)&lt;=1)*1,IF(AND(GC44,$F44+$G44&gt;=PrSettings!$M$8),(ABS(FZ44-$F44)+ABS(GA44-$G44)&lt;=1)*1,""))),"")</f>
        <v/>
      </c>
      <c r="GG44" s="489"/>
      <c r="GI44" s="451">
        <f t="shared" ca="1" si="394"/>
        <v>16</v>
      </c>
      <c r="GJ44" s="452" t="str">
        <f ca="1">GrpF!$B$7</f>
        <v>Kroatien</v>
      </c>
      <c r="GK44" s="453">
        <f t="shared" ca="1" si="484"/>
        <v>38</v>
      </c>
      <c r="GL44" s="452" t="str">
        <f ca="1">GrpF!$D$7</f>
        <v>Kanada</v>
      </c>
      <c r="GM44" s="492"/>
      <c r="GN44" s="492"/>
      <c r="GO44" s="486"/>
      <c r="GP44" s="453" t="str">
        <f t="shared" ca="1" si="485"/>
        <v/>
      </c>
      <c r="GQ44" s="453" t="str">
        <f ca="1">IF((GP44&lt;&gt;""),IF(OR($F44&lt;&gt;$G44,PrSettings!$M$4="●"),(($F44-$G44)=(GM44-GN44))*1,0),"")</f>
        <v/>
      </c>
      <c r="GR44" s="453" t="str">
        <f t="shared" ca="1" si="486"/>
        <v/>
      </c>
      <c r="GS44" s="453" t="str">
        <f ca="1">IF(GP44&lt;&gt;"",IF(ABS($F44-$G44)&gt;=PrSettings!$M$7,(ABS($F44-$G44-GM44+GN44)&lt;=1)*1,IF(AND(GP44,$F44=$G44,$F44&gt;=PrSettings!$M$6),(ABS(GM44-$F44)&lt;=1)*1,IF(AND(GP44,$F44+$G44&gt;=PrSettings!$M$8),(ABS(GM44-$F44)+ABS(GN44-$G44)&lt;=1)*1,""))),"")</f>
        <v/>
      </c>
      <c r="GT44" s="489"/>
      <c r="GV44" s="451">
        <f t="shared" ca="1" si="398"/>
        <v>16</v>
      </c>
      <c r="GW44" s="452" t="str">
        <f ca="1">GrpF!$B$7</f>
        <v>Kroatien</v>
      </c>
      <c r="GX44" s="453">
        <f t="shared" ca="1" si="487"/>
        <v>38</v>
      </c>
      <c r="GY44" s="452" t="str">
        <f ca="1">GrpF!$D$7</f>
        <v>Kanada</v>
      </c>
      <c r="GZ44" s="492"/>
      <c r="HA44" s="492"/>
      <c r="HB44" s="486"/>
      <c r="HC44" s="453" t="str">
        <f t="shared" ca="1" si="488"/>
        <v/>
      </c>
      <c r="HD44" s="453" t="str">
        <f ca="1">IF((HC44&lt;&gt;""),IF(OR($F44&lt;&gt;$G44,PrSettings!$M$4="●"),(($F44-$G44)=(GZ44-HA44))*1,0),"")</f>
        <v/>
      </c>
      <c r="HE44" s="453" t="str">
        <f t="shared" ca="1" si="489"/>
        <v/>
      </c>
      <c r="HF44" s="453" t="str">
        <f ca="1">IF(HC44&lt;&gt;"",IF(ABS($F44-$G44)&gt;=PrSettings!$M$7,(ABS($F44-$G44-GZ44+HA44)&lt;=1)*1,IF(AND(HC44,$F44=$G44,$F44&gt;=PrSettings!$M$6),(ABS(GZ44-$F44)&lt;=1)*1,IF(AND(HC44,$F44+$G44&gt;=PrSettings!$M$8),(ABS(GZ44-$F44)+ABS(HA44-$G44)&lt;=1)*1,""))),"")</f>
        <v/>
      </c>
      <c r="HG44" s="489"/>
      <c r="HI44" s="451">
        <f t="shared" ca="1" si="402"/>
        <v>16</v>
      </c>
      <c r="HJ44" s="452" t="str">
        <f ca="1">GrpF!$B$7</f>
        <v>Kroatien</v>
      </c>
      <c r="HK44" s="453">
        <f t="shared" ca="1" si="490"/>
        <v>38</v>
      </c>
      <c r="HL44" s="452" t="str">
        <f ca="1">GrpF!$D$7</f>
        <v>Kanada</v>
      </c>
      <c r="HM44" s="492"/>
      <c r="HN44" s="492"/>
      <c r="HO44" s="486"/>
      <c r="HP44" s="453" t="str">
        <f t="shared" ca="1" si="491"/>
        <v/>
      </c>
      <c r="HQ44" s="453" t="str">
        <f ca="1">IF((HP44&lt;&gt;""),IF(OR($F44&lt;&gt;$G44,PrSettings!$M$4="●"),(($F44-$G44)=(HM44-HN44))*1,0),"")</f>
        <v/>
      </c>
      <c r="HR44" s="453" t="str">
        <f t="shared" ca="1" si="492"/>
        <v/>
      </c>
      <c r="HS44" s="453" t="str">
        <f ca="1">IF(HP44&lt;&gt;"",IF(ABS($F44-$G44)&gt;=PrSettings!$M$7,(ABS($F44-$G44-HM44+HN44)&lt;=1)*1,IF(AND(HP44,$F44=$G44,$F44&gt;=PrSettings!$M$6),(ABS(HM44-$F44)&lt;=1)*1,IF(AND(HP44,$F44+$G44&gt;=PrSettings!$M$8),(ABS(HM44-$F44)+ABS(HN44-$G44)&lt;=1)*1,""))),"")</f>
        <v/>
      </c>
      <c r="HT44" s="489"/>
      <c r="HV44" s="451">
        <f t="shared" ca="1" si="406"/>
        <v>16</v>
      </c>
      <c r="HW44" s="452" t="str">
        <f ca="1">GrpF!$B$7</f>
        <v>Kroatien</v>
      </c>
      <c r="HX44" s="453">
        <f t="shared" ca="1" si="493"/>
        <v>38</v>
      </c>
      <c r="HY44" s="452" t="str">
        <f ca="1">GrpF!$D$7</f>
        <v>Kanada</v>
      </c>
      <c r="HZ44" s="492"/>
      <c r="IA44" s="492"/>
      <c r="IB44" s="486"/>
      <c r="IC44" s="453" t="str">
        <f t="shared" ca="1" si="494"/>
        <v/>
      </c>
      <c r="ID44" s="453" t="str">
        <f ca="1">IF((IC44&lt;&gt;""),IF(OR($F44&lt;&gt;$G44,PrSettings!$M$4="●"),(($F44-$G44)=(HZ44-IA44))*1,0),"")</f>
        <v/>
      </c>
      <c r="IE44" s="453" t="str">
        <f t="shared" ca="1" si="495"/>
        <v/>
      </c>
      <c r="IF44" s="453" t="str">
        <f ca="1">IF(IC44&lt;&gt;"",IF(ABS($F44-$G44)&gt;=PrSettings!$M$7,(ABS($F44-$G44-HZ44+IA44)&lt;=1)*1,IF(AND(IC44,$F44=$G44,$F44&gt;=PrSettings!$M$6),(ABS(HZ44-$F44)&lt;=1)*1,IF(AND(IC44,$F44+$G44&gt;=PrSettings!$M$8),(ABS(HZ44-$F44)+ABS(IA44-$G44)&lt;=1)*1,""))),"")</f>
        <v/>
      </c>
      <c r="IG44" s="489"/>
      <c r="II44" s="451">
        <f t="shared" ca="1" si="410"/>
        <v>16</v>
      </c>
      <c r="IJ44" s="452" t="str">
        <f ca="1">GrpF!$B$7</f>
        <v>Kroatien</v>
      </c>
      <c r="IK44" s="453">
        <f t="shared" ca="1" si="496"/>
        <v>38</v>
      </c>
      <c r="IL44" s="452" t="str">
        <f ca="1">GrpF!$D$7</f>
        <v>Kanada</v>
      </c>
      <c r="IM44" s="492"/>
      <c r="IN44" s="492"/>
      <c r="IO44" s="486"/>
      <c r="IP44" s="453" t="str">
        <f t="shared" ca="1" si="497"/>
        <v/>
      </c>
      <c r="IQ44" s="453" t="str">
        <f ca="1">IF((IP44&lt;&gt;""),IF(OR($F44&lt;&gt;$G44,PrSettings!$M$4="●"),(($F44-$G44)=(IM44-IN44))*1,0),"")</f>
        <v/>
      </c>
      <c r="IR44" s="453" t="str">
        <f t="shared" ca="1" si="498"/>
        <v/>
      </c>
      <c r="IS44" s="453" t="str">
        <f ca="1">IF(IP44&lt;&gt;"",IF(ABS($F44-$G44)&gt;=PrSettings!$M$7,(ABS($F44-$G44-IM44+IN44)&lt;=1)*1,IF(AND(IP44,$F44=$G44,$F44&gt;=PrSettings!$M$6),(ABS(IM44-$F44)&lt;=1)*1,IF(AND(IP44,$F44+$G44&gt;=PrSettings!$M$8),(ABS(IM44-$F44)+ABS(IN44-$G44)&lt;=1)*1,""))),"")</f>
        <v/>
      </c>
      <c r="IT44" s="489"/>
      <c r="IV44" s="451">
        <f t="shared" ca="1" si="414"/>
        <v>16</v>
      </c>
      <c r="IW44" s="452" t="str">
        <f ca="1">GrpF!$B$7</f>
        <v>Kroatien</v>
      </c>
      <c r="IX44" s="453">
        <f t="shared" ca="1" si="499"/>
        <v>38</v>
      </c>
      <c r="IY44" s="452" t="str">
        <f ca="1">GrpF!$D$7</f>
        <v>Kanada</v>
      </c>
      <c r="IZ44" s="492"/>
      <c r="JA44" s="492"/>
      <c r="JB44" s="486"/>
      <c r="JC44" s="453" t="str">
        <f t="shared" ca="1" si="500"/>
        <v/>
      </c>
      <c r="JD44" s="453" t="str">
        <f ca="1">IF((JC44&lt;&gt;""),IF(OR($F44&lt;&gt;$G44,PrSettings!$M$4="●"),(($F44-$G44)=(IZ44-JA44))*1,0),"")</f>
        <v/>
      </c>
      <c r="JE44" s="453" t="str">
        <f t="shared" ca="1" si="501"/>
        <v/>
      </c>
      <c r="JF44" s="453" t="str">
        <f ca="1">IF(JC44&lt;&gt;"",IF(ABS($F44-$G44)&gt;=PrSettings!$M$7,(ABS($F44-$G44-IZ44+JA44)&lt;=1)*1,IF(AND(JC44,$F44=$G44,$F44&gt;=PrSettings!$M$6),(ABS(IZ44-$F44)&lt;=1)*1,IF(AND(JC44,$F44+$G44&gt;=PrSettings!$M$8),(ABS(IZ44-$F44)+ABS(JA44-$G44)&lt;=1)*1,""))),"")</f>
        <v/>
      </c>
      <c r="JG44" s="489"/>
      <c r="JI44" s="451">
        <f t="shared" ca="1" si="418"/>
        <v>16</v>
      </c>
      <c r="JJ44" s="452" t="str">
        <f ca="1">GrpF!$B$7</f>
        <v>Kroatien</v>
      </c>
      <c r="JK44" s="453">
        <f t="shared" ca="1" si="502"/>
        <v>38</v>
      </c>
      <c r="JL44" s="452" t="str">
        <f ca="1">GrpF!$D$7</f>
        <v>Kanada</v>
      </c>
      <c r="JM44" s="492"/>
      <c r="JN44" s="492"/>
      <c r="JO44" s="486"/>
      <c r="JP44" s="453" t="str">
        <f t="shared" ca="1" si="503"/>
        <v/>
      </c>
      <c r="JQ44" s="453" t="str">
        <f ca="1">IF((JP44&lt;&gt;""),IF(OR($F44&lt;&gt;$G44,PrSettings!$M$4="●"),(($F44-$G44)=(JM44-JN44))*1,0),"")</f>
        <v/>
      </c>
      <c r="JR44" s="453" t="str">
        <f t="shared" ca="1" si="504"/>
        <v/>
      </c>
      <c r="JS44" s="453" t="str">
        <f ca="1">IF(JP44&lt;&gt;"",IF(ABS($F44-$G44)&gt;=PrSettings!$M$7,(ABS($F44-$G44-JM44+JN44)&lt;=1)*1,IF(AND(JP44,$F44=$G44,$F44&gt;=PrSettings!$M$6),(ABS(JM44-$F44)&lt;=1)*1,IF(AND(JP44,$F44+$G44&gt;=PrSettings!$M$8),(ABS(JM44-$F44)+ABS(JN44-$G44)&lt;=1)*1,""))),"")</f>
        <v/>
      </c>
      <c r="JT44" s="489"/>
      <c r="JV44" s="451">
        <f t="shared" ca="1" si="422"/>
        <v>16</v>
      </c>
      <c r="JW44" s="452" t="str">
        <f ca="1">GrpF!$B$7</f>
        <v>Kroatien</v>
      </c>
      <c r="JX44" s="453">
        <f t="shared" ca="1" si="505"/>
        <v>38</v>
      </c>
      <c r="JY44" s="452" t="str">
        <f ca="1">GrpF!$D$7</f>
        <v>Kanada</v>
      </c>
      <c r="JZ44" s="492"/>
      <c r="KA44" s="492"/>
      <c r="KB44" s="486"/>
      <c r="KC44" s="453" t="str">
        <f t="shared" ca="1" si="506"/>
        <v/>
      </c>
      <c r="KD44" s="453" t="str">
        <f ca="1">IF((KC44&lt;&gt;""),IF(OR($F44&lt;&gt;$G44,PrSettings!$M$4="●"),(($F44-$G44)=(JZ44-KA44))*1,0),"")</f>
        <v/>
      </c>
      <c r="KE44" s="453" t="str">
        <f t="shared" ca="1" si="507"/>
        <v/>
      </c>
      <c r="KF44" s="453" t="str">
        <f ca="1">IF(KC44&lt;&gt;"",IF(ABS($F44-$G44)&gt;=PrSettings!$M$7,(ABS($F44-$G44-JZ44+KA44)&lt;=1)*1,IF(AND(KC44,$F44=$G44,$F44&gt;=PrSettings!$M$6),(ABS(JZ44-$F44)&lt;=1)*1,IF(AND(KC44,$F44+$G44&gt;=PrSettings!$M$8),(ABS(JZ44-$F44)+ABS(KA44-$G44)&lt;=1)*1,""))),"")</f>
        <v/>
      </c>
      <c r="KG44" s="489"/>
      <c r="KI44" s="451">
        <f t="shared" ca="1" si="426"/>
        <v>16</v>
      </c>
      <c r="KJ44" s="452" t="str">
        <f ca="1">GrpF!$B$7</f>
        <v>Kroatien</v>
      </c>
      <c r="KK44" s="453">
        <f t="shared" ca="1" si="508"/>
        <v>38</v>
      </c>
      <c r="KL44" s="452" t="str">
        <f ca="1">GrpF!$D$7</f>
        <v>Kanada</v>
      </c>
      <c r="KM44" s="492"/>
      <c r="KN44" s="492"/>
      <c r="KO44" s="486"/>
      <c r="KP44" s="453" t="str">
        <f t="shared" ca="1" si="509"/>
        <v/>
      </c>
      <c r="KQ44" s="453" t="str">
        <f ca="1">IF((KP44&lt;&gt;""),IF(OR($F44&lt;&gt;$G44,PrSettings!$M$4="●"),(($F44-$G44)=(KM44-KN44))*1,0),"")</f>
        <v/>
      </c>
      <c r="KR44" s="453" t="str">
        <f t="shared" ca="1" si="510"/>
        <v/>
      </c>
      <c r="KS44" s="453" t="str">
        <f ca="1">IF(KP44&lt;&gt;"",IF(ABS($F44-$G44)&gt;=PrSettings!$M$7,(ABS($F44-$G44-KM44+KN44)&lt;=1)*1,IF(AND(KP44,$F44=$G44,$F44&gt;=PrSettings!$M$6),(ABS(KM44-$F44)&lt;=1)*1,IF(AND(KP44,$F44+$G44&gt;=PrSettings!$M$8),(ABS(KM44-$F44)+ABS(KN44-$G44)&lt;=1)*1,""))),"")</f>
        <v/>
      </c>
      <c r="KT44" s="489"/>
      <c r="KV44" s="451">
        <f t="shared" ca="1" si="430"/>
        <v>16</v>
      </c>
      <c r="KW44" s="452" t="str">
        <f ca="1">GrpF!$B$7</f>
        <v>Kroatien</v>
      </c>
      <c r="KX44" s="453">
        <f t="shared" ca="1" si="511"/>
        <v>38</v>
      </c>
      <c r="KY44" s="452" t="str">
        <f ca="1">GrpF!$D$7</f>
        <v>Kanada</v>
      </c>
      <c r="KZ44" s="492"/>
      <c r="LA44" s="492"/>
      <c r="LB44" s="486"/>
      <c r="LC44" s="453" t="str">
        <f t="shared" ca="1" si="512"/>
        <v/>
      </c>
      <c r="LD44" s="453" t="str">
        <f ca="1">IF((LC44&lt;&gt;""),IF(OR($F44&lt;&gt;$G44,PrSettings!$M$4="●"),(($F44-$G44)=(KZ44-LA44))*1,0),"")</f>
        <v/>
      </c>
      <c r="LE44" s="453" t="str">
        <f t="shared" ca="1" si="513"/>
        <v/>
      </c>
      <c r="LF44" s="453" t="str">
        <f ca="1">IF(LC44&lt;&gt;"",IF(ABS($F44-$G44)&gt;=PrSettings!$M$7,(ABS($F44-$G44-KZ44+LA44)&lt;=1)*1,IF(AND(LC44,$F44=$G44,$F44&gt;=PrSettings!$M$6),(ABS(KZ44-$F44)&lt;=1)*1,IF(AND(LC44,$F44+$G44&gt;=PrSettings!$M$8),(ABS(KZ44-$F44)+ABS(LA44-$G44)&lt;=1)*1,""))),"")</f>
        <v/>
      </c>
      <c r="LG44" s="489"/>
      <c r="LI44" s="451">
        <f t="shared" ca="1" si="434"/>
        <v>16</v>
      </c>
      <c r="LJ44" s="452" t="str">
        <f ca="1">GrpF!$B$7</f>
        <v>Kroatien</v>
      </c>
      <c r="LK44" s="453">
        <f t="shared" ca="1" si="514"/>
        <v>38</v>
      </c>
      <c r="LL44" s="452" t="str">
        <f ca="1">GrpF!$D$7</f>
        <v>Kanada</v>
      </c>
      <c r="LM44" s="492"/>
      <c r="LN44" s="492"/>
      <c r="LO44" s="486"/>
      <c r="LP44" s="453" t="str">
        <f t="shared" ca="1" si="515"/>
        <v/>
      </c>
      <c r="LQ44" s="453" t="str">
        <f ca="1">IF((LP44&lt;&gt;""),IF(OR($F44&lt;&gt;$G44,PrSettings!$M$4="●"),(($F44-$G44)=(LM44-LN44))*1,0),"")</f>
        <v/>
      </c>
      <c r="LR44" s="453" t="str">
        <f t="shared" ca="1" si="516"/>
        <v/>
      </c>
      <c r="LS44" s="453" t="str">
        <f ca="1">IF(LP44&lt;&gt;"",IF(ABS($F44-$G44)&gt;=PrSettings!$M$7,(ABS($F44-$G44-LM44+LN44)&lt;=1)*1,IF(AND(LP44,$F44=$G44,$F44&gt;=PrSettings!$M$6),(ABS(LM44-$F44)&lt;=1)*1,IF(AND(LP44,$F44+$G44&gt;=PrSettings!$M$8),(ABS(LM44-$F44)+ABS(LN44-$G44)&lt;=1)*1,""))),"")</f>
        <v/>
      </c>
      <c r="LT44" s="489"/>
      <c r="LV44" s="451">
        <f t="shared" ca="1" si="438"/>
        <v>16</v>
      </c>
      <c r="LW44" s="452" t="str">
        <f ca="1">GrpF!$B$7</f>
        <v>Kroatien</v>
      </c>
      <c r="LX44" s="453">
        <f t="shared" ca="1" si="517"/>
        <v>38</v>
      </c>
      <c r="LY44" s="452" t="str">
        <f ca="1">GrpF!$D$7</f>
        <v>Kanada</v>
      </c>
      <c r="LZ44" s="492"/>
      <c r="MA44" s="492"/>
      <c r="MB44" s="486"/>
      <c r="MC44" s="453" t="str">
        <f t="shared" ca="1" si="518"/>
        <v/>
      </c>
      <c r="MD44" s="453" t="str">
        <f ca="1">IF((MC44&lt;&gt;""),IF(OR($F44&lt;&gt;$G44,PrSettings!$M$4="●"),(($F44-$G44)=(LZ44-MA44))*1,0),"")</f>
        <v/>
      </c>
      <c r="ME44" s="453" t="str">
        <f t="shared" ca="1" si="519"/>
        <v/>
      </c>
      <c r="MF44" s="453" t="str">
        <f ca="1">IF(MC44&lt;&gt;"",IF(ABS($F44-$G44)&gt;=PrSettings!$M$7,(ABS($F44-$G44-LZ44+MA44)&lt;=1)*1,IF(AND(MC44,$F44=$G44,$F44&gt;=PrSettings!$M$6),(ABS(LZ44-$F44)&lt;=1)*1,IF(AND(MC44,$F44+$G44&gt;=PrSettings!$M$8),(ABS(LZ44-$F44)+ABS(MA44-$G44)&lt;=1)*1,""))),"")</f>
        <v/>
      </c>
      <c r="MG44" s="489"/>
    </row>
    <row r="45" spans="2:345" x14ac:dyDescent="0.25">
      <c r="B45" s="451">
        <f ca="1">INDEX(Groups!$C$7:$C$45,MATCH(C45,Groups!$D$7:$D$45,0))</f>
        <v>16</v>
      </c>
      <c r="C45" s="452" t="str">
        <f ca="1">GrpF!$B$8</f>
        <v>Kroatien</v>
      </c>
      <c r="D45" s="453">
        <f ca="1">INDEX(Groups!$C$7:$C$45,MATCH(E45,Groups!$D$7:$D$45,0))</f>
        <v>2</v>
      </c>
      <c r="E45" s="452" t="str">
        <f ca="1">GrpF!$D$8</f>
        <v>Belgien</v>
      </c>
      <c r="F45" s="454">
        <f ca="1">GrpF!$E$8</f>
        <v>0</v>
      </c>
      <c r="G45" s="455">
        <f ca="1">GrpF!$G$8</f>
        <v>0</v>
      </c>
      <c r="I45" s="451">
        <f t="shared" ca="1" si="338"/>
        <v>16</v>
      </c>
      <c r="J45" s="452" t="str">
        <f ca="1">GrpF!$B$8</f>
        <v>Kroatien</v>
      </c>
      <c r="K45" s="453">
        <f t="shared" ca="1" si="442"/>
        <v>2</v>
      </c>
      <c r="L45" s="452" t="str">
        <f ca="1">GrpF!$D$8</f>
        <v>Belgien</v>
      </c>
      <c r="M45" s="492"/>
      <c r="N45" s="492"/>
      <c r="O45" s="486"/>
      <c r="P45" s="453" t="str">
        <f t="shared" ca="1" si="443"/>
        <v/>
      </c>
      <c r="Q45" s="453" t="str">
        <f ca="1">IF((P45&lt;&gt;""),IF(OR($F45&lt;&gt;$G45,PrSettings!$M$4="●"),(($F45-$G45)=(M45-N45))*1,0),"")</f>
        <v/>
      </c>
      <c r="R45" s="453" t="str">
        <f t="shared" ca="1" si="444"/>
        <v/>
      </c>
      <c r="S45" s="453" t="str">
        <f ca="1">IF(P45&lt;&gt;"",IF(ABS($F45-$G45)&gt;=PrSettings!$M$7,(ABS($F45-$G45-M45+N45)&lt;=1)*1,IF(AND(P45,$F45=$G45,$F45&gt;=PrSettings!$M$6),(ABS(M45-$F45)&lt;=1)*1,IF(AND(P45,$F45+$G45&gt;=PrSettings!$M$8),(ABS(M45-$F45)+ABS(N45-$G45)&lt;=1)*1,""))),"")</f>
        <v/>
      </c>
      <c r="T45" s="489"/>
      <c r="V45" s="451">
        <f t="shared" ca="1" si="342"/>
        <v>16</v>
      </c>
      <c r="W45" s="452" t="str">
        <f ca="1">GrpF!$B$8</f>
        <v>Kroatien</v>
      </c>
      <c r="X45" s="453">
        <f t="shared" ca="1" si="445"/>
        <v>2</v>
      </c>
      <c r="Y45" s="452" t="str">
        <f ca="1">GrpF!$D$8</f>
        <v>Belgien</v>
      </c>
      <c r="Z45" s="492"/>
      <c r="AA45" s="492"/>
      <c r="AB45" s="486"/>
      <c r="AC45" s="453" t="str">
        <f t="shared" ca="1" si="446"/>
        <v/>
      </c>
      <c r="AD45" s="453" t="str">
        <f ca="1">IF((AC45&lt;&gt;""),IF(OR($F45&lt;&gt;$G45,PrSettings!$M$4="●"),(($F45-$G45)=(Z45-AA45))*1,0),"")</f>
        <v/>
      </c>
      <c r="AE45" s="453" t="str">
        <f t="shared" ca="1" si="447"/>
        <v/>
      </c>
      <c r="AF45" s="453" t="str">
        <f ca="1">IF(AC45&lt;&gt;"",IF(ABS($F45-$G45)&gt;=PrSettings!$M$7,(ABS($F45-$G45-Z45+AA45)&lt;=1)*1,IF(AND(AC45,$F45=$G45,$F45&gt;=PrSettings!$M$6),(ABS(Z45-$F45)&lt;=1)*1,IF(AND(AC45,$F45+$G45&gt;=PrSettings!$M$8),(ABS(Z45-$F45)+ABS(AA45-$G45)&lt;=1)*1,""))),"")</f>
        <v/>
      </c>
      <c r="AG45" s="489"/>
      <c r="AI45" s="451">
        <f t="shared" ca="1" si="346"/>
        <v>16</v>
      </c>
      <c r="AJ45" s="452" t="str">
        <f ca="1">GrpF!$B$8</f>
        <v>Kroatien</v>
      </c>
      <c r="AK45" s="453">
        <f t="shared" ca="1" si="448"/>
        <v>2</v>
      </c>
      <c r="AL45" s="452" t="str">
        <f ca="1">GrpF!$D$8</f>
        <v>Belgien</v>
      </c>
      <c r="AM45" s="492"/>
      <c r="AN45" s="492"/>
      <c r="AO45" s="486"/>
      <c r="AP45" s="453" t="str">
        <f t="shared" ca="1" si="449"/>
        <v/>
      </c>
      <c r="AQ45" s="453" t="str">
        <f ca="1">IF((AP45&lt;&gt;""),IF(OR($F45&lt;&gt;$G45,PrSettings!$M$4="●"),(($F45-$G45)=(AM45-AN45))*1,0),"")</f>
        <v/>
      </c>
      <c r="AR45" s="453" t="str">
        <f t="shared" ca="1" si="450"/>
        <v/>
      </c>
      <c r="AS45" s="453" t="str">
        <f ca="1">IF(AP45&lt;&gt;"",IF(ABS($F45-$G45)&gt;=PrSettings!$M$7,(ABS($F45-$G45-AM45+AN45)&lt;=1)*1,IF(AND(AP45,$F45=$G45,$F45&gt;=PrSettings!$M$6),(ABS(AM45-$F45)&lt;=1)*1,IF(AND(AP45,$F45+$G45&gt;=PrSettings!$M$8),(ABS(AM45-$F45)+ABS(AN45-$G45)&lt;=1)*1,""))),"")</f>
        <v/>
      </c>
      <c r="AT45" s="489"/>
      <c r="AV45" s="451">
        <f t="shared" ca="1" si="350"/>
        <v>16</v>
      </c>
      <c r="AW45" s="452" t="str">
        <f ca="1">GrpF!$B$8</f>
        <v>Kroatien</v>
      </c>
      <c r="AX45" s="453">
        <f t="shared" ca="1" si="451"/>
        <v>2</v>
      </c>
      <c r="AY45" s="452" t="str">
        <f ca="1">GrpF!$D$8</f>
        <v>Belgien</v>
      </c>
      <c r="AZ45" s="492"/>
      <c r="BA45" s="492"/>
      <c r="BB45" s="486"/>
      <c r="BC45" s="453" t="str">
        <f t="shared" ca="1" si="452"/>
        <v/>
      </c>
      <c r="BD45" s="453" t="str">
        <f ca="1">IF((BC45&lt;&gt;""),IF(OR($F45&lt;&gt;$G45,PrSettings!$M$4="●"),(($F45-$G45)=(AZ45-BA45))*1,0),"")</f>
        <v/>
      </c>
      <c r="BE45" s="453" t="str">
        <f t="shared" ca="1" si="453"/>
        <v/>
      </c>
      <c r="BF45" s="453" t="str">
        <f ca="1">IF(BC45&lt;&gt;"",IF(ABS($F45-$G45)&gt;=PrSettings!$M$7,(ABS($F45-$G45-AZ45+BA45)&lt;=1)*1,IF(AND(BC45,$F45=$G45,$F45&gt;=PrSettings!$M$6),(ABS(AZ45-$F45)&lt;=1)*1,IF(AND(BC45,$F45+$G45&gt;=PrSettings!$M$8),(ABS(AZ45-$F45)+ABS(BA45-$G45)&lt;=1)*1,""))),"")</f>
        <v/>
      </c>
      <c r="BG45" s="489"/>
      <c r="BI45" s="451">
        <f t="shared" ca="1" si="354"/>
        <v>16</v>
      </c>
      <c r="BJ45" s="452" t="str">
        <f ca="1">GrpF!$B$8</f>
        <v>Kroatien</v>
      </c>
      <c r="BK45" s="453">
        <f t="shared" ca="1" si="454"/>
        <v>2</v>
      </c>
      <c r="BL45" s="452" t="str">
        <f ca="1">GrpF!$D$8</f>
        <v>Belgien</v>
      </c>
      <c r="BM45" s="492"/>
      <c r="BN45" s="492"/>
      <c r="BO45" s="486"/>
      <c r="BP45" s="453" t="str">
        <f t="shared" ca="1" si="455"/>
        <v/>
      </c>
      <c r="BQ45" s="453" t="str">
        <f ca="1">IF((BP45&lt;&gt;""),IF(OR($F45&lt;&gt;$G45,PrSettings!$M$4="●"),(($F45-$G45)=(BM45-BN45))*1,0),"")</f>
        <v/>
      </c>
      <c r="BR45" s="453" t="str">
        <f t="shared" ca="1" si="456"/>
        <v/>
      </c>
      <c r="BS45" s="453" t="str">
        <f ca="1">IF(BP45&lt;&gt;"",IF(ABS($F45-$G45)&gt;=PrSettings!$M$7,(ABS($F45-$G45-BM45+BN45)&lt;=1)*1,IF(AND(BP45,$F45=$G45,$F45&gt;=PrSettings!$M$6),(ABS(BM45-$F45)&lt;=1)*1,IF(AND(BP45,$F45+$G45&gt;=PrSettings!$M$8),(ABS(BM45-$F45)+ABS(BN45-$G45)&lt;=1)*1,""))),"")</f>
        <v/>
      </c>
      <c r="BT45" s="489"/>
      <c r="BV45" s="451">
        <f t="shared" ca="1" si="358"/>
        <v>16</v>
      </c>
      <c r="BW45" s="452" t="str">
        <f ca="1">GrpF!$B$8</f>
        <v>Kroatien</v>
      </c>
      <c r="BX45" s="453">
        <f t="shared" ca="1" si="457"/>
        <v>2</v>
      </c>
      <c r="BY45" s="452" t="str">
        <f ca="1">GrpF!$D$8</f>
        <v>Belgien</v>
      </c>
      <c r="BZ45" s="492"/>
      <c r="CA45" s="492"/>
      <c r="CB45" s="486"/>
      <c r="CC45" s="453" t="str">
        <f t="shared" ca="1" si="458"/>
        <v/>
      </c>
      <c r="CD45" s="453" t="str">
        <f ca="1">IF((CC45&lt;&gt;""),IF(OR($F45&lt;&gt;$G45,PrSettings!$M$4="●"),(($F45-$G45)=(BZ45-CA45))*1,0),"")</f>
        <v/>
      </c>
      <c r="CE45" s="453" t="str">
        <f t="shared" ca="1" si="459"/>
        <v/>
      </c>
      <c r="CF45" s="453" t="str">
        <f ca="1">IF(CC45&lt;&gt;"",IF(ABS($F45-$G45)&gt;=PrSettings!$M$7,(ABS($F45-$G45-BZ45+CA45)&lt;=1)*1,IF(AND(CC45,$F45=$G45,$F45&gt;=PrSettings!$M$6),(ABS(BZ45-$F45)&lt;=1)*1,IF(AND(CC45,$F45+$G45&gt;=PrSettings!$M$8),(ABS(BZ45-$F45)+ABS(CA45-$G45)&lt;=1)*1,""))),"")</f>
        <v/>
      </c>
      <c r="CG45" s="489"/>
      <c r="CI45" s="451">
        <f t="shared" ca="1" si="362"/>
        <v>16</v>
      </c>
      <c r="CJ45" s="452" t="str">
        <f ca="1">GrpF!$B$8</f>
        <v>Kroatien</v>
      </c>
      <c r="CK45" s="453">
        <f t="shared" ca="1" si="460"/>
        <v>2</v>
      </c>
      <c r="CL45" s="452" t="str">
        <f ca="1">GrpF!$D$8</f>
        <v>Belgien</v>
      </c>
      <c r="CM45" s="492"/>
      <c r="CN45" s="492"/>
      <c r="CO45" s="486"/>
      <c r="CP45" s="453" t="str">
        <f t="shared" ca="1" si="461"/>
        <v/>
      </c>
      <c r="CQ45" s="453" t="str">
        <f ca="1">IF((CP45&lt;&gt;""),IF(OR($F45&lt;&gt;$G45,PrSettings!$M$4="●"),(($F45-$G45)=(CM45-CN45))*1,0),"")</f>
        <v/>
      </c>
      <c r="CR45" s="453" t="str">
        <f t="shared" ca="1" si="462"/>
        <v/>
      </c>
      <c r="CS45" s="453" t="str">
        <f ca="1">IF(CP45&lt;&gt;"",IF(ABS($F45-$G45)&gt;=PrSettings!$M$7,(ABS($F45-$G45-CM45+CN45)&lt;=1)*1,IF(AND(CP45,$F45=$G45,$F45&gt;=PrSettings!$M$6),(ABS(CM45-$F45)&lt;=1)*1,IF(AND(CP45,$F45+$G45&gt;=PrSettings!$M$8),(ABS(CM45-$F45)+ABS(CN45-$G45)&lt;=1)*1,""))),"")</f>
        <v/>
      </c>
      <c r="CT45" s="489"/>
      <c r="CV45" s="451">
        <f t="shared" ca="1" si="366"/>
        <v>16</v>
      </c>
      <c r="CW45" s="452" t="str">
        <f ca="1">GrpF!$B$8</f>
        <v>Kroatien</v>
      </c>
      <c r="CX45" s="453">
        <f t="shared" ca="1" si="463"/>
        <v>2</v>
      </c>
      <c r="CY45" s="452" t="str">
        <f ca="1">GrpF!$D$8</f>
        <v>Belgien</v>
      </c>
      <c r="CZ45" s="492"/>
      <c r="DA45" s="492"/>
      <c r="DB45" s="486"/>
      <c r="DC45" s="453" t="str">
        <f t="shared" ca="1" si="464"/>
        <v/>
      </c>
      <c r="DD45" s="453" t="str">
        <f ca="1">IF((DC45&lt;&gt;""),IF(OR($F45&lt;&gt;$G45,PrSettings!$M$4="●"),(($F45-$G45)=(CZ45-DA45))*1,0),"")</f>
        <v/>
      </c>
      <c r="DE45" s="453" t="str">
        <f t="shared" ca="1" si="465"/>
        <v/>
      </c>
      <c r="DF45" s="453" t="str">
        <f ca="1">IF(DC45&lt;&gt;"",IF(ABS($F45-$G45)&gt;=PrSettings!$M$7,(ABS($F45-$G45-CZ45+DA45)&lt;=1)*1,IF(AND(DC45,$F45=$G45,$F45&gt;=PrSettings!$M$6),(ABS(CZ45-$F45)&lt;=1)*1,IF(AND(DC45,$F45+$G45&gt;=PrSettings!$M$8),(ABS(CZ45-$F45)+ABS(DA45-$G45)&lt;=1)*1,""))),"")</f>
        <v/>
      </c>
      <c r="DG45" s="489"/>
      <c r="DI45" s="451">
        <f t="shared" ca="1" si="370"/>
        <v>16</v>
      </c>
      <c r="DJ45" s="452" t="str">
        <f ca="1">GrpF!$B$8</f>
        <v>Kroatien</v>
      </c>
      <c r="DK45" s="453">
        <f t="shared" ca="1" si="466"/>
        <v>2</v>
      </c>
      <c r="DL45" s="452" t="str">
        <f ca="1">GrpF!$D$8</f>
        <v>Belgien</v>
      </c>
      <c r="DM45" s="492"/>
      <c r="DN45" s="492"/>
      <c r="DO45" s="486"/>
      <c r="DP45" s="453" t="str">
        <f t="shared" ca="1" si="467"/>
        <v/>
      </c>
      <c r="DQ45" s="453" t="str">
        <f ca="1">IF((DP45&lt;&gt;""),IF(OR($F45&lt;&gt;$G45,PrSettings!$M$4="●"),(($F45-$G45)=(DM45-DN45))*1,0),"")</f>
        <v/>
      </c>
      <c r="DR45" s="453" t="str">
        <f t="shared" ca="1" si="468"/>
        <v/>
      </c>
      <c r="DS45" s="453" t="str">
        <f ca="1">IF(DP45&lt;&gt;"",IF(ABS($F45-$G45)&gt;=PrSettings!$M$7,(ABS($F45-$G45-DM45+DN45)&lt;=1)*1,IF(AND(DP45,$F45=$G45,$F45&gt;=PrSettings!$M$6),(ABS(DM45-$F45)&lt;=1)*1,IF(AND(DP45,$F45+$G45&gt;=PrSettings!$M$8),(ABS(DM45-$F45)+ABS(DN45-$G45)&lt;=1)*1,""))),"")</f>
        <v/>
      </c>
      <c r="DT45" s="489"/>
      <c r="DV45" s="451">
        <f t="shared" ca="1" si="374"/>
        <v>16</v>
      </c>
      <c r="DW45" s="452" t="str">
        <f ca="1">GrpF!$B$8</f>
        <v>Kroatien</v>
      </c>
      <c r="DX45" s="453">
        <f t="shared" ca="1" si="469"/>
        <v>2</v>
      </c>
      <c r="DY45" s="452" t="str">
        <f ca="1">GrpF!$D$8</f>
        <v>Belgien</v>
      </c>
      <c r="DZ45" s="492"/>
      <c r="EA45" s="492"/>
      <c r="EB45" s="486"/>
      <c r="EC45" s="453" t="str">
        <f t="shared" ca="1" si="470"/>
        <v/>
      </c>
      <c r="ED45" s="453" t="str">
        <f ca="1">IF((EC45&lt;&gt;""),IF(OR($F45&lt;&gt;$G45,PrSettings!$M$4="●"),(($F45-$G45)=(DZ45-EA45))*1,0),"")</f>
        <v/>
      </c>
      <c r="EE45" s="453" t="str">
        <f t="shared" ca="1" si="471"/>
        <v/>
      </c>
      <c r="EF45" s="453" t="str">
        <f ca="1">IF(EC45&lt;&gt;"",IF(ABS($F45-$G45)&gt;=PrSettings!$M$7,(ABS($F45-$G45-DZ45+EA45)&lt;=1)*1,IF(AND(EC45,$F45=$G45,$F45&gt;=PrSettings!$M$6),(ABS(DZ45-$F45)&lt;=1)*1,IF(AND(EC45,$F45+$G45&gt;=PrSettings!$M$8),(ABS(DZ45-$F45)+ABS(EA45-$G45)&lt;=1)*1,""))),"")</f>
        <v/>
      </c>
      <c r="EG45" s="489"/>
      <c r="EI45" s="451">
        <f t="shared" ca="1" si="378"/>
        <v>16</v>
      </c>
      <c r="EJ45" s="452" t="str">
        <f ca="1">GrpF!$B$8</f>
        <v>Kroatien</v>
      </c>
      <c r="EK45" s="453">
        <f t="shared" ca="1" si="472"/>
        <v>2</v>
      </c>
      <c r="EL45" s="452" t="str">
        <f ca="1">GrpF!$D$8</f>
        <v>Belgien</v>
      </c>
      <c r="EM45" s="492"/>
      <c r="EN45" s="492"/>
      <c r="EO45" s="486"/>
      <c r="EP45" s="453" t="str">
        <f t="shared" ca="1" si="473"/>
        <v/>
      </c>
      <c r="EQ45" s="453" t="str">
        <f ca="1">IF((EP45&lt;&gt;""),IF(OR($F45&lt;&gt;$G45,PrSettings!$M$4="●"),(($F45-$G45)=(EM45-EN45))*1,0),"")</f>
        <v/>
      </c>
      <c r="ER45" s="453" t="str">
        <f t="shared" ca="1" si="474"/>
        <v/>
      </c>
      <c r="ES45" s="453" t="str">
        <f ca="1">IF(EP45&lt;&gt;"",IF(ABS($F45-$G45)&gt;=PrSettings!$M$7,(ABS($F45-$G45-EM45+EN45)&lt;=1)*1,IF(AND(EP45,$F45=$G45,$F45&gt;=PrSettings!$M$6),(ABS(EM45-$F45)&lt;=1)*1,IF(AND(EP45,$F45+$G45&gt;=PrSettings!$M$8),(ABS(EM45-$F45)+ABS(EN45-$G45)&lt;=1)*1,""))),"")</f>
        <v/>
      </c>
      <c r="ET45" s="489"/>
      <c r="EV45" s="451">
        <f t="shared" ca="1" si="382"/>
        <v>16</v>
      </c>
      <c r="EW45" s="452" t="str">
        <f ca="1">GrpF!$B$8</f>
        <v>Kroatien</v>
      </c>
      <c r="EX45" s="453">
        <f t="shared" ca="1" si="475"/>
        <v>2</v>
      </c>
      <c r="EY45" s="452" t="str">
        <f ca="1">GrpF!$D$8</f>
        <v>Belgien</v>
      </c>
      <c r="EZ45" s="492"/>
      <c r="FA45" s="492"/>
      <c r="FB45" s="486"/>
      <c r="FC45" s="453" t="str">
        <f t="shared" ca="1" si="476"/>
        <v/>
      </c>
      <c r="FD45" s="453" t="str">
        <f ca="1">IF((FC45&lt;&gt;""),IF(OR($F45&lt;&gt;$G45,PrSettings!$M$4="●"),(($F45-$G45)=(EZ45-FA45))*1,0),"")</f>
        <v/>
      </c>
      <c r="FE45" s="453" t="str">
        <f t="shared" ca="1" si="477"/>
        <v/>
      </c>
      <c r="FF45" s="453" t="str">
        <f ca="1">IF(FC45&lt;&gt;"",IF(ABS($F45-$G45)&gt;=PrSettings!$M$7,(ABS($F45-$G45-EZ45+FA45)&lt;=1)*1,IF(AND(FC45,$F45=$G45,$F45&gt;=PrSettings!$M$6),(ABS(EZ45-$F45)&lt;=1)*1,IF(AND(FC45,$F45+$G45&gt;=PrSettings!$M$8),(ABS(EZ45-$F45)+ABS(FA45-$G45)&lt;=1)*1,""))),"")</f>
        <v/>
      </c>
      <c r="FG45" s="489"/>
      <c r="FI45" s="451">
        <f t="shared" ca="1" si="386"/>
        <v>16</v>
      </c>
      <c r="FJ45" s="452" t="str">
        <f ca="1">GrpF!$B$8</f>
        <v>Kroatien</v>
      </c>
      <c r="FK45" s="453">
        <f t="shared" ca="1" si="478"/>
        <v>2</v>
      </c>
      <c r="FL45" s="452" t="str">
        <f ca="1">GrpF!$D$8</f>
        <v>Belgien</v>
      </c>
      <c r="FM45" s="492"/>
      <c r="FN45" s="492"/>
      <c r="FO45" s="486"/>
      <c r="FP45" s="453" t="str">
        <f t="shared" ca="1" si="479"/>
        <v/>
      </c>
      <c r="FQ45" s="453" t="str">
        <f ca="1">IF((FP45&lt;&gt;""),IF(OR($F45&lt;&gt;$G45,PrSettings!$M$4="●"),(($F45-$G45)=(FM45-FN45))*1,0),"")</f>
        <v/>
      </c>
      <c r="FR45" s="453" t="str">
        <f t="shared" ca="1" si="480"/>
        <v/>
      </c>
      <c r="FS45" s="453" t="str">
        <f ca="1">IF(FP45&lt;&gt;"",IF(ABS($F45-$G45)&gt;=PrSettings!$M$7,(ABS($F45-$G45-FM45+FN45)&lt;=1)*1,IF(AND(FP45,$F45=$G45,$F45&gt;=PrSettings!$M$6),(ABS(FM45-$F45)&lt;=1)*1,IF(AND(FP45,$F45+$G45&gt;=PrSettings!$M$8),(ABS(FM45-$F45)+ABS(FN45-$G45)&lt;=1)*1,""))),"")</f>
        <v/>
      </c>
      <c r="FT45" s="489"/>
      <c r="FV45" s="451">
        <f t="shared" ca="1" si="390"/>
        <v>16</v>
      </c>
      <c r="FW45" s="452" t="str">
        <f ca="1">GrpF!$B$8</f>
        <v>Kroatien</v>
      </c>
      <c r="FX45" s="453">
        <f t="shared" ca="1" si="481"/>
        <v>2</v>
      </c>
      <c r="FY45" s="452" t="str">
        <f ca="1">GrpF!$D$8</f>
        <v>Belgien</v>
      </c>
      <c r="FZ45" s="492"/>
      <c r="GA45" s="492"/>
      <c r="GB45" s="486"/>
      <c r="GC45" s="453" t="str">
        <f t="shared" ca="1" si="482"/>
        <v/>
      </c>
      <c r="GD45" s="453" t="str">
        <f ca="1">IF((GC45&lt;&gt;""),IF(OR($F45&lt;&gt;$G45,PrSettings!$M$4="●"),(($F45-$G45)=(FZ45-GA45))*1,0),"")</f>
        <v/>
      </c>
      <c r="GE45" s="453" t="str">
        <f t="shared" ca="1" si="483"/>
        <v/>
      </c>
      <c r="GF45" s="453" t="str">
        <f ca="1">IF(GC45&lt;&gt;"",IF(ABS($F45-$G45)&gt;=PrSettings!$M$7,(ABS($F45-$G45-FZ45+GA45)&lt;=1)*1,IF(AND(GC45,$F45=$G45,$F45&gt;=PrSettings!$M$6),(ABS(FZ45-$F45)&lt;=1)*1,IF(AND(GC45,$F45+$G45&gt;=PrSettings!$M$8),(ABS(FZ45-$F45)+ABS(GA45-$G45)&lt;=1)*1,""))),"")</f>
        <v/>
      </c>
      <c r="GG45" s="489"/>
      <c r="GI45" s="451">
        <f t="shared" ca="1" si="394"/>
        <v>16</v>
      </c>
      <c r="GJ45" s="452" t="str">
        <f ca="1">GrpF!$B$8</f>
        <v>Kroatien</v>
      </c>
      <c r="GK45" s="453">
        <f t="shared" ca="1" si="484"/>
        <v>2</v>
      </c>
      <c r="GL45" s="452" t="str">
        <f ca="1">GrpF!$D$8</f>
        <v>Belgien</v>
      </c>
      <c r="GM45" s="492"/>
      <c r="GN45" s="492"/>
      <c r="GO45" s="486"/>
      <c r="GP45" s="453" t="str">
        <f t="shared" ca="1" si="485"/>
        <v/>
      </c>
      <c r="GQ45" s="453" t="str">
        <f ca="1">IF((GP45&lt;&gt;""),IF(OR($F45&lt;&gt;$G45,PrSettings!$M$4="●"),(($F45-$G45)=(GM45-GN45))*1,0),"")</f>
        <v/>
      </c>
      <c r="GR45" s="453" t="str">
        <f t="shared" ca="1" si="486"/>
        <v/>
      </c>
      <c r="GS45" s="453" t="str">
        <f ca="1">IF(GP45&lt;&gt;"",IF(ABS($F45-$G45)&gt;=PrSettings!$M$7,(ABS($F45-$G45-GM45+GN45)&lt;=1)*1,IF(AND(GP45,$F45=$G45,$F45&gt;=PrSettings!$M$6),(ABS(GM45-$F45)&lt;=1)*1,IF(AND(GP45,$F45+$G45&gt;=PrSettings!$M$8),(ABS(GM45-$F45)+ABS(GN45-$G45)&lt;=1)*1,""))),"")</f>
        <v/>
      </c>
      <c r="GT45" s="489"/>
      <c r="GV45" s="451">
        <f t="shared" ca="1" si="398"/>
        <v>16</v>
      </c>
      <c r="GW45" s="452" t="str">
        <f ca="1">GrpF!$B$8</f>
        <v>Kroatien</v>
      </c>
      <c r="GX45" s="453">
        <f t="shared" ca="1" si="487"/>
        <v>2</v>
      </c>
      <c r="GY45" s="452" t="str">
        <f ca="1">GrpF!$D$8</f>
        <v>Belgien</v>
      </c>
      <c r="GZ45" s="492"/>
      <c r="HA45" s="492"/>
      <c r="HB45" s="486"/>
      <c r="HC45" s="453" t="str">
        <f t="shared" ca="1" si="488"/>
        <v/>
      </c>
      <c r="HD45" s="453" t="str">
        <f ca="1">IF((HC45&lt;&gt;""),IF(OR($F45&lt;&gt;$G45,PrSettings!$M$4="●"),(($F45-$G45)=(GZ45-HA45))*1,0),"")</f>
        <v/>
      </c>
      <c r="HE45" s="453" t="str">
        <f t="shared" ca="1" si="489"/>
        <v/>
      </c>
      <c r="HF45" s="453" t="str">
        <f ca="1">IF(HC45&lt;&gt;"",IF(ABS($F45-$G45)&gt;=PrSettings!$M$7,(ABS($F45-$G45-GZ45+HA45)&lt;=1)*1,IF(AND(HC45,$F45=$G45,$F45&gt;=PrSettings!$M$6),(ABS(GZ45-$F45)&lt;=1)*1,IF(AND(HC45,$F45+$G45&gt;=PrSettings!$M$8),(ABS(GZ45-$F45)+ABS(HA45-$G45)&lt;=1)*1,""))),"")</f>
        <v/>
      </c>
      <c r="HG45" s="489"/>
      <c r="HI45" s="451">
        <f t="shared" ca="1" si="402"/>
        <v>16</v>
      </c>
      <c r="HJ45" s="452" t="str">
        <f ca="1">GrpF!$B$8</f>
        <v>Kroatien</v>
      </c>
      <c r="HK45" s="453">
        <f t="shared" ca="1" si="490"/>
        <v>2</v>
      </c>
      <c r="HL45" s="452" t="str">
        <f ca="1">GrpF!$D$8</f>
        <v>Belgien</v>
      </c>
      <c r="HM45" s="492"/>
      <c r="HN45" s="492"/>
      <c r="HO45" s="486"/>
      <c r="HP45" s="453" t="str">
        <f t="shared" ca="1" si="491"/>
        <v/>
      </c>
      <c r="HQ45" s="453" t="str">
        <f ca="1">IF((HP45&lt;&gt;""),IF(OR($F45&lt;&gt;$G45,PrSettings!$M$4="●"),(($F45-$G45)=(HM45-HN45))*1,0),"")</f>
        <v/>
      </c>
      <c r="HR45" s="453" t="str">
        <f t="shared" ca="1" si="492"/>
        <v/>
      </c>
      <c r="HS45" s="453" t="str">
        <f ca="1">IF(HP45&lt;&gt;"",IF(ABS($F45-$G45)&gt;=PrSettings!$M$7,(ABS($F45-$G45-HM45+HN45)&lt;=1)*1,IF(AND(HP45,$F45=$G45,$F45&gt;=PrSettings!$M$6),(ABS(HM45-$F45)&lt;=1)*1,IF(AND(HP45,$F45+$G45&gt;=PrSettings!$M$8),(ABS(HM45-$F45)+ABS(HN45-$G45)&lt;=1)*1,""))),"")</f>
        <v/>
      </c>
      <c r="HT45" s="489"/>
      <c r="HV45" s="451">
        <f t="shared" ca="1" si="406"/>
        <v>16</v>
      </c>
      <c r="HW45" s="452" t="str">
        <f ca="1">GrpF!$B$8</f>
        <v>Kroatien</v>
      </c>
      <c r="HX45" s="453">
        <f t="shared" ca="1" si="493"/>
        <v>2</v>
      </c>
      <c r="HY45" s="452" t="str">
        <f ca="1">GrpF!$D$8</f>
        <v>Belgien</v>
      </c>
      <c r="HZ45" s="492"/>
      <c r="IA45" s="492"/>
      <c r="IB45" s="486"/>
      <c r="IC45" s="453" t="str">
        <f t="shared" ca="1" si="494"/>
        <v/>
      </c>
      <c r="ID45" s="453" t="str">
        <f ca="1">IF((IC45&lt;&gt;""),IF(OR($F45&lt;&gt;$G45,PrSettings!$M$4="●"),(($F45-$G45)=(HZ45-IA45))*1,0),"")</f>
        <v/>
      </c>
      <c r="IE45" s="453" t="str">
        <f t="shared" ca="1" si="495"/>
        <v/>
      </c>
      <c r="IF45" s="453" t="str">
        <f ca="1">IF(IC45&lt;&gt;"",IF(ABS($F45-$G45)&gt;=PrSettings!$M$7,(ABS($F45-$G45-HZ45+IA45)&lt;=1)*1,IF(AND(IC45,$F45=$G45,$F45&gt;=PrSettings!$M$6),(ABS(HZ45-$F45)&lt;=1)*1,IF(AND(IC45,$F45+$G45&gt;=PrSettings!$M$8),(ABS(HZ45-$F45)+ABS(IA45-$G45)&lt;=1)*1,""))),"")</f>
        <v/>
      </c>
      <c r="IG45" s="489"/>
      <c r="II45" s="451">
        <f t="shared" ca="1" si="410"/>
        <v>16</v>
      </c>
      <c r="IJ45" s="452" t="str">
        <f ca="1">GrpF!$B$8</f>
        <v>Kroatien</v>
      </c>
      <c r="IK45" s="453">
        <f t="shared" ca="1" si="496"/>
        <v>2</v>
      </c>
      <c r="IL45" s="452" t="str">
        <f ca="1">GrpF!$D$8</f>
        <v>Belgien</v>
      </c>
      <c r="IM45" s="492"/>
      <c r="IN45" s="492"/>
      <c r="IO45" s="486"/>
      <c r="IP45" s="453" t="str">
        <f t="shared" ca="1" si="497"/>
        <v/>
      </c>
      <c r="IQ45" s="453" t="str">
        <f ca="1">IF((IP45&lt;&gt;""),IF(OR($F45&lt;&gt;$G45,PrSettings!$M$4="●"),(($F45-$G45)=(IM45-IN45))*1,0),"")</f>
        <v/>
      </c>
      <c r="IR45" s="453" t="str">
        <f t="shared" ca="1" si="498"/>
        <v/>
      </c>
      <c r="IS45" s="453" t="str">
        <f ca="1">IF(IP45&lt;&gt;"",IF(ABS($F45-$G45)&gt;=PrSettings!$M$7,(ABS($F45-$G45-IM45+IN45)&lt;=1)*1,IF(AND(IP45,$F45=$G45,$F45&gt;=PrSettings!$M$6),(ABS(IM45-$F45)&lt;=1)*1,IF(AND(IP45,$F45+$G45&gt;=PrSettings!$M$8),(ABS(IM45-$F45)+ABS(IN45-$G45)&lt;=1)*1,""))),"")</f>
        <v/>
      </c>
      <c r="IT45" s="489"/>
      <c r="IV45" s="451">
        <f t="shared" ca="1" si="414"/>
        <v>16</v>
      </c>
      <c r="IW45" s="452" t="str">
        <f ca="1">GrpF!$B$8</f>
        <v>Kroatien</v>
      </c>
      <c r="IX45" s="453">
        <f t="shared" ca="1" si="499"/>
        <v>2</v>
      </c>
      <c r="IY45" s="452" t="str">
        <f ca="1">GrpF!$D$8</f>
        <v>Belgien</v>
      </c>
      <c r="IZ45" s="492"/>
      <c r="JA45" s="492"/>
      <c r="JB45" s="486"/>
      <c r="JC45" s="453" t="str">
        <f t="shared" ca="1" si="500"/>
        <v/>
      </c>
      <c r="JD45" s="453" t="str">
        <f ca="1">IF((JC45&lt;&gt;""),IF(OR($F45&lt;&gt;$G45,PrSettings!$M$4="●"),(($F45-$G45)=(IZ45-JA45))*1,0),"")</f>
        <v/>
      </c>
      <c r="JE45" s="453" t="str">
        <f t="shared" ca="1" si="501"/>
        <v/>
      </c>
      <c r="JF45" s="453" t="str">
        <f ca="1">IF(JC45&lt;&gt;"",IF(ABS($F45-$G45)&gt;=PrSettings!$M$7,(ABS($F45-$G45-IZ45+JA45)&lt;=1)*1,IF(AND(JC45,$F45=$G45,$F45&gt;=PrSettings!$M$6),(ABS(IZ45-$F45)&lt;=1)*1,IF(AND(JC45,$F45+$G45&gt;=PrSettings!$M$8),(ABS(IZ45-$F45)+ABS(JA45-$G45)&lt;=1)*1,""))),"")</f>
        <v/>
      </c>
      <c r="JG45" s="489"/>
      <c r="JI45" s="451">
        <f t="shared" ca="1" si="418"/>
        <v>16</v>
      </c>
      <c r="JJ45" s="452" t="str">
        <f ca="1">GrpF!$B$8</f>
        <v>Kroatien</v>
      </c>
      <c r="JK45" s="453">
        <f t="shared" ca="1" si="502"/>
        <v>2</v>
      </c>
      <c r="JL45" s="452" t="str">
        <f ca="1">GrpF!$D$8</f>
        <v>Belgien</v>
      </c>
      <c r="JM45" s="492"/>
      <c r="JN45" s="492"/>
      <c r="JO45" s="486"/>
      <c r="JP45" s="453" t="str">
        <f t="shared" ca="1" si="503"/>
        <v/>
      </c>
      <c r="JQ45" s="453" t="str">
        <f ca="1">IF((JP45&lt;&gt;""),IF(OR($F45&lt;&gt;$G45,PrSettings!$M$4="●"),(($F45-$G45)=(JM45-JN45))*1,0),"")</f>
        <v/>
      </c>
      <c r="JR45" s="453" t="str">
        <f t="shared" ca="1" si="504"/>
        <v/>
      </c>
      <c r="JS45" s="453" t="str">
        <f ca="1">IF(JP45&lt;&gt;"",IF(ABS($F45-$G45)&gt;=PrSettings!$M$7,(ABS($F45-$G45-JM45+JN45)&lt;=1)*1,IF(AND(JP45,$F45=$G45,$F45&gt;=PrSettings!$M$6),(ABS(JM45-$F45)&lt;=1)*1,IF(AND(JP45,$F45+$G45&gt;=PrSettings!$M$8),(ABS(JM45-$F45)+ABS(JN45-$G45)&lt;=1)*1,""))),"")</f>
        <v/>
      </c>
      <c r="JT45" s="489"/>
      <c r="JV45" s="451">
        <f t="shared" ca="1" si="422"/>
        <v>16</v>
      </c>
      <c r="JW45" s="452" t="str">
        <f ca="1">GrpF!$B$8</f>
        <v>Kroatien</v>
      </c>
      <c r="JX45" s="453">
        <f t="shared" ca="1" si="505"/>
        <v>2</v>
      </c>
      <c r="JY45" s="452" t="str">
        <f ca="1">GrpF!$D$8</f>
        <v>Belgien</v>
      </c>
      <c r="JZ45" s="492"/>
      <c r="KA45" s="492"/>
      <c r="KB45" s="486"/>
      <c r="KC45" s="453" t="str">
        <f t="shared" ca="1" si="506"/>
        <v/>
      </c>
      <c r="KD45" s="453" t="str">
        <f ca="1">IF((KC45&lt;&gt;""),IF(OR($F45&lt;&gt;$G45,PrSettings!$M$4="●"),(($F45-$G45)=(JZ45-KA45))*1,0),"")</f>
        <v/>
      </c>
      <c r="KE45" s="453" t="str">
        <f t="shared" ca="1" si="507"/>
        <v/>
      </c>
      <c r="KF45" s="453" t="str">
        <f ca="1">IF(KC45&lt;&gt;"",IF(ABS($F45-$G45)&gt;=PrSettings!$M$7,(ABS($F45-$G45-JZ45+KA45)&lt;=1)*1,IF(AND(KC45,$F45=$G45,$F45&gt;=PrSettings!$M$6),(ABS(JZ45-$F45)&lt;=1)*1,IF(AND(KC45,$F45+$G45&gt;=PrSettings!$M$8),(ABS(JZ45-$F45)+ABS(KA45-$G45)&lt;=1)*1,""))),"")</f>
        <v/>
      </c>
      <c r="KG45" s="489"/>
      <c r="KI45" s="451">
        <f t="shared" ca="1" si="426"/>
        <v>16</v>
      </c>
      <c r="KJ45" s="452" t="str">
        <f ca="1">GrpF!$B$8</f>
        <v>Kroatien</v>
      </c>
      <c r="KK45" s="453">
        <f t="shared" ca="1" si="508"/>
        <v>2</v>
      </c>
      <c r="KL45" s="452" t="str">
        <f ca="1">GrpF!$D$8</f>
        <v>Belgien</v>
      </c>
      <c r="KM45" s="492"/>
      <c r="KN45" s="492"/>
      <c r="KO45" s="486"/>
      <c r="KP45" s="453" t="str">
        <f t="shared" ca="1" si="509"/>
        <v/>
      </c>
      <c r="KQ45" s="453" t="str">
        <f ca="1">IF((KP45&lt;&gt;""),IF(OR($F45&lt;&gt;$G45,PrSettings!$M$4="●"),(($F45-$G45)=(KM45-KN45))*1,0),"")</f>
        <v/>
      </c>
      <c r="KR45" s="453" t="str">
        <f t="shared" ca="1" si="510"/>
        <v/>
      </c>
      <c r="KS45" s="453" t="str">
        <f ca="1">IF(KP45&lt;&gt;"",IF(ABS($F45-$G45)&gt;=PrSettings!$M$7,(ABS($F45-$G45-KM45+KN45)&lt;=1)*1,IF(AND(KP45,$F45=$G45,$F45&gt;=PrSettings!$M$6),(ABS(KM45-$F45)&lt;=1)*1,IF(AND(KP45,$F45+$G45&gt;=PrSettings!$M$8),(ABS(KM45-$F45)+ABS(KN45-$G45)&lt;=1)*1,""))),"")</f>
        <v/>
      </c>
      <c r="KT45" s="489"/>
      <c r="KV45" s="451">
        <f t="shared" ca="1" si="430"/>
        <v>16</v>
      </c>
      <c r="KW45" s="452" t="str">
        <f ca="1">GrpF!$B$8</f>
        <v>Kroatien</v>
      </c>
      <c r="KX45" s="453">
        <f t="shared" ca="1" si="511"/>
        <v>2</v>
      </c>
      <c r="KY45" s="452" t="str">
        <f ca="1">GrpF!$D$8</f>
        <v>Belgien</v>
      </c>
      <c r="KZ45" s="492"/>
      <c r="LA45" s="492"/>
      <c r="LB45" s="486"/>
      <c r="LC45" s="453" t="str">
        <f t="shared" ca="1" si="512"/>
        <v/>
      </c>
      <c r="LD45" s="453" t="str">
        <f ca="1">IF((LC45&lt;&gt;""),IF(OR($F45&lt;&gt;$G45,PrSettings!$M$4="●"),(($F45-$G45)=(KZ45-LA45))*1,0),"")</f>
        <v/>
      </c>
      <c r="LE45" s="453" t="str">
        <f t="shared" ca="1" si="513"/>
        <v/>
      </c>
      <c r="LF45" s="453" t="str">
        <f ca="1">IF(LC45&lt;&gt;"",IF(ABS($F45-$G45)&gt;=PrSettings!$M$7,(ABS($F45-$G45-KZ45+LA45)&lt;=1)*1,IF(AND(LC45,$F45=$G45,$F45&gt;=PrSettings!$M$6),(ABS(KZ45-$F45)&lt;=1)*1,IF(AND(LC45,$F45+$G45&gt;=PrSettings!$M$8),(ABS(KZ45-$F45)+ABS(LA45-$G45)&lt;=1)*1,""))),"")</f>
        <v/>
      </c>
      <c r="LG45" s="489"/>
      <c r="LI45" s="451">
        <f t="shared" ca="1" si="434"/>
        <v>16</v>
      </c>
      <c r="LJ45" s="452" t="str">
        <f ca="1">GrpF!$B$8</f>
        <v>Kroatien</v>
      </c>
      <c r="LK45" s="453">
        <f t="shared" ca="1" si="514"/>
        <v>2</v>
      </c>
      <c r="LL45" s="452" t="str">
        <f ca="1">GrpF!$D$8</f>
        <v>Belgien</v>
      </c>
      <c r="LM45" s="492"/>
      <c r="LN45" s="492"/>
      <c r="LO45" s="486"/>
      <c r="LP45" s="453" t="str">
        <f t="shared" ca="1" si="515"/>
        <v/>
      </c>
      <c r="LQ45" s="453" t="str">
        <f ca="1">IF((LP45&lt;&gt;""),IF(OR($F45&lt;&gt;$G45,PrSettings!$M$4="●"),(($F45-$G45)=(LM45-LN45))*1,0),"")</f>
        <v/>
      </c>
      <c r="LR45" s="453" t="str">
        <f t="shared" ca="1" si="516"/>
        <v/>
      </c>
      <c r="LS45" s="453" t="str">
        <f ca="1">IF(LP45&lt;&gt;"",IF(ABS($F45-$G45)&gt;=PrSettings!$M$7,(ABS($F45-$G45-LM45+LN45)&lt;=1)*1,IF(AND(LP45,$F45=$G45,$F45&gt;=PrSettings!$M$6),(ABS(LM45-$F45)&lt;=1)*1,IF(AND(LP45,$F45+$G45&gt;=PrSettings!$M$8),(ABS(LM45-$F45)+ABS(LN45-$G45)&lt;=1)*1,""))),"")</f>
        <v/>
      </c>
      <c r="LT45" s="489"/>
      <c r="LV45" s="451">
        <f t="shared" ca="1" si="438"/>
        <v>16</v>
      </c>
      <c r="LW45" s="452" t="str">
        <f ca="1">GrpF!$B$8</f>
        <v>Kroatien</v>
      </c>
      <c r="LX45" s="453">
        <f t="shared" ca="1" si="517"/>
        <v>2</v>
      </c>
      <c r="LY45" s="452" t="str">
        <f ca="1">GrpF!$D$8</f>
        <v>Belgien</v>
      </c>
      <c r="LZ45" s="492"/>
      <c r="MA45" s="492"/>
      <c r="MB45" s="486"/>
      <c r="MC45" s="453" t="str">
        <f t="shared" ca="1" si="518"/>
        <v/>
      </c>
      <c r="MD45" s="453" t="str">
        <f ca="1">IF((MC45&lt;&gt;""),IF(OR($F45&lt;&gt;$G45,PrSettings!$M$4="●"),(($F45-$G45)=(LZ45-MA45))*1,0),"")</f>
        <v/>
      </c>
      <c r="ME45" s="453" t="str">
        <f t="shared" ca="1" si="519"/>
        <v/>
      </c>
      <c r="MF45" s="453" t="str">
        <f ca="1">IF(MC45&lt;&gt;"",IF(ABS($F45-$G45)&gt;=PrSettings!$M$7,(ABS($F45-$G45-LZ45+MA45)&lt;=1)*1,IF(AND(MC45,$F45=$G45,$F45&gt;=PrSettings!$M$6),(ABS(LZ45-$F45)&lt;=1)*1,IF(AND(MC45,$F45+$G45&gt;=PrSettings!$M$8),(ABS(LZ45-$F45)+ABS(MA45-$G45)&lt;=1)*1,""))),"")</f>
        <v/>
      </c>
      <c r="MG45" s="489"/>
    </row>
    <row r="46" spans="2:345" x14ac:dyDescent="0.25">
      <c r="B46" s="451">
        <f ca="1">INDEX(Groups!$C$7:$C$45,MATCH(C46,Groups!$D$7:$D$45,0))</f>
        <v>38</v>
      </c>
      <c r="C46" s="452" t="str">
        <f ca="1">GrpF!$B$9</f>
        <v>Kanada</v>
      </c>
      <c r="D46" s="453">
        <f ca="1">INDEX(Groups!$C$7:$C$45,MATCH(E46,Groups!$D$7:$D$45,0))</f>
        <v>24</v>
      </c>
      <c r="E46" s="452" t="str">
        <f ca="1">GrpF!$D$9</f>
        <v>Marokko</v>
      </c>
      <c r="F46" s="454">
        <f ca="1">GrpF!$E$9</f>
        <v>1</v>
      </c>
      <c r="G46" s="455">
        <f ca="1">GrpF!$G$9</f>
        <v>2</v>
      </c>
      <c r="I46" s="451">
        <f t="shared" ca="1" si="338"/>
        <v>38</v>
      </c>
      <c r="J46" s="452" t="str">
        <f ca="1">GrpF!$B$9</f>
        <v>Kanada</v>
      </c>
      <c r="K46" s="453">
        <f t="shared" ca="1" si="442"/>
        <v>24</v>
      </c>
      <c r="L46" s="452" t="str">
        <f ca="1">GrpF!$D$9</f>
        <v>Marokko</v>
      </c>
      <c r="M46" s="492"/>
      <c r="N46" s="492"/>
      <c r="O46" s="487"/>
      <c r="P46" s="453" t="str">
        <f t="shared" ca="1" si="443"/>
        <v/>
      </c>
      <c r="Q46" s="453" t="str">
        <f ca="1">IF((P46&lt;&gt;""),IF(OR($F46&lt;&gt;$G46,PrSettings!$M$4="●"),(($F46-$G46)=(M46-N46))*1,0),"")</f>
        <v/>
      </c>
      <c r="R46" s="453" t="str">
        <f t="shared" ca="1" si="444"/>
        <v/>
      </c>
      <c r="S46" s="453" t="str">
        <f ca="1">IF(P46&lt;&gt;"",IF(ABS($F46-$G46)&gt;=PrSettings!$M$7,(ABS($F46-$G46-M46+N46)&lt;=1)*1,IF(AND(P46,$F46=$G46,$F46&gt;=PrSettings!$M$6),(ABS(M46-$F46)&lt;=1)*1,IF(AND(P46,$F46+$G46&gt;=PrSettings!$M$8),(ABS(M46-$F46)+ABS(N46-$G46)&lt;=1)*1,""))),"")</f>
        <v/>
      </c>
      <c r="T46" s="490"/>
      <c r="V46" s="451">
        <f t="shared" ca="1" si="342"/>
        <v>38</v>
      </c>
      <c r="W46" s="452" t="str">
        <f ca="1">GrpF!$B$9</f>
        <v>Kanada</v>
      </c>
      <c r="X46" s="453">
        <f t="shared" ca="1" si="445"/>
        <v>24</v>
      </c>
      <c r="Y46" s="452" t="str">
        <f ca="1">GrpF!$D$9</f>
        <v>Marokko</v>
      </c>
      <c r="Z46" s="492"/>
      <c r="AA46" s="492"/>
      <c r="AB46" s="487"/>
      <c r="AC46" s="453" t="str">
        <f t="shared" ca="1" si="446"/>
        <v/>
      </c>
      <c r="AD46" s="453" t="str">
        <f ca="1">IF((AC46&lt;&gt;""),IF(OR($F46&lt;&gt;$G46,PrSettings!$M$4="●"),(($F46-$G46)=(Z46-AA46))*1,0),"")</f>
        <v/>
      </c>
      <c r="AE46" s="453" t="str">
        <f t="shared" ca="1" si="447"/>
        <v/>
      </c>
      <c r="AF46" s="453" t="str">
        <f ca="1">IF(AC46&lt;&gt;"",IF(ABS($F46-$G46)&gt;=PrSettings!$M$7,(ABS($F46-$G46-Z46+AA46)&lt;=1)*1,IF(AND(AC46,$F46=$G46,$F46&gt;=PrSettings!$M$6),(ABS(Z46-$F46)&lt;=1)*1,IF(AND(AC46,$F46+$G46&gt;=PrSettings!$M$8),(ABS(Z46-$F46)+ABS(AA46-$G46)&lt;=1)*1,""))),"")</f>
        <v/>
      </c>
      <c r="AG46" s="490"/>
      <c r="AI46" s="451">
        <f t="shared" ca="1" si="346"/>
        <v>38</v>
      </c>
      <c r="AJ46" s="452" t="str">
        <f ca="1">GrpF!$B$9</f>
        <v>Kanada</v>
      </c>
      <c r="AK46" s="453">
        <f t="shared" ca="1" si="448"/>
        <v>24</v>
      </c>
      <c r="AL46" s="452" t="str">
        <f ca="1">GrpF!$D$9</f>
        <v>Marokko</v>
      </c>
      <c r="AM46" s="492"/>
      <c r="AN46" s="492"/>
      <c r="AO46" s="487"/>
      <c r="AP46" s="453" t="str">
        <f t="shared" ca="1" si="449"/>
        <v/>
      </c>
      <c r="AQ46" s="453" t="str">
        <f ca="1">IF((AP46&lt;&gt;""),IF(OR($F46&lt;&gt;$G46,PrSettings!$M$4="●"),(($F46-$G46)=(AM46-AN46))*1,0),"")</f>
        <v/>
      </c>
      <c r="AR46" s="453" t="str">
        <f t="shared" ca="1" si="450"/>
        <v/>
      </c>
      <c r="AS46" s="453" t="str">
        <f ca="1">IF(AP46&lt;&gt;"",IF(ABS($F46-$G46)&gt;=PrSettings!$M$7,(ABS($F46-$G46-AM46+AN46)&lt;=1)*1,IF(AND(AP46,$F46=$G46,$F46&gt;=PrSettings!$M$6),(ABS(AM46-$F46)&lt;=1)*1,IF(AND(AP46,$F46+$G46&gt;=PrSettings!$M$8),(ABS(AM46-$F46)+ABS(AN46-$G46)&lt;=1)*1,""))),"")</f>
        <v/>
      </c>
      <c r="AT46" s="490"/>
      <c r="AV46" s="451">
        <f t="shared" ca="1" si="350"/>
        <v>38</v>
      </c>
      <c r="AW46" s="452" t="str">
        <f ca="1">GrpF!$B$9</f>
        <v>Kanada</v>
      </c>
      <c r="AX46" s="453">
        <f t="shared" ca="1" si="451"/>
        <v>24</v>
      </c>
      <c r="AY46" s="452" t="str">
        <f ca="1">GrpF!$D$9</f>
        <v>Marokko</v>
      </c>
      <c r="AZ46" s="492"/>
      <c r="BA46" s="492"/>
      <c r="BB46" s="487"/>
      <c r="BC46" s="453" t="str">
        <f t="shared" ca="1" si="452"/>
        <v/>
      </c>
      <c r="BD46" s="453" t="str">
        <f ca="1">IF((BC46&lt;&gt;""),IF(OR($F46&lt;&gt;$G46,PrSettings!$M$4="●"),(($F46-$G46)=(AZ46-BA46))*1,0),"")</f>
        <v/>
      </c>
      <c r="BE46" s="453" t="str">
        <f t="shared" ca="1" si="453"/>
        <v/>
      </c>
      <c r="BF46" s="453" t="str">
        <f ca="1">IF(BC46&lt;&gt;"",IF(ABS($F46-$G46)&gt;=PrSettings!$M$7,(ABS($F46-$G46-AZ46+BA46)&lt;=1)*1,IF(AND(BC46,$F46=$G46,$F46&gt;=PrSettings!$M$6),(ABS(AZ46-$F46)&lt;=1)*1,IF(AND(BC46,$F46+$G46&gt;=PrSettings!$M$8),(ABS(AZ46-$F46)+ABS(BA46-$G46)&lt;=1)*1,""))),"")</f>
        <v/>
      </c>
      <c r="BG46" s="490"/>
      <c r="BI46" s="451">
        <f t="shared" ca="1" si="354"/>
        <v>38</v>
      </c>
      <c r="BJ46" s="452" t="str">
        <f ca="1">GrpF!$B$9</f>
        <v>Kanada</v>
      </c>
      <c r="BK46" s="453">
        <f t="shared" ca="1" si="454"/>
        <v>24</v>
      </c>
      <c r="BL46" s="452" t="str">
        <f ca="1">GrpF!$D$9</f>
        <v>Marokko</v>
      </c>
      <c r="BM46" s="492"/>
      <c r="BN46" s="492"/>
      <c r="BO46" s="487"/>
      <c r="BP46" s="453" t="str">
        <f t="shared" ca="1" si="455"/>
        <v/>
      </c>
      <c r="BQ46" s="453" t="str">
        <f ca="1">IF((BP46&lt;&gt;""),IF(OR($F46&lt;&gt;$G46,PrSettings!$M$4="●"),(($F46-$G46)=(BM46-BN46))*1,0),"")</f>
        <v/>
      </c>
      <c r="BR46" s="453" t="str">
        <f t="shared" ca="1" si="456"/>
        <v/>
      </c>
      <c r="BS46" s="453" t="str">
        <f ca="1">IF(BP46&lt;&gt;"",IF(ABS($F46-$G46)&gt;=PrSettings!$M$7,(ABS($F46-$G46-BM46+BN46)&lt;=1)*1,IF(AND(BP46,$F46=$G46,$F46&gt;=PrSettings!$M$6),(ABS(BM46-$F46)&lt;=1)*1,IF(AND(BP46,$F46+$G46&gt;=PrSettings!$M$8),(ABS(BM46-$F46)+ABS(BN46-$G46)&lt;=1)*1,""))),"")</f>
        <v/>
      </c>
      <c r="BT46" s="490"/>
      <c r="BV46" s="451">
        <f t="shared" ca="1" si="358"/>
        <v>38</v>
      </c>
      <c r="BW46" s="452" t="str">
        <f ca="1">GrpF!$B$9</f>
        <v>Kanada</v>
      </c>
      <c r="BX46" s="453">
        <f t="shared" ca="1" si="457"/>
        <v>24</v>
      </c>
      <c r="BY46" s="452" t="str">
        <f ca="1">GrpF!$D$9</f>
        <v>Marokko</v>
      </c>
      <c r="BZ46" s="492"/>
      <c r="CA46" s="492"/>
      <c r="CB46" s="487"/>
      <c r="CC46" s="453" t="str">
        <f t="shared" ca="1" si="458"/>
        <v/>
      </c>
      <c r="CD46" s="453" t="str">
        <f ca="1">IF((CC46&lt;&gt;""),IF(OR($F46&lt;&gt;$G46,PrSettings!$M$4="●"),(($F46-$G46)=(BZ46-CA46))*1,0),"")</f>
        <v/>
      </c>
      <c r="CE46" s="453" t="str">
        <f t="shared" ca="1" si="459"/>
        <v/>
      </c>
      <c r="CF46" s="453" t="str">
        <f ca="1">IF(CC46&lt;&gt;"",IF(ABS($F46-$G46)&gt;=PrSettings!$M$7,(ABS($F46-$G46-BZ46+CA46)&lt;=1)*1,IF(AND(CC46,$F46=$G46,$F46&gt;=PrSettings!$M$6),(ABS(BZ46-$F46)&lt;=1)*1,IF(AND(CC46,$F46+$G46&gt;=PrSettings!$M$8),(ABS(BZ46-$F46)+ABS(CA46-$G46)&lt;=1)*1,""))),"")</f>
        <v/>
      </c>
      <c r="CG46" s="490"/>
      <c r="CI46" s="451">
        <f t="shared" ca="1" si="362"/>
        <v>38</v>
      </c>
      <c r="CJ46" s="452" t="str">
        <f ca="1">GrpF!$B$9</f>
        <v>Kanada</v>
      </c>
      <c r="CK46" s="453">
        <f t="shared" ca="1" si="460"/>
        <v>24</v>
      </c>
      <c r="CL46" s="452" t="str">
        <f ca="1">GrpF!$D$9</f>
        <v>Marokko</v>
      </c>
      <c r="CM46" s="492"/>
      <c r="CN46" s="492"/>
      <c r="CO46" s="487"/>
      <c r="CP46" s="453" t="str">
        <f t="shared" ca="1" si="461"/>
        <v/>
      </c>
      <c r="CQ46" s="453" t="str">
        <f ca="1">IF((CP46&lt;&gt;""),IF(OR($F46&lt;&gt;$G46,PrSettings!$M$4="●"),(($F46-$G46)=(CM46-CN46))*1,0),"")</f>
        <v/>
      </c>
      <c r="CR46" s="453" t="str">
        <f t="shared" ca="1" si="462"/>
        <v/>
      </c>
      <c r="CS46" s="453" t="str">
        <f ca="1">IF(CP46&lt;&gt;"",IF(ABS($F46-$G46)&gt;=PrSettings!$M$7,(ABS($F46-$G46-CM46+CN46)&lt;=1)*1,IF(AND(CP46,$F46=$G46,$F46&gt;=PrSettings!$M$6),(ABS(CM46-$F46)&lt;=1)*1,IF(AND(CP46,$F46+$G46&gt;=PrSettings!$M$8),(ABS(CM46-$F46)+ABS(CN46-$G46)&lt;=1)*1,""))),"")</f>
        <v/>
      </c>
      <c r="CT46" s="490"/>
      <c r="CV46" s="451">
        <f t="shared" ca="1" si="366"/>
        <v>38</v>
      </c>
      <c r="CW46" s="452" t="str">
        <f ca="1">GrpF!$B$9</f>
        <v>Kanada</v>
      </c>
      <c r="CX46" s="453">
        <f t="shared" ca="1" si="463"/>
        <v>24</v>
      </c>
      <c r="CY46" s="452" t="str">
        <f ca="1">GrpF!$D$9</f>
        <v>Marokko</v>
      </c>
      <c r="CZ46" s="492"/>
      <c r="DA46" s="492"/>
      <c r="DB46" s="487"/>
      <c r="DC46" s="453" t="str">
        <f t="shared" ca="1" si="464"/>
        <v/>
      </c>
      <c r="DD46" s="453" t="str">
        <f ca="1">IF((DC46&lt;&gt;""),IF(OR($F46&lt;&gt;$G46,PrSettings!$M$4="●"),(($F46-$G46)=(CZ46-DA46))*1,0),"")</f>
        <v/>
      </c>
      <c r="DE46" s="453" t="str">
        <f t="shared" ca="1" si="465"/>
        <v/>
      </c>
      <c r="DF46" s="453" t="str">
        <f ca="1">IF(DC46&lt;&gt;"",IF(ABS($F46-$G46)&gt;=PrSettings!$M$7,(ABS($F46-$G46-CZ46+DA46)&lt;=1)*1,IF(AND(DC46,$F46=$G46,$F46&gt;=PrSettings!$M$6),(ABS(CZ46-$F46)&lt;=1)*1,IF(AND(DC46,$F46+$G46&gt;=PrSettings!$M$8),(ABS(CZ46-$F46)+ABS(DA46-$G46)&lt;=1)*1,""))),"")</f>
        <v/>
      </c>
      <c r="DG46" s="490"/>
      <c r="DI46" s="451">
        <f t="shared" ca="1" si="370"/>
        <v>38</v>
      </c>
      <c r="DJ46" s="452" t="str">
        <f ca="1">GrpF!$B$9</f>
        <v>Kanada</v>
      </c>
      <c r="DK46" s="453">
        <f t="shared" ca="1" si="466"/>
        <v>24</v>
      </c>
      <c r="DL46" s="452" t="str">
        <f ca="1">GrpF!$D$9</f>
        <v>Marokko</v>
      </c>
      <c r="DM46" s="492"/>
      <c r="DN46" s="492"/>
      <c r="DO46" s="487"/>
      <c r="DP46" s="453" t="str">
        <f t="shared" ca="1" si="467"/>
        <v/>
      </c>
      <c r="DQ46" s="453" t="str">
        <f ca="1">IF((DP46&lt;&gt;""),IF(OR($F46&lt;&gt;$G46,PrSettings!$M$4="●"),(($F46-$G46)=(DM46-DN46))*1,0),"")</f>
        <v/>
      </c>
      <c r="DR46" s="453" t="str">
        <f t="shared" ca="1" si="468"/>
        <v/>
      </c>
      <c r="DS46" s="453" t="str">
        <f ca="1">IF(DP46&lt;&gt;"",IF(ABS($F46-$G46)&gt;=PrSettings!$M$7,(ABS($F46-$G46-DM46+DN46)&lt;=1)*1,IF(AND(DP46,$F46=$G46,$F46&gt;=PrSettings!$M$6),(ABS(DM46-$F46)&lt;=1)*1,IF(AND(DP46,$F46+$G46&gt;=PrSettings!$M$8),(ABS(DM46-$F46)+ABS(DN46-$G46)&lt;=1)*1,""))),"")</f>
        <v/>
      </c>
      <c r="DT46" s="490"/>
      <c r="DV46" s="451">
        <f t="shared" ca="1" si="374"/>
        <v>38</v>
      </c>
      <c r="DW46" s="452" t="str">
        <f ca="1">GrpF!$B$9</f>
        <v>Kanada</v>
      </c>
      <c r="DX46" s="453">
        <f t="shared" ca="1" si="469"/>
        <v>24</v>
      </c>
      <c r="DY46" s="452" t="str">
        <f ca="1">GrpF!$D$9</f>
        <v>Marokko</v>
      </c>
      <c r="DZ46" s="492"/>
      <c r="EA46" s="492"/>
      <c r="EB46" s="487"/>
      <c r="EC46" s="453" t="str">
        <f t="shared" ca="1" si="470"/>
        <v/>
      </c>
      <c r="ED46" s="453" t="str">
        <f ca="1">IF((EC46&lt;&gt;""),IF(OR($F46&lt;&gt;$G46,PrSettings!$M$4="●"),(($F46-$G46)=(DZ46-EA46))*1,0),"")</f>
        <v/>
      </c>
      <c r="EE46" s="453" t="str">
        <f t="shared" ca="1" si="471"/>
        <v/>
      </c>
      <c r="EF46" s="453" t="str">
        <f ca="1">IF(EC46&lt;&gt;"",IF(ABS($F46-$G46)&gt;=PrSettings!$M$7,(ABS($F46-$G46-DZ46+EA46)&lt;=1)*1,IF(AND(EC46,$F46=$G46,$F46&gt;=PrSettings!$M$6),(ABS(DZ46-$F46)&lt;=1)*1,IF(AND(EC46,$F46+$G46&gt;=PrSettings!$M$8),(ABS(DZ46-$F46)+ABS(EA46-$G46)&lt;=1)*1,""))),"")</f>
        <v/>
      </c>
      <c r="EG46" s="490"/>
      <c r="EI46" s="451">
        <f t="shared" ca="1" si="378"/>
        <v>38</v>
      </c>
      <c r="EJ46" s="452" t="str">
        <f ca="1">GrpF!$B$9</f>
        <v>Kanada</v>
      </c>
      <c r="EK46" s="453">
        <f t="shared" ca="1" si="472"/>
        <v>24</v>
      </c>
      <c r="EL46" s="452" t="str">
        <f ca="1">GrpF!$D$9</f>
        <v>Marokko</v>
      </c>
      <c r="EM46" s="492"/>
      <c r="EN46" s="492"/>
      <c r="EO46" s="487"/>
      <c r="EP46" s="453" t="str">
        <f t="shared" ca="1" si="473"/>
        <v/>
      </c>
      <c r="EQ46" s="453" t="str">
        <f ca="1">IF((EP46&lt;&gt;""),IF(OR($F46&lt;&gt;$G46,PrSettings!$M$4="●"),(($F46-$G46)=(EM46-EN46))*1,0),"")</f>
        <v/>
      </c>
      <c r="ER46" s="453" t="str">
        <f t="shared" ca="1" si="474"/>
        <v/>
      </c>
      <c r="ES46" s="453" t="str">
        <f ca="1">IF(EP46&lt;&gt;"",IF(ABS($F46-$G46)&gt;=PrSettings!$M$7,(ABS($F46-$G46-EM46+EN46)&lt;=1)*1,IF(AND(EP46,$F46=$G46,$F46&gt;=PrSettings!$M$6),(ABS(EM46-$F46)&lt;=1)*1,IF(AND(EP46,$F46+$G46&gt;=PrSettings!$M$8),(ABS(EM46-$F46)+ABS(EN46-$G46)&lt;=1)*1,""))),"")</f>
        <v/>
      </c>
      <c r="ET46" s="490"/>
      <c r="EV46" s="451">
        <f t="shared" ca="1" si="382"/>
        <v>38</v>
      </c>
      <c r="EW46" s="452" t="str">
        <f ca="1">GrpF!$B$9</f>
        <v>Kanada</v>
      </c>
      <c r="EX46" s="453">
        <f t="shared" ca="1" si="475"/>
        <v>24</v>
      </c>
      <c r="EY46" s="452" t="str">
        <f ca="1">GrpF!$D$9</f>
        <v>Marokko</v>
      </c>
      <c r="EZ46" s="492"/>
      <c r="FA46" s="492"/>
      <c r="FB46" s="487"/>
      <c r="FC46" s="453" t="str">
        <f t="shared" ca="1" si="476"/>
        <v/>
      </c>
      <c r="FD46" s="453" t="str">
        <f ca="1">IF((FC46&lt;&gt;""),IF(OR($F46&lt;&gt;$G46,PrSettings!$M$4="●"),(($F46-$G46)=(EZ46-FA46))*1,0),"")</f>
        <v/>
      </c>
      <c r="FE46" s="453" t="str">
        <f t="shared" ca="1" si="477"/>
        <v/>
      </c>
      <c r="FF46" s="453" t="str">
        <f ca="1">IF(FC46&lt;&gt;"",IF(ABS($F46-$G46)&gt;=PrSettings!$M$7,(ABS($F46-$G46-EZ46+FA46)&lt;=1)*1,IF(AND(FC46,$F46=$G46,$F46&gt;=PrSettings!$M$6),(ABS(EZ46-$F46)&lt;=1)*1,IF(AND(FC46,$F46+$G46&gt;=PrSettings!$M$8),(ABS(EZ46-$F46)+ABS(FA46-$G46)&lt;=1)*1,""))),"")</f>
        <v/>
      </c>
      <c r="FG46" s="490"/>
      <c r="FI46" s="451">
        <f t="shared" ca="1" si="386"/>
        <v>38</v>
      </c>
      <c r="FJ46" s="452" t="str">
        <f ca="1">GrpF!$B$9</f>
        <v>Kanada</v>
      </c>
      <c r="FK46" s="453">
        <f t="shared" ca="1" si="478"/>
        <v>24</v>
      </c>
      <c r="FL46" s="452" t="str">
        <f ca="1">GrpF!$D$9</f>
        <v>Marokko</v>
      </c>
      <c r="FM46" s="492"/>
      <c r="FN46" s="492"/>
      <c r="FO46" s="487"/>
      <c r="FP46" s="453" t="str">
        <f t="shared" ca="1" si="479"/>
        <v/>
      </c>
      <c r="FQ46" s="453" t="str">
        <f ca="1">IF((FP46&lt;&gt;""),IF(OR($F46&lt;&gt;$G46,PrSettings!$M$4="●"),(($F46-$G46)=(FM46-FN46))*1,0),"")</f>
        <v/>
      </c>
      <c r="FR46" s="453" t="str">
        <f t="shared" ca="1" si="480"/>
        <v/>
      </c>
      <c r="FS46" s="453" t="str">
        <f ca="1">IF(FP46&lt;&gt;"",IF(ABS($F46-$G46)&gt;=PrSettings!$M$7,(ABS($F46-$G46-FM46+FN46)&lt;=1)*1,IF(AND(FP46,$F46=$G46,$F46&gt;=PrSettings!$M$6),(ABS(FM46-$F46)&lt;=1)*1,IF(AND(FP46,$F46+$G46&gt;=PrSettings!$M$8),(ABS(FM46-$F46)+ABS(FN46-$G46)&lt;=1)*1,""))),"")</f>
        <v/>
      </c>
      <c r="FT46" s="490"/>
      <c r="FV46" s="451">
        <f t="shared" ca="1" si="390"/>
        <v>38</v>
      </c>
      <c r="FW46" s="452" t="str">
        <f ca="1">GrpF!$B$9</f>
        <v>Kanada</v>
      </c>
      <c r="FX46" s="453">
        <f t="shared" ca="1" si="481"/>
        <v>24</v>
      </c>
      <c r="FY46" s="452" t="str">
        <f ca="1">GrpF!$D$9</f>
        <v>Marokko</v>
      </c>
      <c r="FZ46" s="492"/>
      <c r="GA46" s="492"/>
      <c r="GB46" s="487"/>
      <c r="GC46" s="453" t="str">
        <f t="shared" ca="1" si="482"/>
        <v/>
      </c>
      <c r="GD46" s="453" t="str">
        <f ca="1">IF((GC46&lt;&gt;""),IF(OR($F46&lt;&gt;$G46,PrSettings!$M$4="●"),(($F46-$G46)=(FZ46-GA46))*1,0),"")</f>
        <v/>
      </c>
      <c r="GE46" s="453" t="str">
        <f t="shared" ca="1" si="483"/>
        <v/>
      </c>
      <c r="GF46" s="453" t="str">
        <f ca="1">IF(GC46&lt;&gt;"",IF(ABS($F46-$G46)&gt;=PrSettings!$M$7,(ABS($F46-$G46-FZ46+GA46)&lt;=1)*1,IF(AND(GC46,$F46=$G46,$F46&gt;=PrSettings!$M$6),(ABS(FZ46-$F46)&lt;=1)*1,IF(AND(GC46,$F46+$G46&gt;=PrSettings!$M$8),(ABS(FZ46-$F46)+ABS(GA46-$G46)&lt;=1)*1,""))),"")</f>
        <v/>
      </c>
      <c r="GG46" s="490"/>
      <c r="GI46" s="451">
        <f t="shared" ca="1" si="394"/>
        <v>38</v>
      </c>
      <c r="GJ46" s="452" t="str">
        <f ca="1">GrpF!$B$9</f>
        <v>Kanada</v>
      </c>
      <c r="GK46" s="453">
        <f t="shared" ca="1" si="484"/>
        <v>24</v>
      </c>
      <c r="GL46" s="452" t="str">
        <f ca="1">GrpF!$D$9</f>
        <v>Marokko</v>
      </c>
      <c r="GM46" s="492"/>
      <c r="GN46" s="492"/>
      <c r="GO46" s="487"/>
      <c r="GP46" s="453" t="str">
        <f t="shared" ca="1" si="485"/>
        <v/>
      </c>
      <c r="GQ46" s="453" t="str">
        <f ca="1">IF((GP46&lt;&gt;""),IF(OR($F46&lt;&gt;$G46,PrSettings!$M$4="●"),(($F46-$G46)=(GM46-GN46))*1,0),"")</f>
        <v/>
      </c>
      <c r="GR46" s="453" t="str">
        <f t="shared" ca="1" si="486"/>
        <v/>
      </c>
      <c r="GS46" s="453" t="str">
        <f ca="1">IF(GP46&lt;&gt;"",IF(ABS($F46-$G46)&gt;=PrSettings!$M$7,(ABS($F46-$G46-GM46+GN46)&lt;=1)*1,IF(AND(GP46,$F46=$G46,$F46&gt;=PrSettings!$M$6),(ABS(GM46-$F46)&lt;=1)*1,IF(AND(GP46,$F46+$G46&gt;=PrSettings!$M$8),(ABS(GM46-$F46)+ABS(GN46-$G46)&lt;=1)*1,""))),"")</f>
        <v/>
      </c>
      <c r="GT46" s="490"/>
      <c r="GV46" s="451">
        <f t="shared" ca="1" si="398"/>
        <v>38</v>
      </c>
      <c r="GW46" s="452" t="str">
        <f ca="1">GrpF!$B$9</f>
        <v>Kanada</v>
      </c>
      <c r="GX46" s="453">
        <f t="shared" ca="1" si="487"/>
        <v>24</v>
      </c>
      <c r="GY46" s="452" t="str">
        <f ca="1">GrpF!$D$9</f>
        <v>Marokko</v>
      </c>
      <c r="GZ46" s="492"/>
      <c r="HA46" s="492"/>
      <c r="HB46" s="487"/>
      <c r="HC46" s="453" t="str">
        <f t="shared" ca="1" si="488"/>
        <v/>
      </c>
      <c r="HD46" s="453" t="str">
        <f ca="1">IF((HC46&lt;&gt;""),IF(OR($F46&lt;&gt;$G46,PrSettings!$M$4="●"),(($F46-$G46)=(GZ46-HA46))*1,0),"")</f>
        <v/>
      </c>
      <c r="HE46" s="453" t="str">
        <f t="shared" ca="1" si="489"/>
        <v/>
      </c>
      <c r="HF46" s="453" t="str">
        <f ca="1">IF(HC46&lt;&gt;"",IF(ABS($F46-$G46)&gt;=PrSettings!$M$7,(ABS($F46-$G46-GZ46+HA46)&lt;=1)*1,IF(AND(HC46,$F46=$G46,$F46&gt;=PrSettings!$M$6),(ABS(GZ46-$F46)&lt;=1)*1,IF(AND(HC46,$F46+$G46&gt;=PrSettings!$M$8),(ABS(GZ46-$F46)+ABS(HA46-$G46)&lt;=1)*1,""))),"")</f>
        <v/>
      </c>
      <c r="HG46" s="490"/>
      <c r="HI46" s="451">
        <f t="shared" ca="1" si="402"/>
        <v>38</v>
      </c>
      <c r="HJ46" s="452" t="str">
        <f ca="1">GrpF!$B$9</f>
        <v>Kanada</v>
      </c>
      <c r="HK46" s="453">
        <f t="shared" ca="1" si="490"/>
        <v>24</v>
      </c>
      <c r="HL46" s="452" t="str">
        <f ca="1">GrpF!$D$9</f>
        <v>Marokko</v>
      </c>
      <c r="HM46" s="492"/>
      <c r="HN46" s="492"/>
      <c r="HO46" s="487"/>
      <c r="HP46" s="453" t="str">
        <f t="shared" ca="1" si="491"/>
        <v/>
      </c>
      <c r="HQ46" s="453" t="str">
        <f ca="1">IF((HP46&lt;&gt;""),IF(OR($F46&lt;&gt;$G46,PrSettings!$M$4="●"),(($F46-$G46)=(HM46-HN46))*1,0),"")</f>
        <v/>
      </c>
      <c r="HR46" s="453" t="str">
        <f t="shared" ca="1" si="492"/>
        <v/>
      </c>
      <c r="HS46" s="453" t="str">
        <f ca="1">IF(HP46&lt;&gt;"",IF(ABS($F46-$G46)&gt;=PrSettings!$M$7,(ABS($F46-$G46-HM46+HN46)&lt;=1)*1,IF(AND(HP46,$F46=$G46,$F46&gt;=PrSettings!$M$6),(ABS(HM46-$F46)&lt;=1)*1,IF(AND(HP46,$F46+$G46&gt;=PrSettings!$M$8),(ABS(HM46-$F46)+ABS(HN46-$G46)&lt;=1)*1,""))),"")</f>
        <v/>
      </c>
      <c r="HT46" s="490"/>
      <c r="HV46" s="451">
        <f t="shared" ca="1" si="406"/>
        <v>38</v>
      </c>
      <c r="HW46" s="452" t="str">
        <f ca="1">GrpF!$B$9</f>
        <v>Kanada</v>
      </c>
      <c r="HX46" s="453">
        <f t="shared" ca="1" si="493"/>
        <v>24</v>
      </c>
      <c r="HY46" s="452" t="str">
        <f ca="1">GrpF!$D$9</f>
        <v>Marokko</v>
      </c>
      <c r="HZ46" s="492"/>
      <c r="IA46" s="492"/>
      <c r="IB46" s="487"/>
      <c r="IC46" s="453" t="str">
        <f t="shared" ca="1" si="494"/>
        <v/>
      </c>
      <c r="ID46" s="453" t="str">
        <f ca="1">IF((IC46&lt;&gt;""),IF(OR($F46&lt;&gt;$G46,PrSettings!$M$4="●"),(($F46-$G46)=(HZ46-IA46))*1,0),"")</f>
        <v/>
      </c>
      <c r="IE46" s="453" t="str">
        <f t="shared" ca="1" si="495"/>
        <v/>
      </c>
      <c r="IF46" s="453" t="str">
        <f ca="1">IF(IC46&lt;&gt;"",IF(ABS($F46-$G46)&gt;=PrSettings!$M$7,(ABS($F46-$G46-HZ46+IA46)&lt;=1)*1,IF(AND(IC46,$F46=$G46,$F46&gt;=PrSettings!$M$6),(ABS(HZ46-$F46)&lt;=1)*1,IF(AND(IC46,$F46+$G46&gt;=PrSettings!$M$8),(ABS(HZ46-$F46)+ABS(IA46-$G46)&lt;=1)*1,""))),"")</f>
        <v/>
      </c>
      <c r="IG46" s="490"/>
      <c r="II46" s="451">
        <f t="shared" ca="1" si="410"/>
        <v>38</v>
      </c>
      <c r="IJ46" s="452" t="str">
        <f ca="1">GrpF!$B$9</f>
        <v>Kanada</v>
      </c>
      <c r="IK46" s="453">
        <f t="shared" ca="1" si="496"/>
        <v>24</v>
      </c>
      <c r="IL46" s="452" t="str">
        <f ca="1">GrpF!$D$9</f>
        <v>Marokko</v>
      </c>
      <c r="IM46" s="492"/>
      <c r="IN46" s="492"/>
      <c r="IO46" s="487"/>
      <c r="IP46" s="453" t="str">
        <f t="shared" ca="1" si="497"/>
        <v/>
      </c>
      <c r="IQ46" s="453" t="str">
        <f ca="1">IF((IP46&lt;&gt;""),IF(OR($F46&lt;&gt;$G46,PrSettings!$M$4="●"),(($F46-$G46)=(IM46-IN46))*1,0),"")</f>
        <v/>
      </c>
      <c r="IR46" s="453" t="str">
        <f t="shared" ca="1" si="498"/>
        <v/>
      </c>
      <c r="IS46" s="453" t="str">
        <f ca="1">IF(IP46&lt;&gt;"",IF(ABS($F46-$G46)&gt;=PrSettings!$M$7,(ABS($F46-$G46-IM46+IN46)&lt;=1)*1,IF(AND(IP46,$F46=$G46,$F46&gt;=PrSettings!$M$6),(ABS(IM46-$F46)&lt;=1)*1,IF(AND(IP46,$F46+$G46&gt;=PrSettings!$M$8),(ABS(IM46-$F46)+ABS(IN46-$G46)&lt;=1)*1,""))),"")</f>
        <v/>
      </c>
      <c r="IT46" s="490"/>
      <c r="IV46" s="451">
        <f t="shared" ca="1" si="414"/>
        <v>38</v>
      </c>
      <c r="IW46" s="452" t="str">
        <f ca="1">GrpF!$B$9</f>
        <v>Kanada</v>
      </c>
      <c r="IX46" s="453">
        <f t="shared" ca="1" si="499"/>
        <v>24</v>
      </c>
      <c r="IY46" s="452" t="str">
        <f ca="1">GrpF!$D$9</f>
        <v>Marokko</v>
      </c>
      <c r="IZ46" s="492"/>
      <c r="JA46" s="492"/>
      <c r="JB46" s="487"/>
      <c r="JC46" s="453" t="str">
        <f t="shared" ca="1" si="500"/>
        <v/>
      </c>
      <c r="JD46" s="453" t="str">
        <f ca="1">IF((JC46&lt;&gt;""),IF(OR($F46&lt;&gt;$G46,PrSettings!$M$4="●"),(($F46-$G46)=(IZ46-JA46))*1,0),"")</f>
        <v/>
      </c>
      <c r="JE46" s="453" t="str">
        <f t="shared" ca="1" si="501"/>
        <v/>
      </c>
      <c r="JF46" s="453" t="str">
        <f ca="1">IF(JC46&lt;&gt;"",IF(ABS($F46-$G46)&gt;=PrSettings!$M$7,(ABS($F46-$G46-IZ46+JA46)&lt;=1)*1,IF(AND(JC46,$F46=$G46,$F46&gt;=PrSettings!$M$6),(ABS(IZ46-$F46)&lt;=1)*1,IF(AND(JC46,$F46+$G46&gt;=PrSettings!$M$8),(ABS(IZ46-$F46)+ABS(JA46-$G46)&lt;=1)*1,""))),"")</f>
        <v/>
      </c>
      <c r="JG46" s="490"/>
      <c r="JI46" s="451">
        <f t="shared" ca="1" si="418"/>
        <v>38</v>
      </c>
      <c r="JJ46" s="452" t="str">
        <f ca="1">GrpF!$B$9</f>
        <v>Kanada</v>
      </c>
      <c r="JK46" s="453">
        <f t="shared" ca="1" si="502"/>
        <v>24</v>
      </c>
      <c r="JL46" s="452" t="str">
        <f ca="1">GrpF!$D$9</f>
        <v>Marokko</v>
      </c>
      <c r="JM46" s="492"/>
      <c r="JN46" s="492"/>
      <c r="JO46" s="487"/>
      <c r="JP46" s="453" t="str">
        <f t="shared" ca="1" si="503"/>
        <v/>
      </c>
      <c r="JQ46" s="453" t="str">
        <f ca="1">IF((JP46&lt;&gt;""),IF(OR($F46&lt;&gt;$G46,PrSettings!$M$4="●"),(($F46-$G46)=(JM46-JN46))*1,0),"")</f>
        <v/>
      </c>
      <c r="JR46" s="453" t="str">
        <f t="shared" ca="1" si="504"/>
        <v/>
      </c>
      <c r="JS46" s="453" t="str">
        <f ca="1">IF(JP46&lt;&gt;"",IF(ABS($F46-$G46)&gt;=PrSettings!$M$7,(ABS($F46-$G46-JM46+JN46)&lt;=1)*1,IF(AND(JP46,$F46=$G46,$F46&gt;=PrSettings!$M$6),(ABS(JM46-$F46)&lt;=1)*1,IF(AND(JP46,$F46+$G46&gt;=PrSettings!$M$8),(ABS(JM46-$F46)+ABS(JN46-$G46)&lt;=1)*1,""))),"")</f>
        <v/>
      </c>
      <c r="JT46" s="490"/>
      <c r="JV46" s="451">
        <f t="shared" ca="1" si="422"/>
        <v>38</v>
      </c>
      <c r="JW46" s="452" t="str">
        <f ca="1">GrpF!$B$9</f>
        <v>Kanada</v>
      </c>
      <c r="JX46" s="453">
        <f t="shared" ca="1" si="505"/>
        <v>24</v>
      </c>
      <c r="JY46" s="452" t="str">
        <f ca="1">GrpF!$D$9</f>
        <v>Marokko</v>
      </c>
      <c r="JZ46" s="492"/>
      <c r="KA46" s="492"/>
      <c r="KB46" s="487"/>
      <c r="KC46" s="453" t="str">
        <f t="shared" ca="1" si="506"/>
        <v/>
      </c>
      <c r="KD46" s="453" t="str">
        <f ca="1">IF((KC46&lt;&gt;""),IF(OR($F46&lt;&gt;$G46,PrSettings!$M$4="●"),(($F46-$G46)=(JZ46-KA46))*1,0),"")</f>
        <v/>
      </c>
      <c r="KE46" s="453" t="str">
        <f t="shared" ca="1" si="507"/>
        <v/>
      </c>
      <c r="KF46" s="453" t="str">
        <f ca="1">IF(KC46&lt;&gt;"",IF(ABS($F46-$G46)&gt;=PrSettings!$M$7,(ABS($F46-$G46-JZ46+KA46)&lt;=1)*1,IF(AND(KC46,$F46=$G46,$F46&gt;=PrSettings!$M$6),(ABS(JZ46-$F46)&lt;=1)*1,IF(AND(KC46,$F46+$G46&gt;=PrSettings!$M$8),(ABS(JZ46-$F46)+ABS(KA46-$G46)&lt;=1)*1,""))),"")</f>
        <v/>
      </c>
      <c r="KG46" s="490"/>
      <c r="KI46" s="451">
        <f t="shared" ca="1" si="426"/>
        <v>38</v>
      </c>
      <c r="KJ46" s="452" t="str">
        <f ca="1">GrpF!$B$9</f>
        <v>Kanada</v>
      </c>
      <c r="KK46" s="453">
        <f t="shared" ca="1" si="508"/>
        <v>24</v>
      </c>
      <c r="KL46" s="452" t="str">
        <f ca="1">GrpF!$D$9</f>
        <v>Marokko</v>
      </c>
      <c r="KM46" s="492"/>
      <c r="KN46" s="492"/>
      <c r="KO46" s="487"/>
      <c r="KP46" s="453" t="str">
        <f t="shared" ca="1" si="509"/>
        <v/>
      </c>
      <c r="KQ46" s="453" t="str">
        <f ca="1">IF((KP46&lt;&gt;""),IF(OR($F46&lt;&gt;$G46,PrSettings!$M$4="●"),(($F46-$G46)=(KM46-KN46))*1,0),"")</f>
        <v/>
      </c>
      <c r="KR46" s="453" t="str">
        <f t="shared" ca="1" si="510"/>
        <v/>
      </c>
      <c r="KS46" s="453" t="str">
        <f ca="1">IF(KP46&lt;&gt;"",IF(ABS($F46-$G46)&gt;=PrSettings!$M$7,(ABS($F46-$G46-KM46+KN46)&lt;=1)*1,IF(AND(KP46,$F46=$G46,$F46&gt;=PrSettings!$M$6),(ABS(KM46-$F46)&lt;=1)*1,IF(AND(KP46,$F46+$G46&gt;=PrSettings!$M$8),(ABS(KM46-$F46)+ABS(KN46-$G46)&lt;=1)*1,""))),"")</f>
        <v/>
      </c>
      <c r="KT46" s="490"/>
      <c r="KV46" s="451">
        <f t="shared" ca="1" si="430"/>
        <v>38</v>
      </c>
      <c r="KW46" s="452" t="str">
        <f ca="1">GrpF!$B$9</f>
        <v>Kanada</v>
      </c>
      <c r="KX46" s="453">
        <f t="shared" ca="1" si="511"/>
        <v>24</v>
      </c>
      <c r="KY46" s="452" t="str">
        <f ca="1">GrpF!$D$9</f>
        <v>Marokko</v>
      </c>
      <c r="KZ46" s="492"/>
      <c r="LA46" s="492"/>
      <c r="LB46" s="487"/>
      <c r="LC46" s="453" t="str">
        <f t="shared" ca="1" si="512"/>
        <v/>
      </c>
      <c r="LD46" s="453" t="str">
        <f ca="1">IF((LC46&lt;&gt;""),IF(OR($F46&lt;&gt;$G46,PrSettings!$M$4="●"),(($F46-$G46)=(KZ46-LA46))*1,0),"")</f>
        <v/>
      </c>
      <c r="LE46" s="453" t="str">
        <f t="shared" ca="1" si="513"/>
        <v/>
      </c>
      <c r="LF46" s="453" t="str">
        <f ca="1">IF(LC46&lt;&gt;"",IF(ABS($F46-$G46)&gt;=PrSettings!$M$7,(ABS($F46-$G46-KZ46+LA46)&lt;=1)*1,IF(AND(LC46,$F46=$G46,$F46&gt;=PrSettings!$M$6),(ABS(KZ46-$F46)&lt;=1)*1,IF(AND(LC46,$F46+$G46&gt;=PrSettings!$M$8),(ABS(KZ46-$F46)+ABS(LA46-$G46)&lt;=1)*1,""))),"")</f>
        <v/>
      </c>
      <c r="LG46" s="490"/>
      <c r="LI46" s="451">
        <f t="shared" ca="1" si="434"/>
        <v>38</v>
      </c>
      <c r="LJ46" s="452" t="str">
        <f ca="1">GrpF!$B$9</f>
        <v>Kanada</v>
      </c>
      <c r="LK46" s="453">
        <f t="shared" ca="1" si="514"/>
        <v>24</v>
      </c>
      <c r="LL46" s="452" t="str">
        <f ca="1">GrpF!$D$9</f>
        <v>Marokko</v>
      </c>
      <c r="LM46" s="492"/>
      <c r="LN46" s="492"/>
      <c r="LO46" s="487"/>
      <c r="LP46" s="453" t="str">
        <f t="shared" ca="1" si="515"/>
        <v/>
      </c>
      <c r="LQ46" s="453" t="str">
        <f ca="1">IF((LP46&lt;&gt;""),IF(OR($F46&lt;&gt;$G46,PrSettings!$M$4="●"),(($F46-$G46)=(LM46-LN46))*1,0),"")</f>
        <v/>
      </c>
      <c r="LR46" s="453" t="str">
        <f t="shared" ca="1" si="516"/>
        <v/>
      </c>
      <c r="LS46" s="453" t="str">
        <f ca="1">IF(LP46&lt;&gt;"",IF(ABS($F46-$G46)&gt;=PrSettings!$M$7,(ABS($F46-$G46-LM46+LN46)&lt;=1)*1,IF(AND(LP46,$F46=$G46,$F46&gt;=PrSettings!$M$6),(ABS(LM46-$F46)&lt;=1)*1,IF(AND(LP46,$F46+$G46&gt;=PrSettings!$M$8),(ABS(LM46-$F46)+ABS(LN46-$G46)&lt;=1)*1,""))),"")</f>
        <v/>
      </c>
      <c r="LT46" s="490"/>
      <c r="LV46" s="451">
        <f t="shared" ca="1" si="438"/>
        <v>38</v>
      </c>
      <c r="LW46" s="452" t="str">
        <f ca="1">GrpF!$B$9</f>
        <v>Kanada</v>
      </c>
      <c r="LX46" s="453">
        <f t="shared" ca="1" si="517"/>
        <v>24</v>
      </c>
      <c r="LY46" s="452" t="str">
        <f ca="1">GrpF!$D$9</f>
        <v>Marokko</v>
      </c>
      <c r="LZ46" s="492"/>
      <c r="MA46" s="492"/>
      <c r="MB46" s="487"/>
      <c r="MC46" s="453" t="str">
        <f t="shared" ca="1" si="518"/>
        <v/>
      </c>
      <c r="MD46" s="453" t="str">
        <f ca="1">IF((MC46&lt;&gt;""),IF(OR($F46&lt;&gt;$G46,PrSettings!$M$4="●"),(($F46-$G46)=(LZ46-MA46))*1,0),"")</f>
        <v/>
      </c>
      <c r="ME46" s="453" t="str">
        <f t="shared" ca="1" si="519"/>
        <v/>
      </c>
      <c r="MF46" s="453" t="str">
        <f ca="1">IF(MC46&lt;&gt;"",IF(ABS($F46-$G46)&gt;=PrSettings!$M$7,(ABS($F46-$G46-LZ46+MA46)&lt;=1)*1,IF(AND(MC46,$F46=$G46,$F46&gt;=PrSettings!$M$6),(ABS(LZ46-$F46)&lt;=1)*1,IF(AND(MC46,$F46+$G46&gt;=PrSettings!$M$8),(ABS(LZ46-$F46)+ABS(MA46-$G46)&lt;=1)*1,""))),"")</f>
        <v/>
      </c>
      <c r="MG46" s="490"/>
    </row>
    <row r="47" spans="2:345" ht="24" customHeight="1" x14ac:dyDescent="0.25">
      <c r="B47" s="462" t="str">
        <f>Language!$E$124&amp;" G"</f>
        <v>Gruppe G</v>
      </c>
      <c r="C47" s="463"/>
      <c r="D47" s="468"/>
      <c r="E47" s="465"/>
      <c r="F47" s="469"/>
      <c r="G47" s="470"/>
      <c r="I47" s="462" t="str">
        <f t="shared" si="338"/>
        <v>Gruppe G</v>
      </c>
      <c r="J47" s="468"/>
      <c r="K47" s="468"/>
      <c r="L47" s="465"/>
      <c r="M47" s="496"/>
      <c r="N47" s="497"/>
      <c r="O47" s="466"/>
      <c r="P47" s="478"/>
      <c r="Q47" s="465"/>
      <c r="R47" s="465"/>
      <c r="S47" s="465"/>
      <c r="T47" s="479"/>
      <c r="V47" s="462" t="str">
        <f t="shared" si="342"/>
        <v>Gruppe G</v>
      </c>
      <c r="W47" s="468"/>
      <c r="X47" s="468"/>
      <c r="Y47" s="465"/>
      <c r="Z47" s="496"/>
      <c r="AA47" s="497"/>
      <c r="AB47" s="466"/>
      <c r="AC47" s="478"/>
      <c r="AD47" s="465"/>
      <c r="AE47" s="465"/>
      <c r="AF47" s="465"/>
      <c r="AG47" s="479"/>
      <c r="AI47" s="462" t="str">
        <f t="shared" si="346"/>
        <v>Gruppe G</v>
      </c>
      <c r="AJ47" s="468"/>
      <c r="AK47" s="468"/>
      <c r="AL47" s="465"/>
      <c r="AM47" s="496"/>
      <c r="AN47" s="497"/>
      <c r="AO47" s="466"/>
      <c r="AP47" s="478"/>
      <c r="AQ47" s="465"/>
      <c r="AR47" s="465"/>
      <c r="AS47" s="465"/>
      <c r="AT47" s="479"/>
      <c r="AV47" s="462" t="str">
        <f t="shared" si="350"/>
        <v>Gruppe G</v>
      </c>
      <c r="AW47" s="468"/>
      <c r="AX47" s="468"/>
      <c r="AY47" s="465"/>
      <c r="AZ47" s="496"/>
      <c r="BA47" s="497"/>
      <c r="BB47" s="466"/>
      <c r="BC47" s="478"/>
      <c r="BD47" s="465"/>
      <c r="BE47" s="465"/>
      <c r="BF47" s="465"/>
      <c r="BG47" s="479"/>
      <c r="BI47" s="462" t="str">
        <f t="shared" si="354"/>
        <v>Gruppe G</v>
      </c>
      <c r="BJ47" s="468"/>
      <c r="BK47" s="468"/>
      <c r="BL47" s="465"/>
      <c r="BM47" s="496"/>
      <c r="BN47" s="497"/>
      <c r="BO47" s="466"/>
      <c r="BP47" s="478"/>
      <c r="BQ47" s="465"/>
      <c r="BR47" s="465"/>
      <c r="BS47" s="465"/>
      <c r="BT47" s="479"/>
      <c r="BV47" s="462" t="str">
        <f t="shared" si="358"/>
        <v>Gruppe G</v>
      </c>
      <c r="BW47" s="468"/>
      <c r="BX47" s="468"/>
      <c r="BY47" s="465"/>
      <c r="BZ47" s="496"/>
      <c r="CA47" s="497"/>
      <c r="CB47" s="466"/>
      <c r="CC47" s="478"/>
      <c r="CD47" s="465"/>
      <c r="CE47" s="465"/>
      <c r="CF47" s="465"/>
      <c r="CG47" s="479"/>
      <c r="CI47" s="462" t="str">
        <f t="shared" si="362"/>
        <v>Gruppe G</v>
      </c>
      <c r="CJ47" s="468"/>
      <c r="CK47" s="468"/>
      <c r="CL47" s="465"/>
      <c r="CM47" s="496"/>
      <c r="CN47" s="497"/>
      <c r="CO47" s="466"/>
      <c r="CP47" s="478"/>
      <c r="CQ47" s="465"/>
      <c r="CR47" s="465"/>
      <c r="CS47" s="465"/>
      <c r="CT47" s="479"/>
      <c r="CV47" s="462" t="str">
        <f t="shared" si="366"/>
        <v>Gruppe G</v>
      </c>
      <c r="CW47" s="468"/>
      <c r="CX47" s="468"/>
      <c r="CY47" s="465"/>
      <c r="CZ47" s="496"/>
      <c r="DA47" s="497"/>
      <c r="DB47" s="466"/>
      <c r="DC47" s="478"/>
      <c r="DD47" s="465"/>
      <c r="DE47" s="465"/>
      <c r="DF47" s="465"/>
      <c r="DG47" s="479"/>
      <c r="DI47" s="462" t="str">
        <f t="shared" si="370"/>
        <v>Gruppe G</v>
      </c>
      <c r="DJ47" s="468"/>
      <c r="DK47" s="468"/>
      <c r="DL47" s="465"/>
      <c r="DM47" s="496"/>
      <c r="DN47" s="497"/>
      <c r="DO47" s="466"/>
      <c r="DP47" s="478"/>
      <c r="DQ47" s="465"/>
      <c r="DR47" s="465"/>
      <c r="DS47" s="465"/>
      <c r="DT47" s="479"/>
      <c r="DV47" s="462" t="str">
        <f t="shared" si="374"/>
        <v>Gruppe G</v>
      </c>
      <c r="DW47" s="468"/>
      <c r="DX47" s="468"/>
      <c r="DY47" s="465"/>
      <c r="DZ47" s="496"/>
      <c r="EA47" s="497"/>
      <c r="EB47" s="466"/>
      <c r="EC47" s="478"/>
      <c r="ED47" s="465"/>
      <c r="EE47" s="465"/>
      <c r="EF47" s="465"/>
      <c r="EG47" s="479"/>
      <c r="EI47" s="462" t="str">
        <f t="shared" si="378"/>
        <v>Gruppe G</v>
      </c>
      <c r="EJ47" s="468"/>
      <c r="EK47" s="468"/>
      <c r="EL47" s="465"/>
      <c r="EM47" s="496"/>
      <c r="EN47" s="497"/>
      <c r="EO47" s="466"/>
      <c r="EP47" s="478"/>
      <c r="EQ47" s="465"/>
      <c r="ER47" s="465"/>
      <c r="ES47" s="465"/>
      <c r="ET47" s="479"/>
      <c r="EV47" s="462" t="str">
        <f t="shared" si="382"/>
        <v>Gruppe G</v>
      </c>
      <c r="EW47" s="468"/>
      <c r="EX47" s="468"/>
      <c r="EY47" s="465"/>
      <c r="EZ47" s="496"/>
      <c r="FA47" s="497"/>
      <c r="FB47" s="466"/>
      <c r="FC47" s="478"/>
      <c r="FD47" s="465"/>
      <c r="FE47" s="465"/>
      <c r="FF47" s="465"/>
      <c r="FG47" s="479"/>
      <c r="FI47" s="462" t="str">
        <f t="shared" si="386"/>
        <v>Gruppe G</v>
      </c>
      <c r="FJ47" s="468"/>
      <c r="FK47" s="468"/>
      <c r="FL47" s="465"/>
      <c r="FM47" s="496"/>
      <c r="FN47" s="497"/>
      <c r="FO47" s="466"/>
      <c r="FP47" s="478"/>
      <c r="FQ47" s="465"/>
      <c r="FR47" s="465"/>
      <c r="FS47" s="465"/>
      <c r="FT47" s="479"/>
      <c r="FV47" s="462" t="str">
        <f t="shared" si="390"/>
        <v>Gruppe G</v>
      </c>
      <c r="FW47" s="468"/>
      <c r="FX47" s="468"/>
      <c r="FY47" s="465"/>
      <c r="FZ47" s="496"/>
      <c r="GA47" s="497"/>
      <c r="GB47" s="466"/>
      <c r="GC47" s="478"/>
      <c r="GD47" s="465"/>
      <c r="GE47" s="465"/>
      <c r="GF47" s="465"/>
      <c r="GG47" s="479"/>
      <c r="GI47" s="462" t="str">
        <f t="shared" si="394"/>
        <v>Gruppe G</v>
      </c>
      <c r="GJ47" s="468"/>
      <c r="GK47" s="468"/>
      <c r="GL47" s="465"/>
      <c r="GM47" s="496"/>
      <c r="GN47" s="497"/>
      <c r="GO47" s="466"/>
      <c r="GP47" s="478"/>
      <c r="GQ47" s="465"/>
      <c r="GR47" s="465"/>
      <c r="GS47" s="465"/>
      <c r="GT47" s="479"/>
      <c r="GV47" s="462" t="str">
        <f t="shared" si="398"/>
        <v>Gruppe G</v>
      </c>
      <c r="GW47" s="468"/>
      <c r="GX47" s="468"/>
      <c r="GY47" s="465"/>
      <c r="GZ47" s="496"/>
      <c r="HA47" s="497"/>
      <c r="HB47" s="466"/>
      <c r="HC47" s="478"/>
      <c r="HD47" s="465"/>
      <c r="HE47" s="465"/>
      <c r="HF47" s="465"/>
      <c r="HG47" s="479"/>
      <c r="HI47" s="462" t="str">
        <f t="shared" si="402"/>
        <v>Gruppe G</v>
      </c>
      <c r="HJ47" s="468"/>
      <c r="HK47" s="468"/>
      <c r="HL47" s="465"/>
      <c r="HM47" s="496"/>
      <c r="HN47" s="497"/>
      <c r="HO47" s="466"/>
      <c r="HP47" s="478"/>
      <c r="HQ47" s="465"/>
      <c r="HR47" s="465"/>
      <c r="HS47" s="465"/>
      <c r="HT47" s="479"/>
      <c r="HV47" s="462" t="str">
        <f t="shared" si="406"/>
        <v>Gruppe G</v>
      </c>
      <c r="HW47" s="468"/>
      <c r="HX47" s="468"/>
      <c r="HY47" s="465"/>
      <c r="HZ47" s="496"/>
      <c r="IA47" s="497"/>
      <c r="IB47" s="466"/>
      <c r="IC47" s="478"/>
      <c r="ID47" s="465"/>
      <c r="IE47" s="465"/>
      <c r="IF47" s="465"/>
      <c r="IG47" s="479"/>
      <c r="II47" s="462" t="str">
        <f t="shared" si="410"/>
        <v>Gruppe G</v>
      </c>
      <c r="IJ47" s="468"/>
      <c r="IK47" s="468"/>
      <c r="IL47" s="465"/>
      <c r="IM47" s="496"/>
      <c r="IN47" s="497"/>
      <c r="IO47" s="466"/>
      <c r="IP47" s="478"/>
      <c r="IQ47" s="465"/>
      <c r="IR47" s="465"/>
      <c r="IS47" s="465"/>
      <c r="IT47" s="479"/>
      <c r="IV47" s="462" t="str">
        <f t="shared" si="414"/>
        <v>Gruppe G</v>
      </c>
      <c r="IW47" s="468"/>
      <c r="IX47" s="468"/>
      <c r="IY47" s="465"/>
      <c r="IZ47" s="496"/>
      <c r="JA47" s="497"/>
      <c r="JB47" s="466"/>
      <c r="JC47" s="478"/>
      <c r="JD47" s="465"/>
      <c r="JE47" s="465"/>
      <c r="JF47" s="465"/>
      <c r="JG47" s="479"/>
      <c r="JI47" s="462" t="str">
        <f t="shared" si="418"/>
        <v>Gruppe G</v>
      </c>
      <c r="JJ47" s="468"/>
      <c r="JK47" s="468"/>
      <c r="JL47" s="465"/>
      <c r="JM47" s="496"/>
      <c r="JN47" s="497"/>
      <c r="JO47" s="466"/>
      <c r="JP47" s="478"/>
      <c r="JQ47" s="465"/>
      <c r="JR47" s="465"/>
      <c r="JS47" s="465"/>
      <c r="JT47" s="479"/>
      <c r="JV47" s="462" t="str">
        <f t="shared" si="422"/>
        <v>Gruppe G</v>
      </c>
      <c r="JW47" s="468"/>
      <c r="JX47" s="468"/>
      <c r="JY47" s="465"/>
      <c r="JZ47" s="496"/>
      <c r="KA47" s="497"/>
      <c r="KB47" s="466"/>
      <c r="KC47" s="478"/>
      <c r="KD47" s="465"/>
      <c r="KE47" s="465"/>
      <c r="KF47" s="465"/>
      <c r="KG47" s="479"/>
      <c r="KI47" s="462" t="str">
        <f t="shared" si="426"/>
        <v>Gruppe G</v>
      </c>
      <c r="KJ47" s="468"/>
      <c r="KK47" s="468"/>
      <c r="KL47" s="465"/>
      <c r="KM47" s="496"/>
      <c r="KN47" s="497"/>
      <c r="KO47" s="466"/>
      <c r="KP47" s="478"/>
      <c r="KQ47" s="465"/>
      <c r="KR47" s="465"/>
      <c r="KS47" s="465"/>
      <c r="KT47" s="479"/>
      <c r="KV47" s="462" t="str">
        <f t="shared" si="430"/>
        <v>Gruppe G</v>
      </c>
      <c r="KW47" s="468"/>
      <c r="KX47" s="468"/>
      <c r="KY47" s="465"/>
      <c r="KZ47" s="496"/>
      <c r="LA47" s="497"/>
      <c r="LB47" s="466"/>
      <c r="LC47" s="478"/>
      <c r="LD47" s="465"/>
      <c r="LE47" s="465"/>
      <c r="LF47" s="465"/>
      <c r="LG47" s="479"/>
      <c r="LI47" s="462" t="str">
        <f t="shared" si="434"/>
        <v>Gruppe G</v>
      </c>
      <c r="LJ47" s="468"/>
      <c r="LK47" s="468"/>
      <c r="LL47" s="465"/>
      <c r="LM47" s="496"/>
      <c r="LN47" s="497"/>
      <c r="LO47" s="466"/>
      <c r="LP47" s="478"/>
      <c r="LQ47" s="465"/>
      <c r="LR47" s="465"/>
      <c r="LS47" s="465"/>
      <c r="LT47" s="479"/>
      <c r="LV47" s="462" t="str">
        <f t="shared" si="438"/>
        <v>Gruppe G</v>
      </c>
      <c r="LW47" s="468"/>
      <c r="LX47" s="468"/>
      <c r="LY47" s="465"/>
      <c r="LZ47" s="496"/>
      <c r="MA47" s="497"/>
      <c r="MB47" s="466"/>
      <c r="MC47" s="478"/>
      <c r="MD47" s="465"/>
      <c r="ME47" s="465"/>
      <c r="MF47" s="465"/>
      <c r="MG47" s="479"/>
    </row>
    <row r="48" spans="2:345" x14ac:dyDescent="0.25">
      <c r="B48" s="451">
        <f ca="1">INDEX(Groups!$C$7:$C$45,MATCH(C48,Groups!$D$7:$D$45,0))</f>
        <v>14</v>
      </c>
      <c r="C48" s="452" t="str">
        <f ca="1">GrpG!$B$4</f>
        <v>Schweiz</v>
      </c>
      <c r="D48" s="453">
        <f ca="1">INDEX(Groups!$C$7:$C$45,MATCH(E48,Groups!$D$7:$D$45,0))</f>
        <v>37</v>
      </c>
      <c r="E48" s="452" t="str">
        <f ca="1">GrpG!$D$4</f>
        <v>Kamerun</v>
      </c>
      <c r="F48" s="454">
        <f ca="1">GrpG!$E$4</f>
        <v>1</v>
      </c>
      <c r="G48" s="455">
        <f ca="1">GrpG!$G$4</f>
        <v>0</v>
      </c>
      <c r="I48" s="451">
        <f t="shared" ca="1" si="338"/>
        <v>14</v>
      </c>
      <c r="J48" s="452" t="str">
        <f ca="1">GrpG!$B$4</f>
        <v>Schweiz</v>
      </c>
      <c r="K48" s="453">
        <f t="shared" ref="K48:K53" ca="1" si="520">$D48</f>
        <v>37</v>
      </c>
      <c r="L48" s="452" t="str">
        <f ca="1">GrpG!$D$4</f>
        <v>Kamerun</v>
      </c>
      <c r="M48" s="492"/>
      <c r="N48" s="492"/>
      <c r="O48" s="485"/>
      <c r="P48" s="453" t="str">
        <f t="shared" ref="P48:P53" ca="1" si="521">IF(($F48&lt;&gt;"")*($G48&lt;&gt;"")*(M48&lt;&gt;"")*(N48&lt;&gt;""),($F48&gt;$G48)*(M48&gt;N48)+($F48=$G48)*(M48=N48)+($F48&lt;$G48)*(M48&lt;N48),"")</f>
        <v/>
      </c>
      <c r="Q48" s="453" t="str">
        <f ca="1">IF((P48&lt;&gt;""),IF(OR($F48&lt;&gt;$G48,PrSettings!$M$4="●"),(($F48-$G48)=(M48-N48))*1,0),"")</f>
        <v/>
      </c>
      <c r="R48" s="453" t="str">
        <f t="shared" ref="R48:R53" ca="1" si="522">IF((P48&lt;&gt;""),($F48=M48)*($G48=N48),"")</f>
        <v/>
      </c>
      <c r="S48" s="453" t="str">
        <f ca="1">IF(P48&lt;&gt;"",IF(ABS($F48-$G48)&gt;=PrSettings!$M$7,(ABS($F48-$G48-M48+N48)&lt;=1)*1,IF(AND(P48,$F48=$G48,$F48&gt;=PrSettings!$M$6),(ABS(M48-$F48)&lt;=1)*1,IF(AND(P48,$F48+$G48&gt;=PrSettings!$M$8),(ABS(M48-$F48)+ABS(N48-$G48)&lt;=1)*1,""))),"")</f>
        <v/>
      </c>
      <c r="T48" s="488"/>
      <c r="V48" s="451">
        <f t="shared" ca="1" si="342"/>
        <v>14</v>
      </c>
      <c r="W48" s="452" t="str">
        <f ca="1">GrpG!$B$4</f>
        <v>Schweiz</v>
      </c>
      <c r="X48" s="453">
        <f t="shared" ref="X48:X53" ca="1" si="523">$D48</f>
        <v>37</v>
      </c>
      <c r="Y48" s="452" t="str">
        <f ca="1">GrpG!$D$4</f>
        <v>Kamerun</v>
      </c>
      <c r="Z48" s="492"/>
      <c r="AA48" s="492"/>
      <c r="AB48" s="485"/>
      <c r="AC48" s="453" t="str">
        <f t="shared" ref="AC48:AC53" ca="1" si="524">IF(($F48&lt;&gt;"")*($G48&lt;&gt;"")*(Z48&lt;&gt;"")*(AA48&lt;&gt;""),($F48&gt;$G48)*(Z48&gt;AA48)+($F48=$G48)*(Z48=AA48)+($F48&lt;$G48)*(Z48&lt;AA48),"")</f>
        <v/>
      </c>
      <c r="AD48" s="453" t="str">
        <f ca="1">IF((AC48&lt;&gt;""),IF(OR($F48&lt;&gt;$G48,PrSettings!$M$4="●"),(($F48-$G48)=(Z48-AA48))*1,0),"")</f>
        <v/>
      </c>
      <c r="AE48" s="453" t="str">
        <f t="shared" ref="AE48:AE53" ca="1" si="525">IF((AC48&lt;&gt;""),($F48=Z48)*($G48=AA48),"")</f>
        <v/>
      </c>
      <c r="AF48" s="453" t="str">
        <f ca="1">IF(AC48&lt;&gt;"",IF(ABS($F48-$G48)&gt;=PrSettings!$M$7,(ABS($F48-$G48-Z48+AA48)&lt;=1)*1,IF(AND(AC48,$F48=$G48,$F48&gt;=PrSettings!$M$6),(ABS(Z48-$F48)&lt;=1)*1,IF(AND(AC48,$F48+$G48&gt;=PrSettings!$M$8),(ABS(Z48-$F48)+ABS(AA48-$G48)&lt;=1)*1,""))),"")</f>
        <v/>
      </c>
      <c r="AG48" s="488"/>
      <c r="AI48" s="451">
        <f t="shared" ca="1" si="346"/>
        <v>14</v>
      </c>
      <c r="AJ48" s="452" t="str">
        <f ca="1">GrpG!$B$4</f>
        <v>Schweiz</v>
      </c>
      <c r="AK48" s="453">
        <f t="shared" ref="AK48:AK53" ca="1" si="526">$D48</f>
        <v>37</v>
      </c>
      <c r="AL48" s="452" t="str">
        <f ca="1">GrpG!$D$4</f>
        <v>Kamerun</v>
      </c>
      <c r="AM48" s="492"/>
      <c r="AN48" s="492"/>
      <c r="AO48" s="485"/>
      <c r="AP48" s="453" t="str">
        <f t="shared" ref="AP48:AP53" ca="1" si="527">IF(($F48&lt;&gt;"")*($G48&lt;&gt;"")*(AM48&lt;&gt;"")*(AN48&lt;&gt;""),($F48&gt;$G48)*(AM48&gt;AN48)+($F48=$G48)*(AM48=AN48)+($F48&lt;$G48)*(AM48&lt;AN48),"")</f>
        <v/>
      </c>
      <c r="AQ48" s="453" t="str">
        <f ca="1">IF((AP48&lt;&gt;""),IF(OR($F48&lt;&gt;$G48,PrSettings!$M$4="●"),(($F48-$G48)=(AM48-AN48))*1,0),"")</f>
        <v/>
      </c>
      <c r="AR48" s="453" t="str">
        <f t="shared" ref="AR48:AR53" ca="1" si="528">IF((AP48&lt;&gt;""),($F48=AM48)*($G48=AN48),"")</f>
        <v/>
      </c>
      <c r="AS48" s="453" t="str">
        <f ca="1">IF(AP48&lt;&gt;"",IF(ABS($F48-$G48)&gt;=PrSettings!$M$7,(ABS($F48-$G48-AM48+AN48)&lt;=1)*1,IF(AND(AP48,$F48=$G48,$F48&gt;=PrSettings!$M$6),(ABS(AM48-$F48)&lt;=1)*1,IF(AND(AP48,$F48+$G48&gt;=PrSettings!$M$8),(ABS(AM48-$F48)+ABS(AN48-$G48)&lt;=1)*1,""))),"")</f>
        <v/>
      </c>
      <c r="AT48" s="488"/>
      <c r="AV48" s="451">
        <f t="shared" ca="1" si="350"/>
        <v>14</v>
      </c>
      <c r="AW48" s="452" t="str">
        <f ca="1">GrpG!$B$4</f>
        <v>Schweiz</v>
      </c>
      <c r="AX48" s="453">
        <f t="shared" ref="AX48:AX53" ca="1" si="529">$D48</f>
        <v>37</v>
      </c>
      <c r="AY48" s="452" t="str">
        <f ca="1">GrpG!$D$4</f>
        <v>Kamerun</v>
      </c>
      <c r="AZ48" s="492"/>
      <c r="BA48" s="492"/>
      <c r="BB48" s="485"/>
      <c r="BC48" s="453" t="str">
        <f t="shared" ref="BC48:BC53" ca="1" si="530">IF(($F48&lt;&gt;"")*($G48&lt;&gt;"")*(AZ48&lt;&gt;"")*(BA48&lt;&gt;""),($F48&gt;$G48)*(AZ48&gt;BA48)+($F48=$G48)*(AZ48=BA48)+($F48&lt;$G48)*(AZ48&lt;BA48),"")</f>
        <v/>
      </c>
      <c r="BD48" s="453" t="str">
        <f ca="1">IF((BC48&lt;&gt;""),IF(OR($F48&lt;&gt;$G48,PrSettings!$M$4="●"),(($F48-$G48)=(AZ48-BA48))*1,0),"")</f>
        <v/>
      </c>
      <c r="BE48" s="453" t="str">
        <f t="shared" ref="BE48:BE53" ca="1" si="531">IF((BC48&lt;&gt;""),($F48=AZ48)*($G48=BA48),"")</f>
        <v/>
      </c>
      <c r="BF48" s="453" t="str">
        <f ca="1">IF(BC48&lt;&gt;"",IF(ABS($F48-$G48)&gt;=PrSettings!$M$7,(ABS($F48-$G48-AZ48+BA48)&lt;=1)*1,IF(AND(BC48,$F48=$G48,$F48&gt;=PrSettings!$M$6),(ABS(AZ48-$F48)&lt;=1)*1,IF(AND(BC48,$F48+$G48&gt;=PrSettings!$M$8),(ABS(AZ48-$F48)+ABS(BA48-$G48)&lt;=1)*1,""))),"")</f>
        <v/>
      </c>
      <c r="BG48" s="488"/>
      <c r="BI48" s="451">
        <f t="shared" ca="1" si="354"/>
        <v>14</v>
      </c>
      <c r="BJ48" s="452" t="str">
        <f ca="1">GrpG!$B$4</f>
        <v>Schweiz</v>
      </c>
      <c r="BK48" s="453">
        <f t="shared" ref="BK48:BK53" ca="1" si="532">$D48</f>
        <v>37</v>
      </c>
      <c r="BL48" s="452" t="str">
        <f ca="1">GrpG!$D$4</f>
        <v>Kamerun</v>
      </c>
      <c r="BM48" s="492"/>
      <c r="BN48" s="492"/>
      <c r="BO48" s="485"/>
      <c r="BP48" s="453" t="str">
        <f t="shared" ref="BP48:BP53" ca="1" si="533">IF(($F48&lt;&gt;"")*($G48&lt;&gt;"")*(BM48&lt;&gt;"")*(BN48&lt;&gt;""),($F48&gt;$G48)*(BM48&gt;BN48)+($F48=$G48)*(BM48=BN48)+($F48&lt;$G48)*(BM48&lt;BN48),"")</f>
        <v/>
      </c>
      <c r="BQ48" s="453" t="str">
        <f ca="1">IF((BP48&lt;&gt;""),IF(OR($F48&lt;&gt;$G48,PrSettings!$M$4="●"),(($F48-$G48)=(BM48-BN48))*1,0),"")</f>
        <v/>
      </c>
      <c r="BR48" s="453" t="str">
        <f t="shared" ref="BR48:BR53" ca="1" si="534">IF((BP48&lt;&gt;""),($F48=BM48)*($G48=BN48),"")</f>
        <v/>
      </c>
      <c r="BS48" s="453" t="str">
        <f ca="1">IF(BP48&lt;&gt;"",IF(ABS($F48-$G48)&gt;=PrSettings!$M$7,(ABS($F48-$G48-BM48+BN48)&lt;=1)*1,IF(AND(BP48,$F48=$G48,$F48&gt;=PrSettings!$M$6),(ABS(BM48-$F48)&lt;=1)*1,IF(AND(BP48,$F48+$G48&gt;=PrSettings!$M$8),(ABS(BM48-$F48)+ABS(BN48-$G48)&lt;=1)*1,""))),"")</f>
        <v/>
      </c>
      <c r="BT48" s="488"/>
      <c r="BV48" s="451">
        <f t="shared" ca="1" si="358"/>
        <v>14</v>
      </c>
      <c r="BW48" s="452" t="str">
        <f ca="1">GrpG!$B$4</f>
        <v>Schweiz</v>
      </c>
      <c r="BX48" s="453">
        <f t="shared" ref="BX48:BX53" ca="1" si="535">$D48</f>
        <v>37</v>
      </c>
      <c r="BY48" s="452" t="str">
        <f ca="1">GrpG!$D$4</f>
        <v>Kamerun</v>
      </c>
      <c r="BZ48" s="492"/>
      <c r="CA48" s="492"/>
      <c r="CB48" s="485"/>
      <c r="CC48" s="453" t="str">
        <f t="shared" ref="CC48:CC53" ca="1" si="536">IF(($F48&lt;&gt;"")*($G48&lt;&gt;"")*(BZ48&lt;&gt;"")*(CA48&lt;&gt;""),($F48&gt;$G48)*(BZ48&gt;CA48)+($F48=$G48)*(BZ48=CA48)+($F48&lt;$G48)*(BZ48&lt;CA48),"")</f>
        <v/>
      </c>
      <c r="CD48" s="453" t="str">
        <f ca="1">IF((CC48&lt;&gt;""),IF(OR($F48&lt;&gt;$G48,PrSettings!$M$4="●"),(($F48-$G48)=(BZ48-CA48))*1,0),"")</f>
        <v/>
      </c>
      <c r="CE48" s="453" t="str">
        <f t="shared" ref="CE48:CE53" ca="1" si="537">IF((CC48&lt;&gt;""),($F48=BZ48)*($G48=CA48),"")</f>
        <v/>
      </c>
      <c r="CF48" s="453" t="str">
        <f ca="1">IF(CC48&lt;&gt;"",IF(ABS($F48-$G48)&gt;=PrSettings!$M$7,(ABS($F48-$G48-BZ48+CA48)&lt;=1)*1,IF(AND(CC48,$F48=$G48,$F48&gt;=PrSettings!$M$6),(ABS(BZ48-$F48)&lt;=1)*1,IF(AND(CC48,$F48+$G48&gt;=PrSettings!$M$8),(ABS(BZ48-$F48)+ABS(CA48-$G48)&lt;=1)*1,""))),"")</f>
        <v/>
      </c>
      <c r="CG48" s="488"/>
      <c r="CI48" s="451">
        <f t="shared" ca="1" si="362"/>
        <v>14</v>
      </c>
      <c r="CJ48" s="452" t="str">
        <f ca="1">GrpG!$B$4</f>
        <v>Schweiz</v>
      </c>
      <c r="CK48" s="453">
        <f t="shared" ref="CK48:CK53" ca="1" si="538">$D48</f>
        <v>37</v>
      </c>
      <c r="CL48" s="452" t="str">
        <f ca="1">GrpG!$D$4</f>
        <v>Kamerun</v>
      </c>
      <c r="CM48" s="492"/>
      <c r="CN48" s="492"/>
      <c r="CO48" s="485"/>
      <c r="CP48" s="453" t="str">
        <f t="shared" ref="CP48:CP53" ca="1" si="539">IF(($F48&lt;&gt;"")*($G48&lt;&gt;"")*(CM48&lt;&gt;"")*(CN48&lt;&gt;""),($F48&gt;$G48)*(CM48&gt;CN48)+($F48=$G48)*(CM48=CN48)+($F48&lt;$G48)*(CM48&lt;CN48),"")</f>
        <v/>
      </c>
      <c r="CQ48" s="453" t="str">
        <f ca="1">IF((CP48&lt;&gt;""),IF(OR($F48&lt;&gt;$G48,PrSettings!$M$4="●"),(($F48-$G48)=(CM48-CN48))*1,0),"")</f>
        <v/>
      </c>
      <c r="CR48" s="453" t="str">
        <f t="shared" ref="CR48:CR53" ca="1" si="540">IF((CP48&lt;&gt;""),($F48=CM48)*($G48=CN48),"")</f>
        <v/>
      </c>
      <c r="CS48" s="453" t="str">
        <f ca="1">IF(CP48&lt;&gt;"",IF(ABS($F48-$G48)&gt;=PrSettings!$M$7,(ABS($F48-$G48-CM48+CN48)&lt;=1)*1,IF(AND(CP48,$F48=$G48,$F48&gt;=PrSettings!$M$6),(ABS(CM48-$F48)&lt;=1)*1,IF(AND(CP48,$F48+$G48&gt;=PrSettings!$M$8),(ABS(CM48-$F48)+ABS(CN48-$G48)&lt;=1)*1,""))),"")</f>
        <v/>
      </c>
      <c r="CT48" s="488"/>
      <c r="CV48" s="451">
        <f t="shared" ca="1" si="366"/>
        <v>14</v>
      </c>
      <c r="CW48" s="452" t="str">
        <f ca="1">GrpG!$B$4</f>
        <v>Schweiz</v>
      </c>
      <c r="CX48" s="453">
        <f t="shared" ref="CX48:CX53" ca="1" si="541">$D48</f>
        <v>37</v>
      </c>
      <c r="CY48" s="452" t="str">
        <f ca="1">GrpG!$D$4</f>
        <v>Kamerun</v>
      </c>
      <c r="CZ48" s="492"/>
      <c r="DA48" s="492"/>
      <c r="DB48" s="485"/>
      <c r="DC48" s="453" t="str">
        <f t="shared" ref="DC48:DC53" ca="1" si="542">IF(($F48&lt;&gt;"")*($G48&lt;&gt;"")*(CZ48&lt;&gt;"")*(DA48&lt;&gt;""),($F48&gt;$G48)*(CZ48&gt;DA48)+($F48=$G48)*(CZ48=DA48)+($F48&lt;$G48)*(CZ48&lt;DA48),"")</f>
        <v/>
      </c>
      <c r="DD48" s="453" t="str">
        <f ca="1">IF((DC48&lt;&gt;""),IF(OR($F48&lt;&gt;$G48,PrSettings!$M$4="●"),(($F48-$G48)=(CZ48-DA48))*1,0),"")</f>
        <v/>
      </c>
      <c r="DE48" s="453" t="str">
        <f t="shared" ref="DE48:DE53" ca="1" si="543">IF((DC48&lt;&gt;""),($F48=CZ48)*($G48=DA48),"")</f>
        <v/>
      </c>
      <c r="DF48" s="453" t="str">
        <f ca="1">IF(DC48&lt;&gt;"",IF(ABS($F48-$G48)&gt;=PrSettings!$M$7,(ABS($F48-$G48-CZ48+DA48)&lt;=1)*1,IF(AND(DC48,$F48=$G48,$F48&gt;=PrSettings!$M$6),(ABS(CZ48-$F48)&lt;=1)*1,IF(AND(DC48,$F48+$G48&gt;=PrSettings!$M$8),(ABS(CZ48-$F48)+ABS(DA48-$G48)&lt;=1)*1,""))),"")</f>
        <v/>
      </c>
      <c r="DG48" s="488"/>
      <c r="DI48" s="451">
        <f t="shared" ca="1" si="370"/>
        <v>14</v>
      </c>
      <c r="DJ48" s="452" t="str">
        <f ca="1">GrpG!$B$4</f>
        <v>Schweiz</v>
      </c>
      <c r="DK48" s="453">
        <f t="shared" ref="DK48:DK53" ca="1" si="544">$D48</f>
        <v>37</v>
      </c>
      <c r="DL48" s="452" t="str">
        <f ca="1">GrpG!$D$4</f>
        <v>Kamerun</v>
      </c>
      <c r="DM48" s="492"/>
      <c r="DN48" s="492"/>
      <c r="DO48" s="485"/>
      <c r="DP48" s="453" t="str">
        <f t="shared" ref="DP48:DP53" ca="1" si="545">IF(($F48&lt;&gt;"")*($G48&lt;&gt;"")*(DM48&lt;&gt;"")*(DN48&lt;&gt;""),($F48&gt;$G48)*(DM48&gt;DN48)+($F48=$G48)*(DM48=DN48)+($F48&lt;$G48)*(DM48&lt;DN48),"")</f>
        <v/>
      </c>
      <c r="DQ48" s="453" t="str">
        <f ca="1">IF((DP48&lt;&gt;""),IF(OR($F48&lt;&gt;$G48,PrSettings!$M$4="●"),(($F48-$G48)=(DM48-DN48))*1,0),"")</f>
        <v/>
      </c>
      <c r="DR48" s="453" t="str">
        <f t="shared" ref="DR48:DR53" ca="1" si="546">IF((DP48&lt;&gt;""),($F48=DM48)*($G48=DN48),"")</f>
        <v/>
      </c>
      <c r="DS48" s="453" t="str">
        <f ca="1">IF(DP48&lt;&gt;"",IF(ABS($F48-$G48)&gt;=PrSettings!$M$7,(ABS($F48-$G48-DM48+DN48)&lt;=1)*1,IF(AND(DP48,$F48=$G48,$F48&gt;=PrSettings!$M$6),(ABS(DM48-$F48)&lt;=1)*1,IF(AND(DP48,$F48+$G48&gt;=PrSettings!$M$8),(ABS(DM48-$F48)+ABS(DN48-$G48)&lt;=1)*1,""))),"")</f>
        <v/>
      </c>
      <c r="DT48" s="488"/>
      <c r="DV48" s="451">
        <f t="shared" ca="1" si="374"/>
        <v>14</v>
      </c>
      <c r="DW48" s="452" t="str">
        <f ca="1">GrpG!$B$4</f>
        <v>Schweiz</v>
      </c>
      <c r="DX48" s="453">
        <f t="shared" ref="DX48:DX53" ca="1" si="547">$D48</f>
        <v>37</v>
      </c>
      <c r="DY48" s="452" t="str">
        <f ca="1">GrpG!$D$4</f>
        <v>Kamerun</v>
      </c>
      <c r="DZ48" s="492"/>
      <c r="EA48" s="492"/>
      <c r="EB48" s="485"/>
      <c r="EC48" s="453" t="str">
        <f t="shared" ref="EC48:EC53" ca="1" si="548">IF(($F48&lt;&gt;"")*($G48&lt;&gt;"")*(DZ48&lt;&gt;"")*(EA48&lt;&gt;""),($F48&gt;$G48)*(DZ48&gt;EA48)+($F48=$G48)*(DZ48=EA48)+($F48&lt;$G48)*(DZ48&lt;EA48),"")</f>
        <v/>
      </c>
      <c r="ED48" s="453" t="str">
        <f ca="1">IF((EC48&lt;&gt;""),IF(OR($F48&lt;&gt;$G48,PrSettings!$M$4="●"),(($F48-$G48)=(DZ48-EA48))*1,0),"")</f>
        <v/>
      </c>
      <c r="EE48" s="453" t="str">
        <f t="shared" ref="EE48:EE53" ca="1" si="549">IF((EC48&lt;&gt;""),($F48=DZ48)*($G48=EA48),"")</f>
        <v/>
      </c>
      <c r="EF48" s="453" t="str">
        <f ca="1">IF(EC48&lt;&gt;"",IF(ABS($F48-$G48)&gt;=PrSettings!$M$7,(ABS($F48-$G48-DZ48+EA48)&lt;=1)*1,IF(AND(EC48,$F48=$G48,$F48&gt;=PrSettings!$M$6),(ABS(DZ48-$F48)&lt;=1)*1,IF(AND(EC48,$F48+$G48&gt;=PrSettings!$M$8),(ABS(DZ48-$F48)+ABS(EA48-$G48)&lt;=1)*1,""))),"")</f>
        <v/>
      </c>
      <c r="EG48" s="488"/>
      <c r="EI48" s="451">
        <f t="shared" ca="1" si="378"/>
        <v>14</v>
      </c>
      <c r="EJ48" s="452" t="str">
        <f ca="1">GrpG!$B$4</f>
        <v>Schweiz</v>
      </c>
      <c r="EK48" s="453">
        <f t="shared" ref="EK48:EK53" ca="1" si="550">$D48</f>
        <v>37</v>
      </c>
      <c r="EL48" s="452" t="str">
        <f ca="1">GrpG!$D$4</f>
        <v>Kamerun</v>
      </c>
      <c r="EM48" s="492"/>
      <c r="EN48" s="492"/>
      <c r="EO48" s="485"/>
      <c r="EP48" s="453" t="str">
        <f t="shared" ref="EP48:EP53" ca="1" si="551">IF(($F48&lt;&gt;"")*($G48&lt;&gt;"")*(EM48&lt;&gt;"")*(EN48&lt;&gt;""),($F48&gt;$G48)*(EM48&gt;EN48)+($F48=$G48)*(EM48=EN48)+($F48&lt;$G48)*(EM48&lt;EN48),"")</f>
        <v/>
      </c>
      <c r="EQ48" s="453" t="str">
        <f ca="1">IF((EP48&lt;&gt;""),IF(OR($F48&lt;&gt;$G48,PrSettings!$M$4="●"),(($F48-$G48)=(EM48-EN48))*1,0),"")</f>
        <v/>
      </c>
      <c r="ER48" s="453" t="str">
        <f t="shared" ref="ER48:ER53" ca="1" si="552">IF((EP48&lt;&gt;""),($F48=EM48)*($G48=EN48),"")</f>
        <v/>
      </c>
      <c r="ES48" s="453" t="str">
        <f ca="1">IF(EP48&lt;&gt;"",IF(ABS($F48-$G48)&gt;=PrSettings!$M$7,(ABS($F48-$G48-EM48+EN48)&lt;=1)*1,IF(AND(EP48,$F48=$G48,$F48&gt;=PrSettings!$M$6),(ABS(EM48-$F48)&lt;=1)*1,IF(AND(EP48,$F48+$G48&gt;=PrSettings!$M$8),(ABS(EM48-$F48)+ABS(EN48-$G48)&lt;=1)*1,""))),"")</f>
        <v/>
      </c>
      <c r="ET48" s="488"/>
      <c r="EV48" s="451">
        <f t="shared" ca="1" si="382"/>
        <v>14</v>
      </c>
      <c r="EW48" s="452" t="str">
        <f ca="1">GrpG!$B$4</f>
        <v>Schweiz</v>
      </c>
      <c r="EX48" s="453">
        <f t="shared" ref="EX48:EX53" ca="1" si="553">$D48</f>
        <v>37</v>
      </c>
      <c r="EY48" s="452" t="str">
        <f ca="1">GrpG!$D$4</f>
        <v>Kamerun</v>
      </c>
      <c r="EZ48" s="492"/>
      <c r="FA48" s="492"/>
      <c r="FB48" s="485"/>
      <c r="FC48" s="453" t="str">
        <f t="shared" ref="FC48:FC53" ca="1" si="554">IF(($F48&lt;&gt;"")*($G48&lt;&gt;"")*(EZ48&lt;&gt;"")*(FA48&lt;&gt;""),($F48&gt;$G48)*(EZ48&gt;FA48)+($F48=$G48)*(EZ48=FA48)+($F48&lt;$G48)*(EZ48&lt;FA48),"")</f>
        <v/>
      </c>
      <c r="FD48" s="453" t="str">
        <f ca="1">IF((FC48&lt;&gt;""),IF(OR($F48&lt;&gt;$G48,PrSettings!$M$4="●"),(($F48-$G48)=(EZ48-FA48))*1,0),"")</f>
        <v/>
      </c>
      <c r="FE48" s="453" t="str">
        <f t="shared" ref="FE48:FE53" ca="1" si="555">IF((FC48&lt;&gt;""),($F48=EZ48)*($G48=FA48),"")</f>
        <v/>
      </c>
      <c r="FF48" s="453" t="str">
        <f ca="1">IF(FC48&lt;&gt;"",IF(ABS($F48-$G48)&gt;=PrSettings!$M$7,(ABS($F48-$G48-EZ48+FA48)&lt;=1)*1,IF(AND(FC48,$F48=$G48,$F48&gt;=PrSettings!$M$6),(ABS(EZ48-$F48)&lt;=1)*1,IF(AND(FC48,$F48+$G48&gt;=PrSettings!$M$8),(ABS(EZ48-$F48)+ABS(FA48-$G48)&lt;=1)*1,""))),"")</f>
        <v/>
      </c>
      <c r="FG48" s="488"/>
      <c r="FI48" s="451">
        <f t="shared" ca="1" si="386"/>
        <v>14</v>
      </c>
      <c r="FJ48" s="452" t="str">
        <f ca="1">GrpG!$B$4</f>
        <v>Schweiz</v>
      </c>
      <c r="FK48" s="453">
        <f t="shared" ref="FK48:FK53" ca="1" si="556">$D48</f>
        <v>37</v>
      </c>
      <c r="FL48" s="452" t="str">
        <f ca="1">GrpG!$D$4</f>
        <v>Kamerun</v>
      </c>
      <c r="FM48" s="492"/>
      <c r="FN48" s="492"/>
      <c r="FO48" s="485"/>
      <c r="FP48" s="453" t="str">
        <f t="shared" ref="FP48:FP53" ca="1" si="557">IF(($F48&lt;&gt;"")*($G48&lt;&gt;"")*(FM48&lt;&gt;"")*(FN48&lt;&gt;""),($F48&gt;$G48)*(FM48&gt;FN48)+($F48=$G48)*(FM48=FN48)+($F48&lt;$G48)*(FM48&lt;FN48),"")</f>
        <v/>
      </c>
      <c r="FQ48" s="453" t="str">
        <f ca="1">IF((FP48&lt;&gt;""),IF(OR($F48&lt;&gt;$G48,PrSettings!$M$4="●"),(($F48-$G48)=(FM48-FN48))*1,0),"")</f>
        <v/>
      </c>
      <c r="FR48" s="453" t="str">
        <f t="shared" ref="FR48:FR53" ca="1" si="558">IF((FP48&lt;&gt;""),($F48=FM48)*($G48=FN48),"")</f>
        <v/>
      </c>
      <c r="FS48" s="453" t="str">
        <f ca="1">IF(FP48&lt;&gt;"",IF(ABS($F48-$G48)&gt;=PrSettings!$M$7,(ABS($F48-$G48-FM48+FN48)&lt;=1)*1,IF(AND(FP48,$F48=$G48,$F48&gt;=PrSettings!$M$6),(ABS(FM48-$F48)&lt;=1)*1,IF(AND(FP48,$F48+$G48&gt;=PrSettings!$M$8),(ABS(FM48-$F48)+ABS(FN48-$G48)&lt;=1)*1,""))),"")</f>
        <v/>
      </c>
      <c r="FT48" s="488"/>
      <c r="FV48" s="451">
        <f t="shared" ca="1" si="390"/>
        <v>14</v>
      </c>
      <c r="FW48" s="452" t="str">
        <f ca="1">GrpG!$B$4</f>
        <v>Schweiz</v>
      </c>
      <c r="FX48" s="453">
        <f t="shared" ref="FX48:FX53" ca="1" si="559">$D48</f>
        <v>37</v>
      </c>
      <c r="FY48" s="452" t="str">
        <f ca="1">GrpG!$D$4</f>
        <v>Kamerun</v>
      </c>
      <c r="FZ48" s="492"/>
      <c r="GA48" s="492"/>
      <c r="GB48" s="485"/>
      <c r="GC48" s="453" t="str">
        <f t="shared" ref="GC48:GC53" ca="1" si="560">IF(($F48&lt;&gt;"")*($G48&lt;&gt;"")*(FZ48&lt;&gt;"")*(GA48&lt;&gt;""),($F48&gt;$G48)*(FZ48&gt;GA48)+($F48=$G48)*(FZ48=GA48)+($F48&lt;$G48)*(FZ48&lt;GA48),"")</f>
        <v/>
      </c>
      <c r="GD48" s="453" t="str">
        <f ca="1">IF((GC48&lt;&gt;""),IF(OR($F48&lt;&gt;$G48,PrSettings!$M$4="●"),(($F48-$G48)=(FZ48-GA48))*1,0),"")</f>
        <v/>
      </c>
      <c r="GE48" s="453" t="str">
        <f t="shared" ref="GE48:GE53" ca="1" si="561">IF((GC48&lt;&gt;""),($F48=FZ48)*($G48=GA48),"")</f>
        <v/>
      </c>
      <c r="GF48" s="453" t="str">
        <f ca="1">IF(GC48&lt;&gt;"",IF(ABS($F48-$G48)&gt;=PrSettings!$M$7,(ABS($F48-$G48-FZ48+GA48)&lt;=1)*1,IF(AND(GC48,$F48=$G48,$F48&gt;=PrSettings!$M$6),(ABS(FZ48-$F48)&lt;=1)*1,IF(AND(GC48,$F48+$G48&gt;=PrSettings!$M$8),(ABS(FZ48-$F48)+ABS(GA48-$G48)&lt;=1)*1,""))),"")</f>
        <v/>
      </c>
      <c r="GG48" s="488"/>
      <c r="GI48" s="451">
        <f t="shared" ca="1" si="394"/>
        <v>14</v>
      </c>
      <c r="GJ48" s="452" t="str">
        <f ca="1">GrpG!$B$4</f>
        <v>Schweiz</v>
      </c>
      <c r="GK48" s="453">
        <f t="shared" ref="GK48:GK53" ca="1" si="562">$D48</f>
        <v>37</v>
      </c>
      <c r="GL48" s="452" t="str">
        <f ca="1">GrpG!$D$4</f>
        <v>Kamerun</v>
      </c>
      <c r="GM48" s="492"/>
      <c r="GN48" s="492"/>
      <c r="GO48" s="485"/>
      <c r="GP48" s="453" t="str">
        <f t="shared" ref="GP48:GP53" ca="1" si="563">IF(($F48&lt;&gt;"")*($G48&lt;&gt;"")*(GM48&lt;&gt;"")*(GN48&lt;&gt;""),($F48&gt;$G48)*(GM48&gt;GN48)+($F48=$G48)*(GM48=GN48)+($F48&lt;$G48)*(GM48&lt;GN48),"")</f>
        <v/>
      </c>
      <c r="GQ48" s="453" t="str">
        <f ca="1">IF((GP48&lt;&gt;""),IF(OR($F48&lt;&gt;$G48,PrSettings!$M$4="●"),(($F48-$G48)=(GM48-GN48))*1,0),"")</f>
        <v/>
      </c>
      <c r="GR48" s="453" t="str">
        <f t="shared" ref="GR48:GR53" ca="1" si="564">IF((GP48&lt;&gt;""),($F48=GM48)*($G48=GN48),"")</f>
        <v/>
      </c>
      <c r="GS48" s="453" t="str">
        <f ca="1">IF(GP48&lt;&gt;"",IF(ABS($F48-$G48)&gt;=PrSettings!$M$7,(ABS($F48-$G48-GM48+GN48)&lt;=1)*1,IF(AND(GP48,$F48=$G48,$F48&gt;=PrSettings!$M$6),(ABS(GM48-$F48)&lt;=1)*1,IF(AND(GP48,$F48+$G48&gt;=PrSettings!$M$8),(ABS(GM48-$F48)+ABS(GN48-$G48)&lt;=1)*1,""))),"")</f>
        <v/>
      </c>
      <c r="GT48" s="488"/>
      <c r="GV48" s="451">
        <f t="shared" ca="1" si="398"/>
        <v>14</v>
      </c>
      <c r="GW48" s="452" t="str">
        <f ca="1">GrpG!$B$4</f>
        <v>Schweiz</v>
      </c>
      <c r="GX48" s="453">
        <f t="shared" ref="GX48:GX53" ca="1" si="565">$D48</f>
        <v>37</v>
      </c>
      <c r="GY48" s="452" t="str">
        <f ca="1">GrpG!$D$4</f>
        <v>Kamerun</v>
      </c>
      <c r="GZ48" s="492"/>
      <c r="HA48" s="492"/>
      <c r="HB48" s="485"/>
      <c r="HC48" s="453" t="str">
        <f t="shared" ref="HC48:HC53" ca="1" si="566">IF(($F48&lt;&gt;"")*($G48&lt;&gt;"")*(GZ48&lt;&gt;"")*(HA48&lt;&gt;""),($F48&gt;$G48)*(GZ48&gt;HA48)+($F48=$G48)*(GZ48=HA48)+($F48&lt;$G48)*(GZ48&lt;HA48),"")</f>
        <v/>
      </c>
      <c r="HD48" s="453" t="str">
        <f ca="1">IF((HC48&lt;&gt;""),IF(OR($F48&lt;&gt;$G48,PrSettings!$M$4="●"),(($F48-$G48)=(GZ48-HA48))*1,0),"")</f>
        <v/>
      </c>
      <c r="HE48" s="453" t="str">
        <f t="shared" ref="HE48:HE53" ca="1" si="567">IF((HC48&lt;&gt;""),($F48=GZ48)*($G48=HA48),"")</f>
        <v/>
      </c>
      <c r="HF48" s="453" t="str">
        <f ca="1">IF(HC48&lt;&gt;"",IF(ABS($F48-$G48)&gt;=PrSettings!$M$7,(ABS($F48-$G48-GZ48+HA48)&lt;=1)*1,IF(AND(HC48,$F48=$G48,$F48&gt;=PrSettings!$M$6),(ABS(GZ48-$F48)&lt;=1)*1,IF(AND(HC48,$F48+$G48&gt;=PrSettings!$M$8),(ABS(GZ48-$F48)+ABS(HA48-$G48)&lt;=1)*1,""))),"")</f>
        <v/>
      </c>
      <c r="HG48" s="488"/>
      <c r="HI48" s="451">
        <f t="shared" ca="1" si="402"/>
        <v>14</v>
      </c>
      <c r="HJ48" s="452" t="str">
        <f ca="1">GrpG!$B$4</f>
        <v>Schweiz</v>
      </c>
      <c r="HK48" s="453">
        <f t="shared" ref="HK48:HK53" ca="1" si="568">$D48</f>
        <v>37</v>
      </c>
      <c r="HL48" s="452" t="str">
        <f ca="1">GrpG!$D$4</f>
        <v>Kamerun</v>
      </c>
      <c r="HM48" s="492"/>
      <c r="HN48" s="492"/>
      <c r="HO48" s="485"/>
      <c r="HP48" s="453" t="str">
        <f t="shared" ref="HP48:HP53" ca="1" si="569">IF(($F48&lt;&gt;"")*($G48&lt;&gt;"")*(HM48&lt;&gt;"")*(HN48&lt;&gt;""),($F48&gt;$G48)*(HM48&gt;HN48)+($F48=$G48)*(HM48=HN48)+($F48&lt;$G48)*(HM48&lt;HN48),"")</f>
        <v/>
      </c>
      <c r="HQ48" s="453" t="str">
        <f ca="1">IF((HP48&lt;&gt;""),IF(OR($F48&lt;&gt;$G48,PrSettings!$M$4="●"),(($F48-$G48)=(HM48-HN48))*1,0),"")</f>
        <v/>
      </c>
      <c r="HR48" s="453" t="str">
        <f t="shared" ref="HR48:HR53" ca="1" si="570">IF((HP48&lt;&gt;""),($F48=HM48)*($G48=HN48),"")</f>
        <v/>
      </c>
      <c r="HS48" s="453" t="str">
        <f ca="1">IF(HP48&lt;&gt;"",IF(ABS($F48-$G48)&gt;=PrSettings!$M$7,(ABS($F48-$G48-HM48+HN48)&lt;=1)*1,IF(AND(HP48,$F48=$G48,$F48&gt;=PrSettings!$M$6),(ABS(HM48-$F48)&lt;=1)*1,IF(AND(HP48,$F48+$G48&gt;=PrSettings!$M$8),(ABS(HM48-$F48)+ABS(HN48-$G48)&lt;=1)*1,""))),"")</f>
        <v/>
      </c>
      <c r="HT48" s="488"/>
      <c r="HV48" s="451">
        <f t="shared" ca="1" si="406"/>
        <v>14</v>
      </c>
      <c r="HW48" s="452" t="str">
        <f ca="1">GrpG!$B$4</f>
        <v>Schweiz</v>
      </c>
      <c r="HX48" s="453">
        <f t="shared" ref="HX48:HX53" ca="1" si="571">$D48</f>
        <v>37</v>
      </c>
      <c r="HY48" s="452" t="str">
        <f ca="1">GrpG!$D$4</f>
        <v>Kamerun</v>
      </c>
      <c r="HZ48" s="492"/>
      <c r="IA48" s="492"/>
      <c r="IB48" s="485"/>
      <c r="IC48" s="453" t="str">
        <f t="shared" ref="IC48:IC53" ca="1" si="572">IF(($F48&lt;&gt;"")*($G48&lt;&gt;"")*(HZ48&lt;&gt;"")*(IA48&lt;&gt;""),($F48&gt;$G48)*(HZ48&gt;IA48)+($F48=$G48)*(HZ48=IA48)+($F48&lt;$G48)*(HZ48&lt;IA48),"")</f>
        <v/>
      </c>
      <c r="ID48" s="453" t="str">
        <f ca="1">IF((IC48&lt;&gt;""),IF(OR($F48&lt;&gt;$G48,PrSettings!$M$4="●"),(($F48-$G48)=(HZ48-IA48))*1,0),"")</f>
        <v/>
      </c>
      <c r="IE48" s="453" t="str">
        <f t="shared" ref="IE48:IE53" ca="1" si="573">IF((IC48&lt;&gt;""),($F48=HZ48)*($G48=IA48),"")</f>
        <v/>
      </c>
      <c r="IF48" s="453" t="str">
        <f ca="1">IF(IC48&lt;&gt;"",IF(ABS($F48-$G48)&gt;=PrSettings!$M$7,(ABS($F48-$G48-HZ48+IA48)&lt;=1)*1,IF(AND(IC48,$F48=$G48,$F48&gt;=PrSettings!$M$6),(ABS(HZ48-$F48)&lt;=1)*1,IF(AND(IC48,$F48+$G48&gt;=PrSettings!$M$8),(ABS(HZ48-$F48)+ABS(IA48-$G48)&lt;=1)*1,""))),"")</f>
        <v/>
      </c>
      <c r="IG48" s="488"/>
      <c r="II48" s="451">
        <f t="shared" ca="1" si="410"/>
        <v>14</v>
      </c>
      <c r="IJ48" s="452" t="str">
        <f ca="1">GrpG!$B$4</f>
        <v>Schweiz</v>
      </c>
      <c r="IK48" s="453">
        <f t="shared" ref="IK48:IK53" ca="1" si="574">$D48</f>
        <v>37</v>
      </c>
      <c r="IL48" s="452" t="str">
        <f ca="1">GrpG!$D$4</f>
        <v>Kamerun</v>
      </c>
      <c r="IM48" s="492"/>
      <c r="IN48" s="492"/>
      <c r="IO48" s="485"/>
      <c r="IP48" s="453" t="str">
        <f t="shared" ref="IP48:IP53" ca="1" si="575">IF(($F48&lt;&gt;"")*($G48&lt;&gt;"")*(IM48&lt;&gt;"")*(IN48&lt;&gt;""),($F48&gt;$G48)*(IM48&gt;IN48)+($F48=$G48)*(IM48=IN48)+($F48&lt;$G48)*(IM48&lt;IN48),"")</f>
        <v/>
      </c>
      <c r="IQ48" s="453" t="str">
        <f ca="1">IF((IP48&lt;&gt;""),IF(OR($F48&lt;&gt;$G48,PrSettings!$M$4="●"),(($F48-$G48)=(IM48-IN48))*1,0),"")</f>
        <v/>
      </c>
      <c r="IR48" s="453" t="str">
        <f t="shared" ref="IR48:IR53" ca="1" si="576">IF((IP48&lt;&gt;""),($F48=IM48)*($G48=IN48),"")</f>
        <v/>
      </c>
      <c r="IS48" s="453" t="str">
        <f ca="1">IF(IP48&lt;&gt;"",IF(ABS($F48-$G48)&gt;=PrSettings!$M$7,(ABS($F48-$G48-IM48+IN48)&lt;=1)*1,IF(AND(IP48,$F48=$G48,$F48&gt;=PrSettings!$M$6),(ABS(IM48-$F48)&lt;=1)*1,IF(AND(IP48,$F48+$G48&gt;=PrSettings!$M$8),(ABS(IM48-$F48)+ABS(IN48-$G48)&lt;=1)*1,""))),"")</f>
        <v/>
      </c>
      <c r="IT48" s="488"/>
      <c r="IV48" s="451">
        <f t="shared" ca="1" si="414"/>
        <v>14</v>
      </c>
      <c r="IW48" s="452" t="str">
        <f ca="1">GrpG!$B$4</f>
        <v>Schweiz</v>
      </c>
      <c r="IX48" s="453">
        <f t="shared" ref="IX48:IX53" ca="1" si="577">$D48</f>
        <v>37</v>
      </c>
      <c r="IY48" s="452" t="str">
        <f ca="1">GrpG!$D$4</f>
        <v>Kamerun</v>
      </c>
      <c r="IZ48" s="492"/>
      <c r="JA48" s="492"/>
      <c r="JB48" s="485"/>
      <c r="JC48" s="453" t="str">
        <f t="shared" ref="JC48:JC53" ca="1" si="578">IF(($F48&lt;&gt;"")*($G48&lt;&gt;"")*(IZ48&lt;&gt;"")*(JA48&lt;&gt;""),($F48&gt;$G48)*(IZ48&gt;JA48)+($F48=$G48)*(IZ48=JA48)+($F48&lt;$G48)*(IZ48&lt;JA48),"")</f>
        <v/>
      </c>
      <c r="JD48" s="453" t="str">
        <f ca="1">IF((JC48&lt;&gt;""),IF(OR($F48&lt;&gt;$G48,PrSettings!$M$4="●"),(($F48-$G48)=(IZ48-JA48))*1,0),"")</f>
        <v/>
      </c>
      <c r="JE48" s="453" t="str">
        <f t="shared" ref="JE48:JE53" ca="1" si="579">IF((JC48&lt;&gt;""),($F48=IZ48)*($G48=JA48),"")</f>
        <v/>
      </c>
      <c r="JF48" s="453" t="str">
        <f ca="1">IF(JC48&lt;&gt;"",IF(ABS($F48-$G48)&gt;=PrSettings!$M$7,(ABS($F48-$G48-IZ48+JA48)&lt;=1)*1,IF(AND(JC48,$F48=$G48,$F48&gt;=PrSettings!$M$6),(ABS(IZ48-$F48)&lt;=1)*1,IF(AND(JC48,$F48+$G48&gt;=PrSettings!$M$8),(ABS(IZ48-$F48)+ABS(JA48-$G48)&lt;=1)*1,""))),"")</f>
        <v/>
      </c>
      <c r="JG48" s="488"/>
      <c r="JI48" s="451">
        <f t="shared" ca="1" si="418"/>
        <v>14</v>
      </c>
      <c r="JJ48" s="452" t="str">
        <f ca="1">GrpG!$B$4</f>
        <v>Schweiz</v>
      </c>
      <c r="JK48" s="453">
        <f t="shared" ref="JK48:JK53" ca="1" si="580">$D48</f>
        <v>37</v>
      </c>
      <c r="JL48" s="452" t="str">
        <f ca="1">GrpG!$D$4</f>
        <v>Kamerun</v>
      </c>
      <c r="JM48" s="492"/>
      <c r="JN48" s="492"/>
      <c r="JO48" s="485"/>
      <c r="JP48" s="453" t="str">
        <f t="shared" ref="JP48:JP53" ca="1" si="581">IF(($F48&lt;&gt;"")*($G48&lt;&gt;"")*(JM48&lt;&gt;"")*(JN48&lt;&gt;""),($F48&gt;$G48)*(JM48&gt;JN48)+($F48=$G48)*(JM48=JN48)+($F48&lt;$G48)*(JM48&lt;JN48),"")</f>
        <v/>
      </c>
      <c r="JQ48" s="453" t="str">
        <f ca="1">IF((JP48&lt;&gt;""),IF(OR($F48&lt;&gt;$G48,PrSettings!$M$4="●"),(($F48-$G48)=(JM48-JN48))*1,0),"")</f>
        <v/>
      </c>
      <c r="JR48" s="453" t="str">
        <f t="shared" ref="JR48:JR53" ca="1" si="582">IF((JP48&lt;&gt;""),($F48=JM48)*($G48=JN48),"")</f>
        <v/>
      </c>
      <c r="JS48" s="453" t="str">
        <f ca="1">IF(JP48&lt;&gt;"",IF(ABS($F48-$G48)&gt;=PrSettings!$M$7,(ABS($F48-$G48-JM48+JN48)&lt;=1)*1,IF(AND(JP48,$F48=$G48,$F48&gt;=PrSettings!$M$6),(ABS(JM48-$F48)&lt;=1)*1,IF(AND(JP48,$F48+$G48&gt;=PrSettings!$M$8),(ABS(JM48-$F48)+ABS(JN48-$G48)&lt;=1)*1,""))),"")</f>
        <v/>
      </c>
      <c r="JT48" s="488"/>
      <c r="JV48" s="451">
        <f t="shared" ca="1" si="422"/>
        <v>14</v>
      </c>
      <c r="JW48" s="452" t="str">
        <f ca="1">GrpG!$B$4</f>
        <v>Schweiz</v>
      </c>
      <c r="JX48" s="453">
        <f t="shared" ref="JX48:JX53" ca="1" si="583">$D48</f>
        <v>37</v>
      </c>
      <c r="JY48" s="452" t="str">
        <f ca="1">GrpG!$D$4</f>
        <v>Kamerun</v>
      </c>
      <c r="JZ48" s="492"/>
      <c r="KA48" s="492"/>
      <c r="KB48" s="485"/>
      <c r="KC48" s="453" t="str">
        <f t="shared" ref="KC48:KC53" ca="1" si="584">IF(($F48&lt;&gt;"")*($G48&lt;&gt;"")*(JZ48&lt;&gt;"")*(KA48&lt;&gt;""),($F48&gt;$G48)*(JZ48&gt;KA48)+($F48=$G48)*(JZ48=KA48)+($F48&lt;$G48)*(JZ48&lt;KA48),"")</f>
        <v/>
      </c>
      <c r="KD48" s="453" t="str">
        <f ca="1">IF((KC48&lt;&gt;""),IF(OR($F48&lt;&gt;$G48,PrSettings!$M$4="●"),(($F48-$G48)=(JZ48-KA48))*1,0),"")</f>
        <v/>
      </c>
      <c r="KE48" s="453" t="str">
        <f t="shared" ref="KE48:KE53" ca="1" si="585">IF((KC48&lt;&gt;""),($F48=JZ48)*($G48=KA48),"")</f>
        <v/>
      </c>
      <c r="KF48" s="453" t="str">
        <f ca="1">IF(KC48&lt;&gt;"",IF(ABS($F48-$G48)&gt;=PrSettings!$M$7,(ABS($F48-$G48-JZ48+KA48)&lt;=1)*1,IF(AND(KC48,$F48=$G48,$F48&gt;=PrSettings!$M$6),(ABS(JZ48-$F48)&lt;=1)*1,IF(AND(KC48,$F48+$G48&gt;=PrSettings!$M$8),(ABS(JZ48-$F48)+ABS(KA48-$G48)&lt;=1)*1,""))),"")</f>
        <v/>
      </c>
      <c r="KG48" s="488"/>
      <c r="KI48" s="451">
        <f t="shared" ca="1" si="426"/>
        <v>14</v>
      </c>
      <c r="KJ48" s="452" t="str">
        <f ca="1">GrpG!$B$4</f>
        <v>Schweiz</v>
      </c>
      <c r="KK48" s="453">
        <f t="shared" ref="KK48:KK53" ca="1" si="586">$D48</f>
        <v>37</v>
      </c>
      <c r="KL48" s="452" t="str">
        <f ca="1">GrpG!$D$4</f>
        <v>Kamerun</v>
      </c>
      <c r="KM48" s="492"/>
      <c r="KN48" s="492"/>
      <c r="KO48" s="485"/>
      <c r="KP48" s="453" t="str">
        <f t="shared" ref="KP48:KP53" ca="1" si="587">IF(($F48&lt;&gt;"")*($G48&lt;&gt;"")*(KM48&lt;&gt;"")*(KN48&lt;&gt;""),($F48&gt;$G48)*(KM48&gt;KN48)+($F48=$G48)*(KM48=KN48)+($F48&lt;$G48)*(KM48&lt;KN48),"")</f>
        <v/>
      </c>
      <c r="KQ48" s="453" t="str">
        <f ca="1">IF((KP48&lt;&gt;""),IF(OR($F48&lt;&gt;$G48,PrSettings!$M$4="●"),(($F48-$G48)=(KM48-KN48))*1,0),"")</f>
        <v/>
      </c>
      <c r="KR48" s="453" t="str">
        <f t="shared" ref="KR48:KR53" ca="1" si="588">IF((KP48&lt;&gt;""),($F48=KM48)*($G48=KN48),"")</f>
        <v/>
      </c>
      <c r="KS48" s="453" t="str">
        <f ca="1">IF(KP48&lt;&gt;"",IF(ABS($F48-$G48)&gt;=PrSettings!$M$7,(ABS($F48-$G48-KM48+KN48)&lt;=1)*1,IF(AND(KP48,$F48=$G48,$F48&gt;=PrSettings!$M$6),(ABS(KM48-$F48)&lt;=1)*1,IF(AND(KP48,$F48+$G48&gt;=PrSettings!$M$8),(ABS(KM48-$F48)+ABS(KN48-$G48)&lt;=1)*1,""))),"")</f>
        <v/>
      </c>
      <c r="KT48" s="488"/>
      <c r="KV48" s="451">
        <f t="shared" ca="1" si="430"/>
        <v>14</v>
      </c>
      <c r="KW48" s="452" t="str">
        <f ca="1">GrpG!$B$4</f>
        <v>Schweiz</v>
      </c>
      <c r="KX48" s="453">
        <f t="shared" ref="KX48:KX53" ca="1" si="589">$D48</f>
        <v>37</v>
      </c>
      <c r="KY48" s="452" t="str">
        <f ca="1">GrpG!$D$4</f>
        <v>Kamerun</v>
      </c>
      <c r="KZ48" s="492"/>
      <c r="LA48" s="492"/>
      <c r="LB48" s="485"/>
      <c r="LC48" s="453" t="str">
        <f t="shared" ref="LC48:LC53" ca="1" si="590">IF(($F48&lt;&gt;"")*($G48&lt;&gt;"")*(KZ48&lt;&gt;"")*(LA48&lt;&gt;""),($F48&gt;$G48)*(KZ48&gt;LA48)+($F48=$G48)*(KZ48=LA48)+($F48&lt;$G48)*(KZ48&lt;LA48),"")</f>
        <v/>
      </c>
      <c r="LD48" s="453" t="str">
        <f ca="1">IF((LC48&lt;&gt;""),IF(OR($F48&lt;&gt;$G48,PrSettings!$M$4="●"),(($F48-$G48)=(KZ48-LA48))*1,0),"")</f>
        <v/>
      </c>
      <c r="LE48" s="453" t="str">
        <f t="shared" ref="LE48:LE53" ca="1" si="591">IF((LC48&lt;&gt;""),($F48=KZ48)*($G48=LA48),"")</f>
        <v/>
      </c>
      <c r="LF48" s="453" t="str">
        <f ca="1">IF(LC48&lt;&gt;"",IF(ABS($F48-$G48)&gt;=PrSettings!$M$7,(ABS($F48-$G48-KZ48+LA48)&lt;=1)*1,IF(AND(LC48,$F48=$G48,$F48&gt;=PrSettings!$M$6),(ABS(KZ48-$F48)&lt;=1)*1,IF(AND(LC48,$F48+$G48&gt;=PrSettings!$M$8),(ABS(KZ48-$F48)+ABS(LA48-$G48)&lt;=1)*1,""))),"")</f>
        <v/>
      </c>
      <c r="LG48" s="488"/>
      <c r="LI48" s="451">
        <f t="shared" ca="1" si="434"/>
        <v>14</v>
      </c>
      <c r="LJ48" s="452" t="str">
        <f ca="1">GrpG!$B$4</f>
        <v>Schweiz</v>
      </c>
      <c r="LK48" s="453">
        <f t="shared" ref="LK48:LK53" ca="1" si="592">$D48</f>
        <v>37</v>
      </c>
      <c r="LL48" s="452" t="str">
        <f ca="1">GrpG!$D$4</f>
        <v>Kamerun</v>
      </c>
      <c r="LM48" s="492"/>
      <c r="LN48" s="492"/>
      <c r="LO48" s="485"/>
      <c r="LP48" s="453" t="str">
        <f t="shared" ref="LP48:LP53" ca="1" si="593">IF(($F48&lt;&gt;"")*($G48&lt;&gt;"")*(LM48&lt;&gt;"")*(LN48&lt;&gt;""),($F48&gt;$G48)*(LM48&gt;LN48)+($F48=$G48)*(LM48=LN48)+($F48&lt;$G48)*(LM48&lt;LN48),"")</f>
        <v/>
      </c>
      <c r="LQ48" s="453" t="str">
        <f ca="1">IF((LP48&lt;&gt;""),IF(OR($F48&lt;&gt;$G48,PrSettings!$M$4="●"),(($F48-$G48)=(LM48-LN48))*1,0),"")</f>
        <v/>
      </c>
      <c r="LR48" s="453" t="str">
        <f t="shared" ref="LR48:LR53" ca="1" si="594">IF((LP48&lt;&gt;""),($F48=LM48)*($G48=LN48),"")</f>
        <v/>
      </c>
      <c r="LS48" s="453" t="str">
        <f ca="1">IF(LP48&lt;&gt;"",IF(ABS($F48-$G48)&gt;=PrSettings!$M$7,(ABS($F48-$G48-LM48+LN48)&lt;=1)*1,IF(AND(LP48,$F48=$G48,$F48&gt;=PrSettings!$M$6),(ABS(LM48-$F48)&lt;=1)*1,IF(AND(LP48,$F48+$G48&gt;=PrSettings!$M$8),(ABS(LM48-$F48)+ABS(LN48-$G48)&lt;=1)*1,""))),"")</f>
        <v/>
      </c>
      <c r="LT48" s="488"/>
      <c r="LV48" s="451">
        <f t="shared" ca="1" si="438"/>
        <v>14</v>
      </c>
      <c r="LW48" s="452" t="str">
        <f ca="1">GrpG!$B$4</f>
        <v>Schweiz</v>
      </c>
      <c r="LX48" s="453">
        <f t="shared" ref="LX48:LX53" ca="1" si="595">$D48</f>
        <v>37</v>
      </c>
      <c r="LY48" s="452" t="str">
        <f ca="1">GrpG!$D$4</f>
        <v>Kamerun</v>
      </c>
      <c r="LZ48" s="492"/>
      <c r="MA48" s="492"/>
      <c r="MB48" s="485"/>
      <c r="MC48" s="453" t="str">
        <f t="shared" ref="MC48:MC53" ca="1" si="596">IF(($F48&lt;&gt;"")*($G48&lt;&gt;"")*(LZ48&lt;&gt;"")*(MA48&lt;&gt;""),($F48&gt;$G48)*(LZ48&gt;MA48)+($F48=$G48)*(LZ48=MA48)+($F48&lt;$G48)*(LZ48&lt;MA48),"")</f>
        <v/>
      </c>
      <c r="MD48" s="453" t="str">
        <f ca="1">IF((MC48&lt;&gt;""),IF(OR($F48&lt;&gt;$G48,PrSettings!$M$4="●"),(($F48-$G48)=(LZ48-MA48))*1,0),"")</f>
        <v/>
      </c>
      <c r="ME48" s="453" t="str">
        <f t="shared" ref="ME48:ME53" ca="1" si="597">IF((MC48&lt;&gt;""),($F48=LZ48)*($G48=MA48),"")</f>
        <v/>
      </c>
      <c r="MF48" s="453" t="str">
        <f ca="1">IF(MC48&lt;&gt;"",IF(ABS($F48-$G48)&gt;=PrSettings!$M$7,(ABS($F48-$G48-LZ48+MA48)&lt;=1)*1,IF(AND(MC48,$F48=$G48,$F48&gt;=PrSettings!$M$6),(ABS(LZ48-$F48)&lt;=1)*1,IF(AND(MC48,$F48+$G48&gt;=PrSettings!$M$8),(ABS(LZ48-$F48)+ABS(MA48-$G48)&lt;=1)*1,""))),"")</f>
        <v/>
      </c>
      <c r="MG48" s="488"/>
    </row>
    <row r="49" spans="1:345" x14ac:dyDescent="0.25">
      <c r="B49" s="451">
        <f ca="1">INDEX(Groups!$C$7:$C$45,MATCH(C49,Groups!$D$7:$D$45,0))</f>
        <v>1</v>
      </c>
      <c r="C49" s="452" t="str">
        <f ca="1">GrpG!$B$5</f>
        <v>Brasilien</v>
      </c>
      <c r="D49" s="453">
        <f ca="1">INDEX(Groups!$C$7:$C$45,MATCH(E49,Groups!$D$7:$D$45,0))</f>
        <v>25</v>
      </c>
      <c r="E49" s="452" t="str">
        <f ca="1">GrpG!$D$5</f>
        <v>Serbien</v>
      </c>
      <c r="F49" s="454">
        <f ca="1">GrpG!$E$5</f>
        <v>2</v>
      </c>
      <c r="G49" s="455">
        <f ca="1">GrpG!$G$5</f>
        <v>0</v>
      </c>
      <c r="I49" s="451">
        <f t="shared" ca="1" si="338"/>
        <v>1</v>
      </c>
      <c r="J49" s="452" t="str">
        <f ca="1">GrpG!$B$5</f>
        <v>Brasilien</v>
      </c>
      <c r="K49" s="453">
        <f t="shared" ca="1" si="520"/>
        <v>25</v>
      </c>
      <c r="L49" s="452" t="str">
        <f ca="1">GrpG!$D$5</f>
        <v>Serbien</v>
      </c>
      <c r="M49" s="492"/>
      <c r="N49" s="492"/>
      <c r="O49" s="486"/>
      <c r="P49" s="453" t="str">
        <f t="shared" ca="1" si="521"/>
        <v/>
      </c>
      <c r="Q49" s="453" t="str">
        <f ca="1">IF((P49&lt;&gt;""),IF(OR($F49&lt;&gt;$G49,PrSettings!$M$4="●"),(($F49-$G49)=(M49-N49))*1,0),"")</f>
        <v/>
      </c>
      <c r="R49" s="453" t="str">
        <f t="shared" ca="1" si="522"/>
        <v/>
      </c>
      <c r="S49" s="453" t="str">
        <f ca="1">IF(P49&lt;&gt;"",IF(ABS($F49-$G49)&gt;=PrSettings!$M$7,(ABS($F49-$G49-M49+N49)&lt;=1)*1,IF(AND(P49,$F49=$G49,$F49&gt;=PrSettings!$M$6),(ABS(M49-$F49)&lt;=1)*1,IF(AND(P49,$F49+$G49&gt;=PrSettings!$M$8),(ABS(M49-$F49)+ABS(N49-$G49)&lt;=1)*1,""))),"")</f>
        <v/>
      </c>
      <c r="T49" s="489"/>
      <c r="V49" s="451">
        <f t="shared" ca="1" si="342"/>
        <v>1</v>
      </c>
      <c r="W49" s="452" t="str">
        <f ca="1">GrpG!$B$5</f>
        <v>Brasilien</v>
      </c>
      <c r="X49" s="453">
        <f t="shared" ca="1" si="523"/>
        <v>25</v>
      </c>
      <c r="Y49" s="452" t="str">
        <f ca="1">GrpG!$D$5</f>
        <v>Serbien</v>
      </c>
      <c r="Z49" s="492"/>
      <c r="AA49" s="492"/>
      <c r="AB49" s="486"/>
      <c r="AC49" s="453" t="str">
        <f t="shared" ca="1" si="524"/>
        <v/>
      </c>
      <c r="AD49" s="453" t="str">
        <f ca="1">IF((AC49&lt;&gt;""),IF(OR($F49&lt;&gt;$G49,PrSettings!$M$4="●"),(($F49-$G49)=(Z49-AA49))*1,0),"")</f>
        <v/>
      </c>
      <c r="AE49" s="453" t="str">
        <f t="shared" ca="1" si="525"/>
        <v/>
      </c>
      <c r="AF49" s="453" t="str">
        <f ca="1">IF(AC49&lt;&gt;"",IF(ABS($F49-$G49)&gt;=PrSettings!$M$7,(ABS($F49-$G49-Z49+AA49)&lt;=1)*1,IF(AND(AC49,$F49=$G49,$F49&gt;=PrSettings!$M$6),(ABS(Z49-$F49)&lt;=1)*1,IF(AND(AC49,$F49+$G49&gt;=PrSettings!$M$8),(ABS(Z49-$F49)+ABS(AA49-$G49)&lt;=1)*1,""))),"")</f>
        <v/>
      </c>
      <c r="AG49" s="489"/>
      <c r="AI49" s="451">
        <f t="shared" ca="1" si="346"/>
        <v>1</v>
      </c>
      <c r="AJ49" s="452" t="str">
        <f ca="1">GrpG!$B$5</f>
        <v>Brasilien</v>
      </c>
      <c r="AK49" s="453">
        <f t="shared" ca="1" si="526"/>
        <v>25</v>
      </c>
      <c r="AL49" s="452" t="str">
        <f ca="1">GrpG!$D$5</f>
        <v>Serbien</v>
      </c>
      <c r="AM49" s="492"/>
      <c r="AN49" s="492"/>
      <c r="AO49" s="486"/>
      <c r="AP49" s="453" t="str">
        <f t="shared" ca="1" si="527"/>
        <v/>
      </c>
      <c r="AQ49" s="453" t="str">
        <f ca="1">IF((AP49&lt;&gt;""),IF(OR($F49&lt;&gt;$G49,PrSettings!$M$4="●"),(($F49-$G49)=(AM49-AN49))*1,0),"")</f>
        <v/>
      </c>
      <c r="AR49" s="453" t="str">
        <f t="shared" ca="1" si="528"/>
        <v/>
      </c>
      <c r="AS49" s="453" t="str">
        <f ca="1">IF(AP49&lt;&gt;"",IF(ABS($F49-$G49)&gt;=PrSettings!$M$7,(ABS($F49-$G49-AM49+AN49)&lt;=1)*1,IF(AND(AP49,$F49=$G49,$F49&gt;=PrSettings!$M$6),(ABS(AM49-$F49)&lt;=1)*1,IF(AND(AP49,$F49+$G49&gt;=PrSettings!$M$8),(ABS(AM49-$F49)+ABS(AN49-$G49)&lt;=1)*1,""))),"")</f>
        <v/>
      </c>
      <c r="AT49" s="489"/>
      <c r="AV49" s="451">
        <f t="shared" ca="1" si="350"/>
        <v>1</v>
      </c>
      <c r="AW49" s="452" t="str">
        <f ca="1">GrpG!$B$5</f>
        <v>Brasilien</v>
      </c>
      <c r="AX49" s="453">
        <f t="shared" ca="1" si="529"/>
        <v>25</v>
      </c>
      <c r="AY49" s="452" t="str">
        <f ca="1">GrpG!$D$5</f>
        <v>Serbien</v>
      </c>
      <c r="AZ49" s="492"/>
      <c r="BA49" s="492"/>
      <c r="BB49" s="486"/>
      <c r="BC49" s="453" t="str">
        <f t="shared" ca="1" si="530"/>
        <v/>
      </c>
      <c r="BD49" s="453" t="str">
        <f ca="1">IF((BC49&lt;&gt;""),IF(OR($F49&lt;&gt;$G49,PrSettings!$M$4="●"),(($F49-$G49)=(AZ49-BA49))*1,0),"")</f>
        <v/>
      </c>
      <c r="BE49" s="453" t="str">
        <f t="shared" ca="1" si="531"/>
        <v/>
      </c>
      <c r="BF49" s="453" t="str">
        <f ca="1">IF(BC49&lt;&gt;"",IF(ABS($F49-$G49)&gt;=PrSettings!$M$7,(ABS($F49-$G49-AZ49+BA49)&lt;=1)*1,IF(AND(BC49,$F49=$G49,$F49&gt;=PrSettings!$M$6),(ABS(AZ49-$F49)&lt;=1)*1,IF(AND(BC49,$F49+$G49&gt;=PrSettings!$M$8),(ABS(AZ49-$F49)+ABS(BA49-$G49)&lt;=1)*1,""))),"")</f>
        <v/>
      </c>
      <c r="BG49" s="489"/>
      <c r="BI49" s="451">
        <f t="shared" ca="1" si="354"/>
        <v>1</v>
      </c>
      <c r="BJ49" s="452" t="str">
        <f ca="1">GrpG!$B$5</f>
        <v>Brasilien</v>
      </c>
      <c r="BK49" s="453">
        <f t="shared" ca="1" si="532"/>
        <v>25</v>
      </c>
      <c r="BL49" s="452" t="str">
        <f ca="1">GrpG!$D$5</f>
        <v>Serbien</v>
      </c>
      <c r="BM49" s="492"/>
      <c r="BN49" s="492"/>
      <c r="BO49" s="486"/>
      <c r="BP49" s="453" t="str">
        <f t="shared" ca="1" si="533"/>
        <v/>
      </c>
      <c r="BQ49" s="453" t="str">
        <f ca="1">IF((BP49&lt;&gt;""),IF(OR($F49&lt;&gt;$G49,PrSettings!$M$4="●"),(($F49-$G49)=(BM49-BN49))*1,0),"")</f>
        <v/>
      </c>
      <c r="BR49" s="453" t="str">
        <f t="shared" ca="1" si="534"/>
        <v/>
      </c>
      <c r="BS49" s="453" t="str">
        <f ca="1">IF(BP49&lt;&gt;"",IF(ABS($F49-$G49)&gt;=PrSettings!$M$7,(ABS($F49-$G49-BM49+BN49)&lt;=1)*1,IF(AND(BP49,$F49=$G49,$F49&gt;=PrSettings!$M$6),(ABS(BM49-$F49)&lt;=1)*1,IF(AND(BP49,$F49+$G49&gt;=PrSettings!$M$8),(ABS(BM49-$F49)+ABS(BN49-$G49)&lt;=1)*1,""))),"")</f>
        <v/>
      </c>
      <c r="BT49" s="489"/>
      <c r="BV49" s="451">
        <f t="shared" ca="1" si="358"/>
        <v>1</v>
      </c>
      <c r="BW49" s="452" t="str">
        <f ca="1">GrpG!$B$5</f>
        <v>Brasilien</v>
      </c>
      <c r="BX49" s="453">
        <f t="shared" ca="1" si="535"/>
        <v>25</v>
      </c>
      <c r="BY49" s="452" t="str">
        <f ca="1">GrpG!$D$5</f>
        <v>Serbien</v>
      </c>
      <c r="BZ49" s="492"/>
      <c r="CA49" s="492"/>
      <c r="CB49" s="486"/>
      <c r="CC49" s="453" t="str">
        <f t="shared" ca="1" si="536"/>
        <v/>
      </c>
      <c r="CD49" s="453" t="str">
        <f ca="1">IF((CC49&lt;&gt;""),IF(OR($F49&lt;&gt;$G49,PrSettings!$M$4="●"),(($F49-$G49)=(BZ49-CA49))*1,0),"")</f>
        <v/>
      </c>
      <c r="CE49" s="453" t="str">
        <f t="shared" ca="1" si="537"/>
        <v/>
      </c>
      <c r="CF49" s="453" t="str">
        <f ca="1">IF(CC49&lt;&gt;"",IF(ABS($F49-$G49)&gt;=PrSettings!$M$7,(ABS($F49-$G49-BZ49+CA49)&lt;=1)*1,IF(AND(CC49,$F49=$G49,$F49&gt;=PrSettings!$M$6),(ABS(BZ49-$F49)&lt;=1)*1,IF(AND(CC49,$F49+$G49&gt;=PrSettings!$M$8),(ABS(BZ49-$F49)+ABS(CA49-$G49)&lt;=1)*1,""))),"")</f>
        <v/>
      </c>
      <c r="CG49" s="489"/>
      <c r="CI49" s="451">
        <f t="shared" ca="1" si="362"/>
        <v>1</v>
      </c>
      <c r="CJ49" s="452" t="str">
        <f ca="1">GrpG!$B$5</f>
        <v>Brasilien</v>
      </c>
      <c r="CK49" s="453">
        <f t="shared" ca="1" si="538"/>
        <v>25</v>
      </c>
      <c r="CL49" s="452" t="str">
        <f ca="1">GrpG!$D$5</f>
        <v>Serbien</v>
      </c>
      <c r="CM49" s="492"/>
      <c r="CN49" s="492"/>
      <c r="CO49" s="486"/>
      <c r="CP49" s="453" t="str">
        <f t="shared" ca="1" si="539"/>
        <v/>
      </c>
      <c r="CQ49" s="453" t="str">
        <f ca="1">IF((CP49&lt;&gt;""),IF(OR($F49&lt;&gt;$G49,PrSettings!$M$4="●"),(($F49-$G49)=(CM49-CN49))*1,0),"")</f>
        <v/>
      </c>
      <c r="CR49" s="453" t="str">
        <f t="shared" ca="1" si="540"/>
        <v/>
      </c>
      <c r="CS49" s="453" t="str">
        <f ca="1">IF(CP49&lt;&gt;"",IF(ABS($F49-$G49)&gt;=PrSettings!$M$7,(ABS($F49-$G49-CM49+CN49)&lt;=1)*1,IF(AND(CP49,$F49=$G49,$F49&gt;=PrSettings!$M$6),(ABS(CM49-$F49)&lt;=1)*1,IF(AND(CP49,$F49+$G49&gt;=PrSettings!$M$8),(ABS(CM49-$F49)+ABS(CN49-$G49)&lt;=1)*1,""))),"")</f>
        <v/>
      </c>
      <c r="CT49" s="489"/>
      <c r="CV49" s="451">
        <f t="shared" ca="1" si="366"/>
        <v>1</v>
      </c>
      <c r="CW49" s="452" t="str">
        <f ca="1">GrpG!$B$5</f>
        <v>Brasilien</v>
      </c>
      <c r="CX49" s="453">
        <f t="shared" ca="1" si="541"/>
        <v>25</v>
      </c>
      <c r="CY49" s="452" t="str">
        <f ca="1">GrpG!$D$5</f>
        <v>Serbien</v>
      </c>
      <c r="CZ49" s="492"/>
      <c r="DA49" s="492"/>
      <c r="DB49" s="486"/>
      <c r="DC49" s="453" t="str">
        <f t="shared" ca="1" si="542"/>
        <v/>
      </c>
      <c r="DD49" s="453" t="str">
        <f ca="1">IF((DC49&lt;&gt;""),IF(OR($F49&lt;&gt;$G49,PrSettings!$M$4="●"),(($F49-$G49)=(CZ49-DA49))*1,0),"")</f>
        <v/>
      </c>
      <c r="DE49" s="453" t="str">
        <f t="shared" ca="1" si="543"/>
        <v/>
      </c>
      <c r="DF49" s="453" t="str">
        <f ca="1">IF(DC49&lt;&gt;"",IF(ABS($F49-$G49)&gt;=PrSettings!$M$7,(ABS($F49-$G49-CZ49+DA49)&lt;=1)*1,IF(AND(DC49,$F49=$G49,$F49&gt;=PrSettings!$M$6),(ABS(CZ49-$F49)&lt;=1)*1,IF(AND(DC49,$F49+$G49&gt;=PrSettings!$M$8),(ABS(CZ49-$F49)+ABS(DA49-$G49)&lt;=1)*1,""))),"")</f>
        <v/>
      </c>
      <c r="DG49" s="489"/>
      <c r="DI49" s="451">
        <f t="shared" ca="1" si="370"/>
        <v>1</v>
      </c>
      <c r="DJ49" s="452" t="str">
        <f ca="1">GrpG!$B$5</f>
        <v>Brasilien</v>
      </c>
      <c r="DK49" s="453">
        <f t="shared" ca="1" si="544"/>
        <v>25</v>
      </c>
      <c r="DL49" s="452" t="str">
        <f ca="1">GrpG!$D$5</f>
        <v>Serbien</v>
      </c>
      <c r="DM49" s="492"/>
      <c r="DN49" s="492"/>
      <c r="DO49" s="486"/>
      <c r="DP49" s="453" t="str">
        <f t="shared" ca="1" si="545"/>
        <v/>
      </c>
      <c r="DQ49" s="453" t="str">
        <f ca="1">IF((DP49&lt;&gt;""),IF(OR($F49&lt;&gt;$G49,PrSettings!$M$4="●"),(($F49-$G49)=(DM49-DN49))*1,0),"")</f>
        <v/>
      </c>
      <c r="DR49" s="453" t="str">
        <f t="shared" ca="1" si="546"/>
        <v/>
      </c>
      <c r="DS49" s="453" t="str">
        <f ca="1">IF(DP49&lt;&gt;"",IF(ABS($F49-$G49)&gt;=PrSettings!$M$7,(ABS($F49-$G49-DM49+DN49)&lt;=1)*1,IF(AND(DP49,$F49=$G49,$F49&gt;=PrSettings!$M$6),(ABS(DM49-$F49)&lt;=1)*1,IF(AND(DP49,$F49+$G49&gt;=PrSettings!$M$8),(ABS(DM49-$F49)+ABS(DN49-$G49)&lt;=1)*1,""))),"")</f>
        <v/>
      </c>
      <c r="DT49" s="489"/>
      <c r="DV49" s="451">
        <f t="shared" ca="1" si="374"/>
        <v>1</v>
      </c>
      <c r="DW49" s="452" t="str">
        <f ca="1">GrpG!$B$5</f>
        <v>Brasilien</v>
      </c>
      <c r="DX49" s="453">
        <f t="shared" ca="1" si="547"/>
        <v>25</v>
      </c>
      <c r="DY49" s="452" t="str">
        <f ca="1">GrpG!$D$5</f>
        <v>Serbien</v>
      </c>
      <c r="DZ49" s="492"/>
      <c r="EA49" s="492"/>
      <c r="EB49" s="486"/>
      <c r="EC49" s="453" t="str">
        <f t="shared" ca="1" si="548"/>
        <v/>
      </c>
      <c r="ED49" s="453" t="str">
        <f ca="1">IF((EC49&lt;&gt;""),IF(OR($F49&lt;&gt;$G49,PrSettings!$M$4="●"),(($F49-$G49)=(DZ49-EA49))*1,0),"")</f>
        <v/>
      </c>
      <c r="EE49" s="453" t="str">
        <f t="shared" ca="1" si="549"/>
        <v/>
      </c>
      <c r="EF49" s="453" t="str">
        <f ca="1">IF(EC49&lt;&gt;"",IF(ABS($F49-$G49)&gt;=PrSettings!$M$7,(ABS($F49-$G49-DZ49+EA49)&lt;=1)*1,IF(AND(EC49,$F49=$G49,$F49&gt;=PrSettings!$M$6),(ABS(DZ49-$F49)&lt;=1)*1,IF(AND(EC49,$F49+$G49&gt;=PrSettings!$M$8),(ABS(DZ49-$F49)+ABS(EA49-$G49)&lt;=1)*1,""))),"")</f>
        <v/>
      </c>
      <c r="EG49" s="489"/>
      <c r="EI49" s="451">
        <f t="shared" ca="1" si="378"/>
        <v>1</v>
      </c>
      <c r="EJ49" s="452" t="str">
        <f ca="1">GrpG!$B$5</f>
        <v>Brasilien</v>
      </c>
      <c r="EK49" s="453">
        <f t="shared" ca="1" si="550"/>
        <v>25</v>
      </c>
      <c r="EL49" s="452" t="str">
        <f ca="1">GrpG!$D$5</f>
        <v>Serbien</v>
      </c>
      <c r="EM49" s="492"/>
      <c r="EN49" s="492"/>
      <c r="EO49" s="486"/>
      <c r="EP49" s="453" t="str">
        <f t="shared" ca="1" si="551"/>
        <v/>
      </c>
      <c r="EQ49" s="453" t="str">
        <f ca="1">IF((EP49&lt;&gt;""),IF(OR($F49&lt;&gt;$G49,PrSettings!$M$4="●"),(($F49-$G49)=(EM49-EN49))*1,0),"")</f>
        <v/>
      </c>
      <c r="ER49" s="453" t="str">
        <f t="shared" ca="1" si="552"/>
        <v/>
      </c>
      <c r="ES49" s="453" t="str">
        <f ca="1">IF(EP49&lt;&gt;"",IF(ABS($F49-$G49)&gt;=PrSettings!$M$7,(ABS($F49-$G49-EM49+EN49)&lt;=1)*1,IF(AND(EP49,$F49=$G49,$F49&gt;=PrSettings!$M$6),(ABS(EM49-$F49)&lt;=1)*1,IF(AND(EP49,$F49+$G49&gt;=PrSettings!$M$8),(ABS(EM49-$F49)+ABS(EN49-$G49)&lt;=1)*1,""))),"")</f>
        <v/>
      </c>
      <c r="ET49" s="489"/>
      <c r="EV49" s="451">
        <f t="shared" ca="1" si="382"/>
        <v>1</v>
      </c>
      <c r="EW49" s="452" t="str">
        <f ca="1">GrpG!$B$5</f>
        <v>Brasilien</v>
      </c>
      <c r="EX49" s="453">
        <f t="shared" ca="1" si="553"/>
        <v>25</v>
      </c>
      <c r="EY49" s="452" t="str">
        <f ca="1">GrpG!$D$5</f>
        <v>Serbien</v>
      </c>
      <c r="EZ49" s="492"/>
      <c r="FA49" s="492"/>
      <c r="FB49" s="486"/>
      <c r="FC49" s="453" t="str">
        <f t="shared" ca="1" si="554"/>
        <v/>
      </c>
      <c r="FD49" s="453" t="str">
        <f ca="1">IF((FC49&lt;&gt;""),IF(OR($F49&lt;&gt;$G49,PrSettings!$M$4="●"),(($F49-$G49)=(EZ49-FA49))*1,0),"")</f>
        <v/>
      </c>
      <c r="FE49" s="453" t="str">
        <f t="shared" ca="1" si="555"/>
        <v/>
      </c>
      <c r="FF49" s="453" t="str">
        <f ca="1">IF(FC49&lt;&gt;"",IF(ABS($F49-$G49)&gt;=PrSettings!$M$7,(ABS($F49-$G49-EZ49+FA49)&lt;=1)*1,IF(AND(FC49,$F49=$G49,$F49&gt;=PrSettings!$M$6),(ABS(EZ49-$F49)&lt;=1)*1,IF(AND(FC49,$F49+$G49&gt;=PrSettings!$M$8),(ABS(EZ49-$F49)+ABS(FA49-$G49)&lt;=1)*1,""))),"")</f>
        <v/>
      </c>
      <c r="FG49" s="489"/>
      <c r="FI49" s="451">
        <f t="shared" ca="1" si="386"/>
        <v>1</v>
      </c>
      <c r="FJ49" s="452" t="str">
        <f ca="1">GrpG!$B$5</f>
        <v>Brasilien</v>
      </c>
      <c r="FK49" s="453">
        <f t="shared" ca="1" si="556"/>
        <v>25</v>
      </c>
      <c r="FL49" s="452" t="str">
        <f ca="1">GrpG!$D$5</f>
        <v>Serbien</v>
      </c>
      <c r="FM49" s="492"/>
      <c r="FN49" s="492"/>
      <c r="FO49" s="486"/>
      <c r="FP49" s="453" t="str">
        <f t="shared" ca="1" si="557"/>
        <v/>
      </c>
      <c r="FQ49" s="453" t="str">
        <f ca="1">IF((FP49&lt;&gt;""),IF(OR($F49&lt;&gt;$G49,PrSettings!$M$4="●"),(($F49-$G49)=(FM49-FN49))*1,0),"")</f>
        <v/>
      </c>
      <c r="FR49" s="453" t="str">
        <f t="shared" ca="1" si="558"/>
        <v/>
      </c>
      <c r="FS49" s="453" t="str">
        <f ca="1">IF(FP49&lt;&gt;"",IF(ABS($F49-$G49)&gt;=PrSettings!$M$7,(ABS($F49-$G49-FM49+FN49)&lt;=1)*1,IF(AND(FP49,$F49=$G49,$F49&gt;=PrSettings!$M$6),(ABS(FM49-$F49)&lt;=1)*1,IF(AND(FP49,$F49+$G49&gt;=PrSettings!$M$8),(ABS(FM49-$F49)+ABS(FN49-$G49)&lt;=1)*1,""))),"")</f>
        <v/>
      </c>
      <c r="FT49" s="489"/>
      <c r="FV49" s="451">
        <f t="shared" ca="1" si="390"/>
        <v>1</v>
      </c>
      <c r="FW49" s="452" t="str">
        <f ca="1">GrpG!$B$5</f>
        <v>Brasilien</v>
      </c>
      <c r="FX49" s="453">
        <f t="shared" ca="1" si="559"/>
        <v>25</v>
      </c>
      <c r="FY49" s="452" t="str">
        <f ca="1">GrpG!$D$5</f>
        <v>Serbien</v>
      </c>
      <c r="FZ49" s="492"/>
      <c r="GA49" s="492"/>
      <c r="GB49" s="486"/>
      <c r="GC49" s="453" t="str">
        <f t="shared" ca="1" si="560"/>
        <v/>
      </c>
      <c r="GD49" s="453" t="str">
        <f ca="1">IF((GC49&lt;&gt;""),IF(OR($F49&lt;&gt;$G49,PrSettings!$M$4="●"),(($F49-$G49)=(FZ49-GA49))*1,0),"")</f>
        <v/>
      </c>
      <c r="GE49" s="453" t="str">
        <f t="shared" ca="1" si="561"/>
        <v/>
      </c>
      <c r="GF49" s="453" t="str">
        <f ca="1">IF(GC49&lt;&gt;"",IF(ABS($F49-$G49)&gt;=PrSettings!$M$7,(ABS($F49-$G49-FZ49+GA49)&lt;=1)*1,IF(AND(GC49,$F49=$G49,$F49&gt;=PrSettings!$M$6),(ABS(FZ49-$F49)&lt;=1)*1,IF(AND(GC49,$F49+$G49&gt;=PrSettings!$M$8),(ABS(FZ49-$F49)+ABS(GA49-$G49)&lt;=1)*1,""))),"")</f>
        <v/>
      </c>
      <c r="GG49" s="489"/>
      <c r="GI49" s="451">
        <f t="shared" ca="1" si="394"/>
        <v>1</v>
      </c>
      <c r="GJ49" s="452" t="str">
        <f ca="1">GrpG!$B$5</f>
        <v>Brasilien</v>
      </c>
      <c r="GK49" s="453">
        <f t="shared" ca="1" si="562"/>
        <v>25</v>
      </c>
      <c r="GL49" s="452" t="str">
        <f ca="1">GrpG!$D$5</f>
        <v>Serbien</v>
      </c>
      <c r="GM49" s="492"/>
      <c r="GN49" s="492"/>
      <c r="GO49" s="486"/>
      <c r="GP49" s="453" t="str">
        <f t="shared" ca="1" si="563"/>
        <v/>
      </c>
      <c r="GQ49" s="453" t="str">
        <f ca="1">IF((GP49&lt;&gt;""),IF(OR($F49&lt;&gt;$G49,PrSettings!$M$4="●"),(($F49-$G49)=(GM49-GN49))*1,0),"")</f>
        <v/>
      </c>
      <c r="GR49" s="453" t="str">
        <f t="shared" ca="1" si="564"/>
        <v/>
      </c>
      <c r="GS49" s="453" t="str">
        <f ca="1">IF(GP49&lt;&gt;"",IF(ABS($F49-$G49)&gt;=PrSettings!$M$7,(ABS($F49-$G49-GM49+GN49)&lt;=1)*1,IF(AND(GP49,$F49=$G49,$F49&gt;=PrSettings!$M$6),(ABS(GM49-$F49)&lt;=1)*1,IF(AND(GP49,$F49+$G49&gt;=PrSettings!$M$8),(ABS(GM49-$F49)+ABS(GN49-$G49)&lt;=1)*1,""))),"")</f>
        <v/>
      </c>
      <c r="GT49" s="489"/>
      <c r="GV49" s="451">
        <f t="shared" ca="1" si="398"/>
        <v>1</v>
      </c>
      <c r="GW49" s="452" t="str">
        <f ca="1">GrpG!$B$5</f>
        <v>Brasilien</v>
      </c>
      <c r="GX49" s="453">
        <f t="shared" ca="1" si="565"/>
        <v>25</v>
      </c>
      <c r="GY49" s="452" t="str">
        <f ca="1">GrpG!$D$5</f>
        <v>Serbien</v>
      </c>
      <c r="GZ49" s="492"/>
      <c r="HA49" s="492"/>
      <c r="HB49" s="486"/>
      <c r="HC49" s="453" t="str">
        <f t="shared" ca="1" si="566"/>
        <v/>
      </c>
      <c r="HD49" s="453" t="str">
        <f ca="1">IF((HC49&lt;&gt;""),IF(OR($F49&lt;&gt;$G49,PrSettings!$M$4="●"),(($F49-$G49)=(GZ49-HA49))*1,0),"")</f>
        <v/>
      </c>
      <c r="HE49" s="453" t="str">
        <f t="shared" ca="1" si="567"/>
        <v/>
      </c>
      <c r="HF49" s="453" t="str">
        <f ca="1">IF(HC49&lt;&gt;"",IF(ABS($F49-$G49)&gt;=PrSettings!$M$7,(ABS($F49-$G49-GZ49+HA49)&lt;=1)*1,IF(AND(HC49,$F49=$G49,$F49&gt;=PrSettings!$M$6),(ABS(GZ49-$F49)&lt;=1)*1,IF(AND(HC49,$F49+$G49&gt;=PrSettings!$M$8),(ABS(GZ49-$F49)+ABS(HA49-$G49)&lt;=1)*1,""))),"")</f>
        <v/>
      </c>
      <c r="HG49" s="489"/>
      <c r="HI49" s="451">
        <f t="shared" ca="1" si="402"/>
        <v>1</v>
      </c>
      <c r="HJ49" s="452" t="str">
        <f ca="1">GrpG!$B$5</f>
        <v>Brasilien</v>
      </c>
      <c r="HK49" s="453">
        <f t="shared" ca="1" si="568"/>
        <v>25</v>
      </c>
      <c r="HL49" s="452" t="str">
        <f ca="1">GrpG!$D$5</f>
        <v>Serbien</v>
      </c>
      <c r="HM49" s="492"/>
      <c r="HN49" s="492"/>
      <c r="HO49" s="486"/>
      <c r="HP49" s="453" t="str">
        <f t="shared" ca="1" si="569"/>
        <v/>
      </c>
      <c r="HQ49" s="453" t="str">
        <f ca="1">IF((HP49&lt;&gt;""),IF(OR($F49&lt;&gt;$G49,PrSettings!$M$4="●"),(($F49-$G49)=(HM49-HN49))*1,0),"")</f>
        <v/>
      </c>
      <c r="HR49" s="453" t="str">
        <f t="shared" ca="1" si="570"/>
        <v/>
      </c>
      <c r="HS49" s="453" t="str">
        <f ca="1">IF(HP49&lt;&gt;"",IF(ABS($F49-$G49)&gt;=PrSettings!$M$7,(ABS($F49-$G49-HM49+HN49)&lt;=1)*1,IF(AND(HP49,$F49=$G49,$F49&gt;=PrSettings!$M$6),(ABS(HM49-$F49)&lt;=1)*1,IF(AND(HP49,$F49+$G49&gt;=PrSettings!$M$8),(ABS(HM49-$F49)+ABS(HN49-$G49)&lt;=1)*1,""))),"")</f>
        <v/>
      </c>
      <c r="HT49" s="489"/>
      <c r="HV49" s="451">
        <f t="shared" ca="1" si="406"/>
        <v>1</v>
      </c>
      <c r="HW49" s="452" t="str">
        <f ca="1">GrpG!$B$5</f>
        <v>Brasilien</v>
      </c>
      <c r="HX49" s="453">
        <f t="shared" ca="1" si="571"/>
        <v>25</v>
      </c>
      <c r="HY49" s="452" t="str">
        <f ca="1">GrpG!$D$5</f>
        <v>Serbien</v>
      </c>
      <c r="HZ49" s="492"/>
      <c r="IA49" s="492"/>
      <c r="IB49" s="486"/>
      <c r="IC49" s="453" t="str">
        <f t="shared" ca="1" si="572"/>
        <v/>
      </c>
      <c r="ID49" s="453" t="str">
        <f ca="1">IF((IC49&lt;&gt;""),IF(OR($F49&lt;&gt;$G49,PrSettings!$M$4="●"),(($F49-$G49)=(HZ49-IA49))*1,0),"")</f>
        <v/>
      </c>
      <c r="IE49" s="453" t="str">
        <f t="shared" ca="1" si="573"/>
        <v/>
      </c>
      <c r="IF49" s="453" t="str">
        <f ca="1">IF(IC49&lt;&gt;"",IF(ABS($F49-$G49)&gt;=PrSettings!$M$7,(ABS($F49-$G49-HZ49+IA49)&lt;=1)*1,IF(AND(IC49,$F49=$G49,$F49&gt;=PrSettings!$M$6),(ABS(HZ49-$F49)&lt;=1)*1,IF(AND(IC49,$F49+$G49&gt;=PrSettings!$M$8),(ABS(HZ49-$F49)+ABS(IA49-$G49)&lt;=1)*1,""))),"")</f>
        <v/>
      </c>
      <c r="IG49" s="489"/>
      <c r="II49" s="451">
        <f t="shared" ca="1" si="410"/>
        <v>1</v>
      </c>
      <c r="IJ49" s="452" t="str">
        <f ca="1">GrpG!$B$5</f>
        <v>Brasilien</v>
      </c>
      <c r="IK49" s="453">
        <f t="shared" ca="1" si="574"/>
        <v>25</v>
      </c>
      <c r="IL49" s="452" t="str">
        <f ca="1">GrpG!$D$5</f>
        <v>Serbien</v>
      </c>
      <c r="IM49" s="492"/>
      <c r="IN49" s="492"/>
      <c r="IO49" s="486"/>
      <c r="IP49" s="453" t="str">
        <f t="shared" ca="1" si="575"/>
        <v/>
      </c>
      <c r="IQ49" s="453" t="str">
        <f ca="1">IF((IP49&lt;&gt;""),IF(OR($F49&lt;&gt;$G49,PrSettings!$M$4="●"),(($F49-$G49)=(IM49-IN49))*1,0),"")</f>
        <v/>
      </c>
      <c r="IR49" s="453" t="str">
        <f t="shared" ca="1" si="576"/>
        <v/>
      </c>
      <c r="IS49" s="453" t="str">
        <f ca="1">IF(IP49&lt;&gt;"",IF(ABS($F49-$G49)&gt;=PrSettings!$M$7,(ABS($F49-$G49-IM49+IN49)&lt;=1)*1,IF(AND(IP49,$F49=$G49,$F49&gt;=PrSettings!$M$6),(ABS(IM49-$F49)&lt;=1)*1,IF(AND(IP49,$F49+$G49&gt;=PrSettings!$M$8),(ABS(IM49-$F49)+ABS(IN49-$G49)&lt;=1)*1,""))),"")</f>
        <v/>
      </c>
      <c r="IT49" s="489"/>
      <c r="IV49" s="451">
        <f t="shared" ca="1" si="414"/>
        <v>1</v>
      </c>
      <c r="IW49" s="452" t="str">
        <f ca="1">GrpG!$B$5</f>
        <v>Brasilien</v>
      </c>
      <c r="IX49" s="453">
        <f t="shared" ca="1" si="577"/>
        <v>25</v>
      </c>
      <c r="IY49" s="452" t="str">
        <f ca="1">GrpG!$D$5</f>
        <v>Serbien</v>
      </c>
      <c r="IZ49" s="492"/>
      <c r="JA49" s="492"/>
      <c r="JB49" s="486"/>
      <c r="JC49" s="453" t="str">
        <f t="shared" ca="1" si="578"/>
        <v/>
      </c>
      <c r="JD49" s="453" t="str">
        <f ca="1">IF((JC49&lt;&gt;""),IF(OR($F49&lt;&gt;$G49,PrSettings!$M$4="●"),(($F49-$G49)=(IZ49-JA49))*1,0),"")</f>
        <v/>
      </c>
      <c r="JE49" s="453" t="str">
        <f t="shared" ca="1" si="579"/>
        <v/>
      </c>
      <c r="JF49" s="453" t="str">
        <f ca="1">IF(JC49&lt;&gt;"",IF(ABS($F49-$G49)&gt;=PrSettings!$M$7,(ABS($F49-$G49-IZ49+JA49)&lt;=1)*1,IF(AND(JC49,$F49=$G49,$F49&gt;=PrSettings!$M$6),(ABS(IZ49-$F49)&lt;=1)*1,IF(AND(JC49,$F49+$G49&gt;=PrSettings!$M$8),(ABS(IZ49-$F49)+ABS(JA49-$G49)&lt;=1)*1,""))),"")</f>
        <v/>
      </c>
      <c r="JG49" s="489"/>
      <c r="JI49" s="451">
        <f t="shared" ca="1" si="418"/>
        <v>1</v>
      </c>
      <c r="JJ49" s="452" t="str">
        <f ca="1">GrpG!$B$5</f>
        <v>Brasilien</v>
      </c>
      <c r="JK49" s="453">
        <f t="shared" ca="1" si="580"/>
        <v>25</v>
      </c>
      <c r="JL49" s="452" t="str">
        <f ca="1">GrpG!$D$5</f>
        <v>Serbien</v>
      </c>
      <c r="JM49" s="492"/>
      <c r="JN49" s="492"/>
      <c r="JO49" s="486"/>
      <c r="JP49" s="453" t="str">
        <f t="shared" ca="1" si="581"/>
        <v/>
      </c>
      <c r="JQ49" s="453" t="str">
        <f ca="1">IF((JP49&lt;&gt;""),IF(OR($F49&lt;&gt;$G49,PrSettings!$M$4="●"),(($F49-$G49)=(JM49-JN49))*1,0),"")</f>
        <v/>
      </c>
      <c r="JR49" s="453" t="str">
        <f t="shared" ca="1" si="582"/>
        <v/>
      </c>
      <c r="JS49" s="453" t="str">
        <f ca="1">IF(JP49&lt;&gt;"",IF(ABS($F49-$G49)&gt;=PrSettings!$M$7,(ABS($F49-$G49-JM49+JN49)&lt;=1)*1,IF(AND(JP49,$F49=$G49,$F49&gt;=PrSettings!$M$6),(ABS(JM49-$F49)&lt;=1)*1,IF(AND(JP49,$F49+$G49&gt;=PrSettings!$M$8),(ABS(JM49-$F49)+ABS(JN49-$G49)&lt;=1)*1,""))),"")</f>
        <v/>
      </c>
      <c r="JT49" s="489"/>
      <c r="JV49" s="451">
        <f t="shared" ca="1" si="422"/>
        <v>1</v>
      </c>
      <c r="JW49" s="452" t="str">
        <f ca="1">GrpG!$B$5</f>
        <v>Brasilien</v>
      </c>
      <c r="JX49" s="453">
        <f t="shared" ca="1" si="583"/>
        <v>25</v>
      </c>
      <c r="JY49" s="452" t="str">
        <f ca="1">GrpG!$D$5</f>
        <v>Serbien</v>
      </c>
      <c r="JZ49" s="492"/>
      <c r="KA49" s="492"/>
      <c r="KB49" s="486"/>
      <c r="KC49" s="453" t="str">
        <f t="shared" ca="1" si="584"/>
        <v/>
      </c>
      <c r="KD49" s="453" t="str">
        <f ca="1">IF((KC49&lt;&gt;""),IF(OR($F49&lt;&gt;$G49,PrSettings!$M$4="●"),(($F49-$G49)=(JZ49-KA49))*1,0),"")</f>
        <v/>
      </c>
      <c r="KE49" s="453" t="str">
        <f t="shared" ca="1" si="585"/>
        <v/>
      </c>
      <c r="KF49" s="453" t="str">
        <f ca="1">IF(KC49&lt;&gt;"",IF(ABS($F49-$G49)&gt;=PrSettings!$M$7,(ABS($F49-$G49-JZ49+KA49)&lt;=1)*1,IF(AND(KC49,$F49=$G49,$F49&gt;=PrSettings!$M$6),(ABS(JZ49-$F49)&lt;=1)*1,IF(AND(KC49,$F49+$G49&gt;=PrSettings!$M$8),(ABS(JZ49-$F49)+ABS(KA49-$G49)&lt;=1)*1,""))),"")</f>
        <v/>
      </c>
      <c r="KG49" s="489"/>
      <c r="KI49" s="451">
        <f t="shared" ca="1" si="426"/>
        <v>1</v>
      </c>
      <c r="KJ49" s="452" t="str">
        <f ca="1">GrpG!$B$5</f>
        <v>Brasilien</v>
      </c>
      <c r="KK49" s="453">
        <f t="shared" ca="1" si="586"/>
        <v>25</v>
      </c>
      <c r="KL49" s="452" t="str">
        <f ca="1">GrpG!$D$5</f>
        <v>Serbien</v>
      </c>
      <c r="KM49" s="492"/>
      <c r="KN49" s="492"/>
      <c r="KO49" s="486"/>
      <c r="KP49" s="453" t="str">
        <f t="shared" ca="1" si="587"/>
        <v/>
      </c>
      <c r="KQ49" s="453" t="str">
        <f ca="1">IF((KP49&lt;&gt;""),IF(OR($F49&lt;&gt;$G49,PrSettings!$M$4="●"),(($F49-$G49)=(KM49-KN49))*1,0),"")</f>
        <v/>
      </c>
      <c r="KR49" s="453" t="str">
        <f t="shared" ca="1" si="588"/>
        <v/>
      </c>
      <c r="KS49" s="453" t="str">
        <f ca="1">IF(KP49&lt;&gt;"",IF(ABS($F49-$G49)&gt;=PrSettings!$M$7,(ABS($F49-$G49-KM49+KN49)&lt;=1)*1,IF(AND(KP49,$F49=$G49,$F49&gt;=PrSettings!$M$6),(ABS(KM49-$F49)&lt;=1)*1,IF(AND(KP49,$F49+$G49&gt;=PrSettings!$M$8),(ABS(KM49-$F49)+ABS(KN49-$G49)&lt;=1)*1,""))),"")</f>
        <v/>
      </c>
      <c r="KT49" s="489"/>
      <c r="KV49" s="451">
        <f t="shared" ca="1" si="430"/>
        <v>1</v>
      </c>
      <c r="KW49" s="452" t="str">
        <f ca="1">GrpG!$B$5</f>
        <v>Brasilien</v>
      </c>
      <c r="KX49" s="453">
        <f t="shared" ca="1" si="589"/>
        <v>25</v>
      </c>
      <c r="KY49" s="452" t="str">
        <f ca="1">GrpG!$D$5</f>
        <v>Serbien</v>
      </c>
      <c r="KZ49" s="492"/>
      <c r="LA49" s="492"/>
      <c r="LB49" s="486"/>
      <c r="LC49" s="453" t="str">
        <f t="shared" ca="1" si="590"/>
        <v/>
      </c>
      <c r="LD49" s="453" t="str">
        <f ca="1">IF((LC49&lt;&gt;""),IF(OR($F49&lt;&gt;$G49,PrSettings!$M$4="●"),(($F49-$G49)=(KZ49-LA49))*1,0),"")</f>
        <v/>
      </c>
      <c r="LE49" s="453" t="str">
        <f t="shared" ca="1" si="591"/>
        <v/>
      </c>
      <c r="LF49" s="453" t="str">
        <f ca="1">IF(LC49&lt;&gt;"",IF(ABS($F49-$G49)&gt;=PrSettings!$M$7,(ABS($F49-$G49-KZ49+LA49)&lt;=1)*1,IF(AND(LC49,$F49=$G49,$F49&gt;=PrSettings!$M$6),(ABS(KZ49-$F49)&lt;=1)*1,IF(AND(LC49,$F49+$G49&gt;=PrSettings!$M$8),(ABS(KZ49-$F49)+ABS(LA49-$G49)&lt;=1)*1,""))),"")</f>
        <v/>
      </c>
      <c r="LG49" s="489"/>
      <c r="LI49" s="451">
        <f t="shared" ca="1" si="434"/>
        <v>1</v>
      </c>
      <c r="LJ49" s="452" t="str">
        <f ca="1">GrpG!$B$5</f>
        <v>Brasilien</v>
      </c>
      <c r="LK49" s="453">
        <f t="shared" ca="1" si="592"/>
        <v>25</v>
      </c>
      <c r="LL49" s="452" t="str">
        <f ca="1">GrpG!$D$5</f>
        <v>Serbien</v>
      </c>
      <c r="LM49" s="492"/>
      <c r="LN49" s="492"/>
      <c r="LO49" s="486"/>
      <c r="LP49" s="453" t="str">
        <f t="shared" ca="1" si="593"/>
        <v/>
      </c>
      <c r="LQ49" s="453" t="str">
        <f ca="1">IF((LP49&lt;&gt;""),IF(OR($F49&lt;&gt;$G49,PrSettings!$M$4="●"),(($F49-$G49)=(LM49-LN49))*1,0),"")</f>
        <v/>
      </c>
      <c r="LR49" s="453" t="str">
        <f t="shared" ca="1" si="594"/>
        <v/>
      </c>
      <c r="LS49" s="453" t="str">
        <f ca="1">IF(LP49&lt;&gt;"",IF(ABS($F49-$G49)&gt;=PrSettings!$M$7,(ABS($F49-$G49-LM49+LN49)&lt;=1)*1,IF(AND(LP49,$F49=$G49,$F49&gt;=PrSettings!$M$6),(ABS(LM49-$F49)&lt;=1)*1,IF(AND(LP49,$F49+$G49&gt;=PrSettings!$M$8),(ABS(LM49-$F49)+ABS(LN49-$G49)&lt;=1)*1,""))),"")</f>
        <v/>
      </c>
      <c r="LT49" s="489"/>
      <c r="LV49" s="451">
        <f t="shared" ca="1" si="438"/>
        <v>1</v>
      </c>
      <c r="LW49" s="452" t="str">
        <f ca="1">GrpG!$B$5</f>
        <v>Brasilien</v>
      </c>
      <c r="LX49" s="453">
        <f t="shared" ca="1" si="595"/>
        <v>25</v>
      </c>
      <c r="LY49" s="452" t="str">
        <f ca="1">GrpG!$D$5</f>
        <v>Serbien</v>
      </c>
      <c r="LZ49" s="492"/>
      <c r="MA49" s="492"/>
      <c r="MB49" s="486"/>
      <c r="MC49" s="453" t="str">
        <f t="shared" ca="1" si="596"/>
        <v/>
      </c>
      <c r="MD49" s="453" t="str">
        <f ca="1">IF((MC49&lt;&gt;""),IF(OR($F49&lt;&gt;$G49,PrSettings!$M$4="●"),(($F49-$G49)=(LZ49-MA49))*1,0),"")</f>
        <v/>
      </c>
      <c r="ME49" s="453" t="str">
        <f t="shared" ca="1" si="597"/>
        <v/>
      </c>
      <c r="MF49" s="453" t="str">
        <f ca="1">IF(MC49&lt;&gt;"",IF(ABS($F49-$G49)&gt;=PrSettings!$M$7,(ABS($F49-$G49-LZ49+MA49)&lt;=1)*1,IF(AND(MC49,$F49=$G49,$F49&gt;=PrSettings!$M$6),(ABS(LZ49-$F49)&lt;=1)*1,IF(AND(MC49,$F49+$G49&gt;=PrSettings!$M$8),(ABS(LZ49-$F49)+ABS(MA49-$G49)&lt;=1)*1,""))),"")</f>
        <v/>
      </c>
      <c r="MG49" s="489"/>
    </row>
    <row r="50" spans="1:345" x14ac:dyDescent="0.25">
      <c r="B50" s="451">
        <f ca="1">INDEX(Groups!$C$7:$C$45,MATCH(C50,Groups!$D$7:$D$45,0))</f>
        <v>37</v>
      </c>
      <c r="C50" s="452" t="str">
        <f ca="1">GrpG!$B$6</f>
        <v>Kamerun</v>
      </c>
      <c r="D50" s="453">
        <f ca="1">INDEX(Groups!$C$7:$C$45,MATCH(E50,Groups!$D$7:$D$45,0))</f>
        <v>25</v>
      </c>
      <c r="E50" s="452" t="str">
        <f ca="1">GrpG!$D$6</f>
        <v>Serbien</v>
      </c>
      <c r="F50" s="454">
        <f ca="1">GrpG!$E$6</f>
        <v>3</v>
      </c>
      <c r="G50" s="455">
        <f ca="1">GrpG!$G$6</f>
        <v>3</v>
      </c>
      <c r="I50" s="451">
        <f t="shared" ca="1" si="338"/>
        <v>37</v>
      </c>
      <c r="J50" s="452" t="str">
        <f ca="1">GrpG!$B$6</f>
        <v>Kamerun</v>
      </c>
      <c r="K50" s="453">
        <f t="shared" ca="1" si="520"/>
        <v>25</v>
      </c>
      <c r="L50" s="452" t="str">
        <f ca="1">GrpG!$D$6</f>
        <v>Serbien</v>
      </c>
      <c r="M50" s="492"/>
      <c r="N50" s="492"/>
      <c r="O50" s="486"/>
      <c r="P50" s="453" t="str">
        <f t="shared" ca="1" si="521"/>
        <v/>
      </c>
      <c r="Q50" s="453" t="str">
        <f ca="1">IF((P50&lt;&gt;""),IF(OR($F50&lt;&gt;$G50,PrSettings!$M$4="●"),(($F50-$G50)=(M50-N50))*1,0),"")</f>
        <v/>
      </c>
      <c r="R50" s="453" t="str">
        <f t="shared" ca="1" si="522"/>
        <v/>
      </c>
      <c r="S50" s="453" t="str">
        <f ca="1">IF(P50&lt;&gt;"",IF(ABS($F50-$G50)&gt;=PrSettings!$M$7,(ABS($F50-$G50-M50+N50)&lt;=1)*1,IF(AND(P50,$F50=$G50,$F50&gt;=PrSettings!$M$6),(ABS(M50-$F50)&lt;=1)*1,IF(AND(P50,$F50+$G50&gt;=PrSettings!$M$8),(ABS(M50-$F50)+ABS(N50-$G50)&lt;=1)*1,""))),"")</f>
        <v/>
      </c>
      <c r="T50" s="489"/>
      <c r="V50" s="451">
        <f t="shared" ca="1" si="342"/>
        <v>37</v>
      </c>
      <c r="W50" s="452" t="str">
        <f ca="1">GrpG!$B$6</f>
        <v>Kamerun</v>
      </c>
      <c r="X50" s="453">
        <f t="shared" ca="1" si="523"/>
        <v>25</v>
      </c>
      <c r="Y50" s="452" t="str">
        <f ca="1">GrpG!$D$6</f>
        <v>Serbien</v>
      </c>
      <c r="Z50" s="492"/>
      <c r="AA50" s="492"/>
      <c r="AB50" s="486"/>
      <c r="AC50" s="453" t="str">
        <f t="shared" ca="1" si="524"/>
        <v/>
      </c>
      <c r="AD50" s="453" t="str">
        <f ca="1">IF((AC50&lt;&gt;""),IF(OR($F50&lt;&gt;$G50,PrSettings!$M$4="●"),(($F50-$G50)=(Z50-AA50))*1,0),"")</f>
        <v/>
      </c>
      <c r="AE50" s="453" t="str">
        <f t="shared" ca="1" si="525"/>
        <v/>
      </c>
      <c r="AF50" s="453" t="str">
        <f ca="1">IF(AC50&lt;&gt;"",IF(ABS($F50-$G50)&gt;=PrSettings!$M$7,(ABS($F50-$G50-Z50+AA50)&lt;=1)*1,IF(AND(AC50,$F50=$G50,$F50&gt;=PrSettings!$M$6),(ABS(Z50-$F50)&lt;=1)*1,IF(AND(AC50,$F50+$G50&gt;=PrSettings!$M$8),(ABS(Z50-$F50)+ABS(AA50-$G50)&lt;=1)*1,""))),"")</f>
        <v/>
      </c>
      <c r="AG50" s="489"/>
      <c r="AI50" s="451">
        <f t="shared" ca="1" si="346"/>
        <v>37</v>
      </c>
      <c r="AJ50" s="452" t="str">
        <f ca="1">GrpG!$B$6</f>
        <v>Kamerun</v>
      </c>
      <c r="AK50" s="453">
        <f t="shared" ca="1" si="526"/>
        <v>25</v>
      </c>
      <c r="AL50" s="452" t="str">
        <f ca="1">GrpG!$D$6</f>
        <v>Serbien</v>
      </c>
      <c r="AM50" s="492"/>
      <c r="AN50" s="492"/>
      <c r="AO50" s="486"/>
      <c r="AP50" s="453" t="str">
        <f t="shared" ca="1" si="527"/>
        <v/>
      </c>
      <c r="AQ50" s="453" t="str">
        <f ca="1">IF((AP50&lt;&gt;""),IF(OR($F50&lt;&gt;$G50,PrSettings!$M$4="●"),(($F50-$G50)=(AM50-AN50))*1,0),"")</f>
        <v/>
      </c>
      <c r="AR50" s="453" t="str">
        <f t="shared" ca="1" si="528"/>
        <v/>
      </c>
      <c r="AS50" s="453" t="str">
        <f ca="1">IF(AP50&lt;&gt;"",IF(ABS($F50-$G50)&gt;=PrSettings!$M$7,(ABS($F50-$G50-AM50+AN50)&lt;=1)*1,IF(AND(AP50,$F50=$G50,$F50&gt;=PrSettings!$M$6),(ABS(AM50-$F50)&lt;=1)*1,IF(AND(AP50,$F50+$G50&gt;=PrSettings!$M$8),(ABS(AM50-$F50)+ABS(AN50-$G50)&lt;=1)*1,""))),"")</f>
        <v/>
      </c>
      <c r="AT50" s="489"/>
      <c r="AV50" s="451">
        <f t="shared" ca="1" si="350"/>
        <v>37</v>
      </c>
      <c r="AW50" s="452" t="str">
        <f ca="1">GrpG!$B$6</f>
        <v>Kamerun</v>
      </c>
      <c r="AX50" s="453">
        <f t="shared" ca="1" si="529"/>
        <v>25</v>
      </c>
      <c r="AY50" s="452" t="str">
        <f ca="1">GrpG!$D$6</f>
        <v>Serbien</v>
      </c>
      <c r="AZ50" s="492"/>
      <c r="BA50" s="492"/>
      <c r="BB50" s="486"/>
      <c r="BC50" s="453" t="str">
        <f t="shared" ca="1" si="530"/>
        <v/>
      </c>
      <c r="BD50" s="453" t="str">
        <f ca="1">IF((BC50&lt;&gt;""),IF(OR($F50&lt;&gt;$G50,PrSettings!$M$4="●"),(($F50-$G50)=(AZ50-BA50))*1,0),"")</f>
        <v/>
      </c>
      <c r="BE50" s="453" t="str">
        <f t="shared" ca="1" si="531"/>
        <v/>
      </c>
      <c r="BF50" s="453" t="str">
        <f ca="1">IF(BC50&lt;&gt;"",IF(ABS($F50-$G50)&gt;=PrSettings!$M$7,(ABS($F50-$G50-AZ50+BA50)&lt;=1)*1,IF(AND(BC50,$F50=$G50,$F50&gt;=PrSettings!$M$6),(ABS(AZ50-$F50)&lt;=1)*1,IF(AND(BC50,$F50+$G50&gt;=PrSettings!$M$8),(ABS(AZ50-$F50)+ABS(BA50-$G50)&lt;=1)*1,""))),"")</f>
        <v/>
      </c>
      <c r="BG50" s="489"/>
      <c r="BI50" s="451">
        <f t="shared" ca="1" si="354"/>
        <v>37</v>
      </c>
      <c r="BJ50" s="452" t="str">
        <f ca="1">GrpG!$B$6</f>
        <v>Kamerun</v>
      </c>
      <c r="BK50" s="453">
        <f t="shared" ca="1" si="532"/>
        <v>25</v>
      </c>
      <c r="BL50" s="452" t="str">
        <f ca="1">GrpG!$D$6</f>
        <v>Serbien</v>
      </c>
      <c r="BM50" s="492"/>
      <c r="BN50" s="492"/>
      <c r="BO50" s="486"/>
      <c r="BP50" s="453" t="str">
        <f t="shared" ca="1" si="533"/>
        <v/>
      </c>
      <c r="BQ50" s="453" t="str">
        <f ca="1">IF((BP50&lt;&gt;""),IF(OR($F50&lt;&gt;$G50,PrSettings!$M$4="●"),(($F50-$G50)=(BM50-BN50))*1,0),"")</f>
        <v/>
      </c>
      <c r="BR50" s="453" t="str">
        <f t="shared" ca="1" si="534"/>
        <v/>
      </c>
      <c r="BS50" s="453" t="str">
        <f ca="1">IF(BP50&lt;&gt;"",IF(ABS($F50-$G50)&gt;=PrSettings!$M$7,(ABS($F50-$G50-BM50+BN50)&lt;=1)*1,IF(AND(BP50,$F50=$G50,$F50&gt;=PrSettings!$M$6),(ABS(BM50-$F50)&lt;=1)*1,IF(AND(BP50,$F50+$G50&gt;=PrSettings!$M$8),(ABS(BM50-$F50)+ABS(BN50-$G50)&lt;=1)*1,""))),"")</f>
        <v/>
      </c>
      <c r="BT50" s="489"/>
      <c r="BV50" s="451">
        <f t="shared" ca="1" si="358"/>
        <v>37</v>
      </c>
      <c r="BW50" s="452" t="str">
        <f ca="1">GrpG!$B$6</f>
        <v>Kamerun</v>
      </c>
      <c r="BX50" s="453">
        <f t="shared" ca="1" si="535"/>
        <v>25</v>
      </c>
      <c r="BY50" s="452" t="str">
        <f ca="1">GrpG!$D$6</f>
        <v>Serbien</v>
      </c>
      <c r="BZ50" s="492"/>
      <c r="CA50" s="492"/>
      <c r="CB50" s="486"/>
      <c r="CC50" s="453" t="str">
        <f t="shared" ca="1" si="536"/>
        <v/>
      </c>
      <c r="CD50" s="453" t="str">
        <f ca="1">IF((CC50&lt;&gt;""),IF(OR($F50&lt;&gt;$G50,PrSettings!$M$4="●"),(($F50-$G50)=(BZ50-CA50))*1,0),"")</f>
        <v/>
      </c>
      <c r="CE50" s="453" t="str">
        <f t="shared" ca="1" si="537"/>
        <v/>
      </c>
      <c r="CF50" s="453" t="str">
        <f ca="1">IF(CC50&lt;&gt;"",IF(ABS($F50-$G50)&gt;=PrSettings!$M$7,(ABS($F50-$G50-BZ50+CA50)&lt;=1)*1,IF(AND(CC50,$F50=$G50,$F50&gt;=PrSettings!$M$6),(ABS(BZ50-$F50)&lt;=1)*1,IF(AND(CC50,$F50+$G50&gt;=PrSettings!$M$8),(ABS(BZ50-$F50)+ABS(CA50-$G50)&lt;=1)*1,""))),"")</f>
        <v/>
      </c>
      <c r="CG50" s="489"/>
      <c r="CI50" s="451">
        <f t="shared" ca="1" si="362"/>
        <v>37</v>
      </c>
      <c r="CJ50" s="452" t="str">
        <f ca="1">GrpG!$B$6</f>
        <v>Kamerun</v>
      </c>
      <c r="CK50" s="453">
        <f t="shared" ca="1" si="538"/>
        <v>25</v>
      </c>
      <c r="CL50" s="452" t="str">
        <f ca="1">GrpG!$D$6</f>
        <v>Serbien</v>
      </c>
      <c r="CM50" s="492"/>
      <c r="CN50" s="492"/>
      <c r="CO50" s="486"/>
      <c r="CP50" s="453" t="str">
        <f t="shared" ca="1" si="539"/>
        <v/>
      </c>
      <c r="CQ50" s="453" t="str">
        <f ca="1">IF((CP50&lt;&gt;""),IF(OR($F50&lt;&gt;$G50,PrSettings!$M$4="●"),(($F50-$G50)=(CM50-CN50))*1,0),"")</f>
        <v/>
      </c>
      <c r="CR50" s="453" t="str">
        <f t="shared" ca="1" si="540"/>
        <v/>
      </c>
      <c r="CS50" s="453" t="str">
        <f ca="1">IF(CP50&lt;&gt;"",IF(ABS($F50-$G50)&gt;=PrSettings!$M$7,(ABS($F50-$G50-CM50+CN50)&lt;=1)*1,IF(AND(CP50,$F50=$G50,$F50&gt;=PrSettings!$M$6),(ABS(CM50-$F50)&lt;=1)*1,IF(AND(CP50,$F50+$G50&gt;=PrSettings!$M$8),(ABS(CM50-$F50)+ABS(CN50-$G50)&lt;=1)*1,""))),"")</f>
        <v/>
      </c>
      <c r="CT50" s="489"/>
      <c r="CV50" s="451">
        <f t="shared" ca="1" si="366"/>
        <v>37</v>
      </c>
      <c r="CW50" s="452" t="str">
        <f ca="1">GrpG!$B$6</f>
        <v>Kamerun</v>
      </c>
      <c r="CX50" s="453">
        <f t="shared" ca="1" si="541"/>
        <v>25</v>
      </c>
      <c r="CY50" s="452" t="str">
        <f ca="1">GrpG!$D$6</f>
        <v>Serbien</v>
      </c>
      <c r="CZ50" s="492"/>
      <c r="DA50" s="492"/>
      <c r="DB50" s="486"/>
      <c r="DC50" s="453" t="str">
        <f t="shared" ca="1" si="542"/>
        <v/>
      </c>
      <c r="DD50" s="453" t="str">
        <f ca="1">IF((DC50&lt;&gt;""),IF(OR($F50&lt;&gt;$G50,PrSettings!$M$4="●"),(($F50-$G50)=(CZ50-DA50))*1,0),"")</f>
        <v/>
      </c>
      <c r="DE50" s="453" t="str">
        <f t="shared" ca="1" si="543"/>
        <v/>
      </c>
      <c r="DF50" s="453" t="str">
        <f ca="1">IF(DC50&lt;&gt;"",IF(ABS($F50-$G50)&gt;=PrSettings!$M$7,(ABS($F50-$G50-CZ50+DA50)&lt;=1)*1,IF(AND(DC50,$F50=$G50,$F50&gt;=PrSettings!$M$6),(ABS(CZ50-$F50)&lt;=1)*1,IF(AND(DC50,$F50+$G50&gt;=PrSettings!$M$8),(ABS(CZ50-$F50)+ABS(DA50-$G50)&lt;=1)*1,""))),"")</f>
        <v/>
      </c>
      <c r="DG50" s="489"/>
      <c r="DI50" s="451">
        <f t="shared" ca="1" si="370"/>
        <v>37</v>
      </c>
      <c r="DJ50" s="452" t="str">
        <f ca="1">GrpG!$B$6</f>
        <v>Kamerun</v>
      </c>
      <c r="DK50" s="453">
        <f t="shared" ca="1" si="544"/>
        <v>25</v>
      </c>
      <c r="DL50" s="452" t="str">
        <f ca="1">GrpG!$D$6</f>
        <v>Serbien</v>
      </c>
      <c r="DM50" s="492"/>
      <c r="DN50" s="492"/>
      <c r="DO50" s="486"/>
      <c r="DP50" s="453" t="str">
        <f t="shared" ca="1" si="545"/>
        <v/>
      </c>
      <c r="DQ50" s="453" t="str">
        <f ca="1">IF((DP50&lt;&gt;""),IF(OR($F50&lt;&gt;$G50,PrSettings!$M$4="●"),(($F50-$G50)=(DM50-DN50))*1,0),"")</f>
        <v/>
      </c>
      <c r="DR50" s="453" t="str">
        <f t="shared" ca="1" si="546"/>
        <v/>
      </c>
      <c r="DS50" s="453" t="str">
        <f ca="1">IF(DP50&lt;&gt;"",IF(ABS($F50-$G50)&gt;=PrSettings!$M$7,(ABS($F50-$G50-DM50+DN50)&lt;=1)*1,IF(AND(DP50,$F50=$G50,$F50&gt;=PrSettings!$M$6),(ABS(DM50-$F50)&lt;=1)*1,IF(AND(DP50,$F50+$G50&gt;=PrSettings!$M$8),(ABS(DM50-$F50)+ABS(DN50-$G50)&lt;=1)*1,""))),"")</f>
        <v/>
      </c>
      <c r="DT50" s="489"/>
      <c r="DV50" s="451">
        <f t="shared" ca="1" si="374"/>
        <v>37</v>
      </c>
      <c r="DW50" s="452" t="str">
        <f ca="1">GrpG!$B$6</f>
        <v>Kamerun</v>
      </c>
      <c r="DX50" s="453">
        <f t="shared" ca="1" si="547"/>
        <v>25</v>
      </c>
      <c r="DY50" s="452" t="str">
        <f ca="1">GrpG!$D$6</f>
        <v>Serbien</v>
      </c>
      <c r="DZ50" s="492"/>
      <c r="EA50" s="492"/>
      <c r="EB50" s="486"/>
      <c r="EC50" s="453" t="str">
        <f t="shared" ca="1" si="548"/>
        <v/>
      </c>
      <c r="ED50" s="453" t="str">
        <f ca="1">IF((EC50&lt;&gt;""),IF(OR($F50&lt;&gt;$G50,PrSettings!$M$4="●"),(($F50-$G50)=(DZ50-EA50))*1,0),"")</f>
        <v/>
      </c>
      <c r="EE50" s="453" t="str">
        <f t="shared" ca="1" si="549"/>
        <v/>
      </c>
      <c r="EF50" s="453" t="str">
        <f ca="1">IF(EC50&lt;&gt;"",IF(ABS($F50-$G50)&gt;=PrSettings!$M$7,(ABS($F50-$G50-DZ50+EA50)&lt;=1)*1,IF(AND(EC50,$F50=$G50,$F50&gt;=PrSettings!$M$6),(ABS(DZ50-$F50)&lt;=1)*1,IF(AND(EC50,$F50+$G50&gt;=PrSettings!$M$8),(ABS(DZ50-$F50)+ABS(EA50-$G50)&lt;=1)*1,""))),"")</f>
        <v/>
      </c>
      <c r="EG50" s="489"/>
      <c r="EI50" s="451">
        <f t="shared" ca="1" si="378"/>
        <v>37</v>
      </c>
      <c r="EJ50" s="452" t="str">
        <f ca="1">GrpG!$B$6</f>
        <v>Kamerun</v>
      </c>
      <c r="EK50" s="453">
        <f t="shared" ca="1" si="550"/>
        <v>25</v>
      </c>
      <c r="EL50" s="452" t="str">
        <f ca="1">GrpG!$D$6</f>
        <v>Serbien</v>
      </c>
      <c r="EM50" s="492"/>
      <c r="EN50" s="492"/>
      <c r="EO50" s="486"/>
      <c r="EP50" s="453" t="str">
        <f t="shared" ca="1" si="551"/>
        <v/>
      </c>
      <c r="EQ50" s="453" t="str">
        <f ca="1">IF((EP50&lt;&gt;""),IF(OR($F50&lt;&gt;$G50,PrSettings!$M$4="●"),(($F50-$G50)=(EM50-EN50))*1,0),"")</f>
        <v/>
      </c>
      <c r="ER50" s="453" t="str">
        <f t="shared" ca="1" si="552"/>
        <v/>
      </c>
      <c r="ES50" s="453" t="str">
        <f ca="1">IF(EP50&lt;&gt;"",IF(ABS($F50-$G50)&gt;=PrSettings!$M$7,(ABS($F50-$G50-EM50+EN50)&lt;=1)*1,IF(AND(EP50,$F50=$G50,$F50&gt;=PrSettings!$M$6),(ABS(EM50-$F50)&lt;=1)*1,IF(AND(EP50,$F50+$G50&gt;=PrSettings!$M$8),(ABS(EM50-$F50)+ABS(EN50-$G50)&lt;=1)*1,""))),"")</f>
        <v/>
      </c>
      <c r="ET50" s="489"/>
      <c r="EV50" s="451">
        <f t="shared" ca="1" si="382"/>
        <v>37</v>
      </c>
      <c r="EW50" s="452" t="str">
        <f ca="1">GrpG!$B$6</f>
        <v>Kamerun</v>
      </c>
      <c r="EX50" s="453">
        <f t="shared" ca="1" si="553"/>
        <v>25</v>
      </c>
      <c r="EY50" s="452" t="str">
        <f ca="1">GrpG!$D$6</f>
        <v>Serbien</v>
      </c>
      <c r="EZ50" s="492"/>
      <c r="FA50" s="492"/>
      <c r="FB50" s="486"/>
      <c r="FC50" s="453" t="str">
        <f t="shared" ca="1" si="554"/>
        <v/>
      </c>
      <c r="FD50" s="453" t="str">
        <f ca="1">IF((FC50&lt;&gt;""),IF(OR($F50&lt;&gt;$G50,PrSettings!$M$4="●"),(($F50-$G50)=(EZ50-FA50))*1,0),"")</f>
        <v/>
      </c>
      <c r="FE50" s="453" t="str">
        <f t="shared" ca="1" si="555"/>
        <v/>
      </c>
      <c r="FF50" s="453" t="str">
        <f ca="1">IF(FC50&lt;&gt;"",IF(ABS($F50-$G50)&gt;=PrSettings!$M$7,(ABS($F50-$G50-EZ50+FA50)&lt;=1)*1,IF(AND(FC50,$F50=$G50,$F50&gt;=PrSettings!$M$6),(ABS(EZ50-$F50)&lt;=1)*1,IF(AND(FC50,$F50+$G50&gt;=PrSettings!$M$8),(ABS(EZ50-$F50)+ABS(FA50-$G50)&lt;=1)*1,""))),"")</f>
        <v/>
      </c>
      <c r="FG50" s="489"/>
      <c r="FI50" s="451">
        <f t="shared" ca="1" si="386"/>
        <v>37</v>
      </c>
      <c r="FJ50" s="452" t="str">
        <f ca="1">GrpG!$B$6</f>
        <v>Kamerun</v>
      </c>
      <c r="FK50" s="453">
        <f t="shared" ca="1" si="556"/>
        <v>25</v>
      </c>
      <c r="FL50" s="452" t="str">
        <f ca="1">GrpG!$D$6</f>
        <v>Serbien</v>
      </c>
      <c r="FM50" s="492"/>
      <c r="FN50" s="492"/>
      <c r="FO50" s="486"/>
      <c r="FP50" s="453" t="str">
        <f t="shared" ca="1" si="557"/>
        <v/>
      </c>
      <c r="FQ50" s="453" t="str">
        <f ca="1">IF((FP50&lt;&gt;""),IF(OR($F50&lt;&gt;$G50,PrSettings!$M$4="●"),(($F50-$G50)=(FM50-FN50))*1,0),"")</f>
        <v/>
      </c>
      <c r="FR50" s="453" t="str">
        <f t="shared" ca="1" si="558"/>
        <v/>
      </c>
      <c r="FS50" s="453" t="str">
        <f ca="1">IF(FP50&lt;&gt;"",IF(ABS($F50-$G50)&gt;=PrSettings!$M$7,(ABS($F50-$G50-FM50+FN50)&lt;=1)*1,IF(AND(FP50,$F50=$G50,$F50&gt;=PrSettings!$M$6),(ABS(FM50-$F50)&lt;=1)*1,IF(AND(FP50,$F50+$G50&gt;=PrSettings!$M$8),(ABS(FM50-$F50)+ABS(FN50-$G50)&lt;=1)*1,""))),"")</f>
        <v/>
      </c>
      <c r="FT50" s="489"/>
      <c r="FV50" s="451">
        <f t="shared" ca="1" si="390"/>
        <v>37</v>
      </c>
      <c r="FW50" s="452" t="str">
        <f ca="1">GrpG!$B$6</f>
        <v>Kamerun</v>
      </c>
      <c r="FX50" s="453">
        <f t="shared" ca="1" si="559"/>
        <v>25</v>
      </c>
      <c r="FY50" s="452" t="str">
        <f ca="1">GrpG!$D$6</f>
        <v>Serbien</v>
      </c>
      <c r="FZ50" s="492"/>
      <c r="GA50" s="492"/>
      <c r="GB50" s="486"/>
      <c r="GC50" s="453" t="str">
        <f t="shared" ca="1" si="560"/>
        <v/>
      </c>
      <c r="GD50" s="453" t="str">
        <f ca="1">IF((GC50&lt;&gt;""),IF(OR($F50&lt;&gt;$G50,PrSettings!$M$4="●"),(($F50-$G50)=(FZ50-GA50))*1,0),"")</f>
        <v/>
      </c>
      <c r="GE50" s="453" t="str">
        <f t="shared" ca="1" si="561"/>
        <v/>
      </c>
      <c r="GF50" s="453" t="str">
        <f ca="1">IF(GC50&lt;&gt;"",IF(ABS($F50-$G50)&gt;=PrSettings!$M$7,(ABS($F50-$G50-FZ50+GA50)&lt;=1)*1,IF(AND(GC50,$F50=$G50,$F50&gt;=PrSettings!$M$6),(ABS(FZ50-$F50)&lt;=1)*1,IF(AND(GC50,$F50+$G50&gt;=PrSettings!$M$8),(ABS(FZ50-$F50)+ABS(GA50-$G50)&lt;=1)*1,""))),"")</f>
        <v/>
      </c>
      <c r="GG50" s="489"/>
      <c r="GI50" s="451">
        <f t="shared" ca="1" si="394"/>
        <v>37</v>
      </c>
      <c r="GJ50" s="452" t="str">
        <f ca="1">GrpG!$B$6</f>
        <v>Kamerun</v>
      </c>
      <c r="GK50" s="453">
        <f t="shared" ca="1" si="562"/>
        <v>25</v>
      </c>
      <c r="GL50" s="452" t="str">
        <f ca="1">GrpG!$D$6</f>
        <v>Serbien</v>
      </c>
      <c r="GM50" s="492"/>
      <c r="GN50" s="492"/>
      <c r="GO50" s="486"/>
      <c r="GP50" s="453" t="str">
        <f t="shared" ca="1" si="563"/>
        <v/>
      </c>
      <c r="GQ50" s="453" t="str">
        <f ca="1">IF((GP50&lt;&gt;""),IF(OR($F50&lt;&gt;$G50,PrSettings!$M$4="●"),(($F50-$G50)=(GM50-GN50))*1,0),"")</f>
        <v/>
      </c>
      <c r="GR50" s="453" t="str">
        <f t="shared" ca="1" si="564"/>
        <v/>
      </c>
      <c r="GS50" s="453" t="str">
        <f ca="1">IF(GP50&lt;&gt;"",IF(ABS($F50-$G50)&gt;=PrSettings!$M$7,(ABS($F50-$G50-GM50+GN50)&lt;=1)*1,IF(AND(GP50,$F50=$G50,$F50&gt;=PrSettings!$M$6),(ABS(GM50-$F50)&lt;=1)*1,IF(AND(GP50,$F50+$G50&gt;=PrSettings!$M$8),(ABS(GM50-$F50)+ABS(GN50-$G50)&lt;=1)*1,""))),"")</f>
        <v/>
      </c>
      <c r="GT50" s="489"/>
      <c r="GV50" s="451">
        <f t="shared" ca="1" si="398"/>
        <v>37</v>
      </c>
      <c r="GW50" s="452" t="str">
        <f ca="1">GrpG!$B$6</f>
        <v>Kamerun</v>
      </c>
      <c r="GX50" s="453">
        <f t="shared" ca="1" si="565"/>
        <v>25</v>
      </c>
      <c r="GY50" s="452" t="str">
        <f ca="1">GrpG!$D$6</f>
        <v>Serbien</v>
      </c>
      <c r="GZ50" s="492"/>
      <c r="HA50" s="492"/>
      <c r="HB50" s="486"/>
      <c r="HC50" s="453" t="str">
        <f t="shared" ca="1" si="566"/>
        <v/>
      </c>
      <c r="HD50" s="453" t="str">
        <f ca="1">IF((HC50&lt;&gt;""),IF(OR($F50&lt;&gt;$G50,PrSettings!$M$4="●"),(($F50-$G50)=(GZ50-HA50))*1,0),"")</f>
        <v/>
      </c>
      <c r="HE50" s="453" t="str">
        <f t="shared" ca="1" si="567"/>
        <v/>
      </c>
      <c r="HF50" s="453" t="str">
        <f ca="1">IF(HC50&lt;&gt;"",IF(ABS($F50-$G50)&gt;=PrSettings!$M$7,(ABS($F50-$G50-GZ50+HA50)&lt;=1)*1,IF(AND(HC50,$F50=$G50,$F50&gt;=PrSettings!$M$6),(ABS(GZ50-$F50)&lt;=1)*1,IF(AND(HC50,$F50+$G50&gt;=PrSettings!$M$8),(ABS(GZ50-$F50)+ABS(HA50-$G50)&lt;=1)*1,""))),"")</f>
        <v/>
      </c>
      <c r="HG50" s="489"/>
      <c r="HI50" s="451">
        <f t="shared" ca="1" si="402"/>
        <v>37</v>
      </c>
      <c r="HJ50" s="452" t="str">
        <f ca="1">GrpG!$B$6</f>
        <v>Kamerun</v>
      </c>
      <c r="HK50" s="453">
        <f t="shared" ca="1" si="568"/>
        <v>25</v>
      </c>
      <c r="HL50" s="452" t="str">
        <f ca="1">GrpG!$D$6</f>
        <v>Serbien</v>
      </c>
      <c r="HM50" s="492"/>
      <c r="HN50" s="492"/>
      <c r="HO50" s="486"/>
      <c r="HP50" s="453" t="str">
        <f t="shared" ca="1" si="569"/>
        <v/>
      </c>
      <c r="HQ50" s="453" t="str">
        <f ca="1">IF((HP50&lt;&gt;""),IF(OR($F50&lt;&gt;$G50,PrSettings!$M$4="●"),(($F50-$G50)=(HM50-HN50))*1,0),"")</f>
        <v/>
      </c>
      <c r="HR50" s="453" t="str">
        <f t="shared" ca="1" si="570"/>
        <v/>
      </c>
      <c r="HS50" s="453" t="str">
        <f ca="1">IF(HP50&lt;&gt;"",IF(ABS($F50-$G50)&gt;=PrSettings!$M$7,(ABS($F50-$G50-HM50+HN50)&lt;=1)*1,IF(AND(HP50,$F50=$G50,$F50&gt;=PrSettings!$M$6),(ABS(HM50-$F50)&lt;=1)*1,IF(AND(HP50,$F50+$G50&gt;=PrSettings!$M$8),(ABS(HM50-$F50)+ABS(HN50-$G50)&lt;=1)*1,""))),"")</f>
        <v/>
      </c>
      <c r="HT50" s="489"/>
      <c r="HV50" s="451">
        <f t="shared" ca="1" si="406"/>
        <v>37</v>
      </c>
      <c r="HW50" s="452" t="str">
        <f ca="1">GrpG!$B$6</f>
        <v>Kamerun</v>
      </c>
      <c r="HX50" s="453">
        <f t="shared" ca="1" si="571"/>
        <v>25</v>
      </c>
      <c r="HY50" s="452" t="str">
        <f ca="1">GrpG!$D$6</f>
        <v>Serbien</v>
      </c>
      <c r="HZ50" s="492"/>
      <c r="IA50" s="492"/>
      <c r="IB50" s="486"/>
      <c r="IC50" s="453" t="str">
        <f t="shared" ca="1" si="572"/>
        <v/>
      </c>
      <c r="ID50" s="453" t="str">
        <f ca="1">IF((IC50&lt;&gt;""),IF(OR($F50&lt;&gt;$G50,PrSettings!$M$4="●"),(($F50-$G50)=(HZ50-IA50))*1,0),"")</f>
        <v/>
      </c>
      <c r="IE50" s="453" t="str">
        <f t="shared" ca="1" si="573"/>
        <v/>
      </c>
      <c r="IF50" s="453" t="str">
        <f ca="1">IF(IC50&lt;&gt;"",IF(ABS($F50-$G50)&gt;=PrSettings!$M$7,(ABS($F50-$G50-HZ50+IA50)&lt;=1)*1,IF(AND(IC50,$F50=$G50,$F50&gt;=PrSettings!$M$6),(ABS(HZ50-$F50)&lt;=1)*1,IF(AND(IC50,$F50+$G50&gt;=PrSettings!$M$8),(ABS(HZ50-$F50)+ABS(IA50-$G50)&lt;=1)*1,""))),"")</f>
        <v/>
      </c>
      <c r="IG50" s="489"/>
      <c r="II50" s="451">
        <f t="shared" ca="1" si="410"/>
        <v>37</v>
      </c>
      <c r="IJ50" s="452" t="str">
        <f ca="1">GrpG!$B$6</f>
        <v>Kamerun</v>
      </c>
      <c r="IK50" s="453">
        <f t="shared" ca="1" si="574"/>
        <v>25</v>
      </c>
      <c r="IL50" s="452" t="str">
        <f ca="1">GrpG!$D$6</f>
        <v>Serbien</v>
      </c>
      <c r="IM50" s="492"/>
      <c r="IN50" s="492"/>
      <c r="IO50" s="486"/>
      <c r="IP50" s="453" t="str">
        <f t="shared" ca="1" si="575"/>
        <v/>
      </c>
      <c r="IQ50" s="453" t="str">
        <f ca="1">IF((IP50&lt;&gt;""),IF(OR($F50&lt;&gt;$G50,PrSettings!$M$4="●"),(($F50-$G50)=(IM50-IN50))*1,0),"")</f>
        <v/>
      </c>
      <c r="IR50" s="453" t="str">
        <f t="shared" ca="1" si="576"/>
        <v/>
      </c>
      <c r="IS50" s="453" t="str">
        <f ca="1">IF(IP50&lt;&gt;"",IF(ABS($F50-$G50)&gt;=PrSettings!$M$7,(ABS($F50-$G50-IM50+IN50)&lt;=1)*1,IF(AND(IP50,$F50=$G50,$F50&gt;=PrSettings!$M$6),(ABS(IM50-$F50)&lt;=1)*1,IF(AND(IP50,$F50+$G50&gt;=PrSettings!$M$8),(ABS(IM50-$F50)+ABS(IN50-$G50)&lt;=1)*1,""))),"")</f>
        <v/>
      </c>
      <c r="IT50" s="489"/>
      <c r="IV50" s="451">
        <f t="shared" ca="1" si="414"/>
        <v>37</v>
      </c>
      <c r="IW50" s="452" t="str">
        <f ca="1">GrpG!$B$6</f>
        <v>Kamerun</v>
      </c>
      <c r="IX50" s="453">
        <f t="shared" ca="1" si="577"/>
        <v>25</v>
      </c>
      <c r="IY50" s="452" t="str">
        <f ca="1">GrpG!$D$6</f>
        <v>Serbien</v>
      </c>
      <c r="IZ50" s="492"/>
      <c r="JA50" s="492"/>
      <c r="JB50" s="486"/>
      <c r="JC50" s="453" t="str">
        <f t="shared" ca="1" si="578"/>
        <v/>
      </c>
      <c r="JD50" s="453" t="str">
        <f ca="1">IF((JC50&lt;&gt;""),IF(OR($F50&lt;&gt;$G50,PrSettings!$M$4="●"),(($F50-$G50)=(IZ50-JA50))*1,0),"")</f>
        <v/>
      </c>
      <c r="JE50" s="453" t="str">
        <f t="shared" ca="1" si="579"/>
        <v/>
      </c>
      <c r="JF50" s="453" t="str">
        <f ca="1">IF(JC50&lt;&gt;"",IF(ABS($F50-$G50)&gt;=PrSettings!$M$7,(ABS($F50-$G50-IZ50+JA50)&lt;=1)*1,IF(AND(JC50,$F50=$G50,$F50&gt;=PrSettings!$M$6),(ABS(IZ50-$F50)&lt;=1)*1,IF(AND(JC50,$F50+$G50&gt;=PrSettings!$M$8),(ABS(IZ50-$F50)+ABS(JA50-$G50)&lt;=1)*1,""))),"")</f>
        <v/>
      </c>
      <c r="JG50" s="489"/>
      <c r="JI50" s="451">
        <f t="shared" ca="1" si="418"/>
        <v>37</v>
      </c>
      <c r="JJ50" s="452" t="str">
        <f ca="1">GrpG!$B$6</f>
        <v>Kamerun</v>
      </c>
      <c r="JK50" s="453">
        <f t="shared" ca="1" si="580"/>
        <v>25</v>
      </c>
      <c r="JL50" s="452" t="str">
        <f ca="1">GrpG!$D$6</f>
        <v>Serbien</v>
      </c>
      <c r="JM50" s="492"/>
      <c r="JN50" s="492"/>
      <c r="JO50" s="486"/>
      <c r="JP50" s="453" t="str">
        <f t="shared" ca="1" si="581"/>
        <v/>
      </c>
      <c r="JQ50" s="453" t="str">
        <f ca="1">IF((JP50&lt;&gt;""),IF(OR($F50&lt;&gt;$G50,PrSettings!$M$4="●"),(($F50-$G50)=(JM50-JN50))*1,0),"")</f>
        <v/>
      </c>
      <c r="JR50" s="453" t="str">
        <f t="shared" ca="1" si="582"/>
        <v/>
      </c>
      <c r="JS50" s="453" t="str">
        <f ca="1">IF(JP50&lt;&gt;"",IF(ABS($F50-$G50)&gt;=PrSettings!$M$7,(ABS($F50-$G50-JM50+JN50)&lt;=1)*1,IF(AND(JP50,$F50=$G50,$F50&gt;=PrSettings!$M$6),(ABS(JM50-$F50)&lt;=1)*1,IF(AND(JP50,$F50+$G50&gt;=PrSettings!$M$8),(ABS(JM50-$F50)+ABS(JN50-$G50)&lt;=1)*1,""))),"")</f>
        <v/>
      </c>
      <c r="JT50" s="489"/>
      <c r="JV50" s="451">
        <f t="shared" ca="1" si="422"/>
        <v>37</v>
      </c>
      <c r="JW50" s="452" t="str">
        <f ca="1">GrpG!$B$6</f>
        <v>Kamerun</v>
      </c>
      <c r="JX50" s="453">
        <f t="shared" ca="1" si="583"/>
        <v>25</v>
      </c>
      <c r="JY50" s="452" t="str">
        <f ca="1">GrpG!$D$6</f>
        <v>Serbien</v>
      </c>
      <c r="JZ50" s="492"/>
      <c r="KA50" s="492"/>
      <c r="KB50" s="486"/>
      <c r="KC50" s="453" t="str">
        <f t="shared" ca="1" si="584"/>
        <v/>
      </c>
      <c r="KD50" s="453" t="str">
        <f ca="1">IF((KC50&lt;&gt;""),IF(OR($F50&lt;&gt;$G50,PrSettings!$M$4="●"),(($F50-$G50)=(JZ50-KA50))*1,0),"")</f>
        <v/>
      </c>
      <c r="KE50" s="453" t="str">
        <f t="shared" ca="1" si="585"/>
        <v/>
      </c>
      <c r="KF50" s="453" t="str">
        <f ca="1">IF(KC50&lt;&gt;"",IF(ABS($F50-$G50)&gt;=PrSettings!$M$7,(ABS($F50-$G50-JZ50+KA50)&lt;=1)*1,IF(AND(KC50,$F50=$G50,$F50&gt;=PrSettings!$M$6),(ABS(JZ50-$F50)&lt;=1)*1,IF(AND(KC50,$F50+$G50&gt;=PrSettings!$M$8),(ABS(JZ50-$F50)+ABS(KA50-$G50)&lt;=1)*1,""))),"")</f>
        <v/>
      </c>
      <c r="KG50" s="489"/>
      <c r="KI50" s="451">
        <f t="shared" ca="1" si="426"/>
        <v>37</v>
      </c>
      <c r="KJ50" s="452" t="str">
        <f ca="1">GrpG!$B$6</f>
        <v>Kamerun</v>
      </c>
      <c r="KK50" s="453">
        <f t="shared" ca="1" si="586"/>
        <v>25</v>
      </c>
      <c r="KL50" s="452" t="str">
        <f ca="1">GrpG!$D$6</f>
        <v>Serbien</v>
      </c>
      <c r="KM50" s="492"/>
      <c r="KN50" s="492"/>
      <c r="KO50" s="486"/>
      <c r="KP50" s="453" t="str">
        <f t="shared" ca="1" si="587"/>
        <v/>
      </c>
      <c r="KQ50" s="453" t="str">
        <f ca="1">IF((KP50&lt;&gt;""),IF(OR($F50&lt;&gt;$G50,PrSettings!$M$4="●"),(($F50-$G50)=(KM50-KN50))*1,0),"")</f>
        <v/>
      </c>
      <c r="KR50" s="453" t="str">
        <f t="shared" ca="1" si="588"/>
        <v/>
      </c>
      <c r="KS50" s="453" t="str">
        <f ca="1">IF(KP50&lt;&gt;"",IF(ABS($F50-$G50)&gt;=PrSettings!$M$7,(ABS($F50-$G50-KM50+KN50)&lt;=1)*1,IF(AND(KP50,$F50=$G50,$F50&gt;=PrSettings!$M$6),(ABS(KM50-$F50)&lt;=1)*1,IF(AND(KP50,$F50+$G50&gt;=PrSettings!$M$8),(ABS(KM50-$F50)+ABS(KN50-$G50)&lt;=1)*1,""))),"")</f>
        <v/>
      </c>
      <c r="KT50" s="489"/>
      <c r="KV50" s="451">
        <f t="shared" ca="1" si="430"/>
        <v>37</v>
      </c>
      <c r="KW50" s="452" t="str">
        <f ca="1">GrpG!$B$6</f>
        <v>Kamerun</v>
      </c>
      <c r="KX50" s="453">
        <f t="shared" ca="1" si="589"/>
        <v>25</v>
      </c>
      <c r="KY50" s="452" t="str">
        <f ca="1">GrpG!$D$6</f>
        <v>Serbien</v>
      </c>
      <c r="KZ50" s="492"/>
      <c r="LA50" s="492"/>
      <c r="LB50" s="486"/>
      <c r="LC50" s="453" t="str">
        <f t="shared" ca="1" si="590"/>
        <v/>
      </c>
      <c r="LD50" s="453" t="str">
        <f ca="1">IF((LC50&lt;&gt;""),IF(OR($F50&lt;&gt;$G50,PrSettings!$M$4="●"),(($F50-$G50)=(KZ50-LA50))*1,0),"")</f>
        <v/>
      </c>
      <c r="LE50" s="453" t="str">
        <f t="shared" ca="1" si="591"/>
        <v/>
      </c>
      <c r="LF50" s="453" t="str">
        <f ca="1">IF(LC50&lt;&gt;"",IF(ABS($F50-$G50)&gt;=PrSettings!$M$7,(ABS($F50-$G50-KZ50+LA50)&lt;=1)*1,IF(AND(LC50,$F50=$G50,$F50&gt;=PrSettings!$M$6),(ABS(KZ50-$F50)&lt;=1)*1,IF(AND(LC50,$F50+$G50&gt;=PrSettings!$M$8),(ABS(KZ50-$F50)+ABS(LA50-$G50)&lt;=1)*1,""))),"")</f>
        <v/>
      </c>
      <c r="LG50" s="489"/>
      <c r="LI50" s="451">
        <f t="shared" ca="1" si="434"/>
        <v>37</v>
      </c>
      <c r="LJ50" s="452" t="str">
        <f ca="1">GrpG!$B$6</f>
        <v>Kamerun</v>
      </c>
      <c r="LK50" s="453">
        <f t="shared" ca="1" si="592"/>
        <v>25</v>
      </c>
      <c r="LL50" s="452" t="str">
        <f ca="1">GrpG!$D$6</f>
        <v>Serbien</v>
      </c>
      <c r="LM50" s="492"/>
      <c r="LN50" s="492"/>
      <c r="LO50" s="486"/>
      <c r="LP50" s="453" t="str">
        <f t="shared" ca="1" si="593"/>
        <v/>
      </c>
      <c r="LQ50" s="453" t="str">
        <f ca="1">IF((LP50&lt;&gt;""),IF(OR($F50&lt;&gt;$G50,PrSettings!$M$4="●"),(($F50-$G50)=(LM50-LN50))*1,0),"")</f>
        <v/>
      </c>
      <c r="LR50" s="453" t="str">
        <f t="shared" ca="1" si="594"/>
        <v/>
      </c>
      <c r="LS50" s="453" t="str">
        <f ca="1">IF(LP50&lt;&gt;"",IF(ABS($F50-$G50)&gt;=PrSettings!$M$7,(ABS($F50-$G50-LM50+LN50)&lt;=1)*1,IF(AND(LP50,$F50=$G50,$F50&gt;=PrSettings!$M$6),(ABS(LM50-$F50)&lt;=1)*1,IF(AND(LP50,$F50+$G50&gt;=PrSettings!$M$8),(ABS(LM50-$F50)+ABS(LN50-$G50)&lt;=1)*1,""))),"")</f>
        <v/>
      </c>
      <c r="LT50" s="489"/>
      <c r="LV50" s="451">
        <f t="shared" ca="1" si="438"/>
        <v>37</v>
      </c>
      <c r="LW50" s="452" t="str">
        <f ca="1">GrpG!$B$6</f>
        <v>Kamerun</v>
      </c>
      <c r="LX50" s="453">
        <f t="shared" ca="1" si="595"/>
        <v>25</v>
      </c>
      <c r="LY50" s="452" t="str">
        <f ca="1">GrpG!$D$6</f>
        <v>Serbien</v>
      </c>
      <c r="LZ50" s="492"/>
      <c r="MA50" s="492"/>
      <c r="MB50" s="486"/>
      <c r="MC50" s="453" t="str">
        <f t="shared" ca="1" si="596"/>
        <v/>
      </c>
      <c r="MD50" s="453" t="str">
        <f ca="1">IF((MC50&lt;&gt;""),IF(OR($F50&lt;&gt;$G50,PrSettings!$M$4="●"),(($F50-$G50)=(LZ50-MA50))*1,0),"")</f>
        <v/>
      </c>
      <c r="ME50" s="453" t="str">
        <f t="shared" ca="1" si="597"/>
        <v/>
      </c>
      <c r="MF50" s="453" t="str">
        <f ca="1">IF(MC50&lt;&gt;"",IF(ABS($F50-$G50)&gt;=PrSettings!$M$7,(ABS($F50-$G50-LZ50+MA50)&lt;=1)*1,IF(AND(MC50,$F50=$G50,$F50&gt;=PrSettings!$M$6),(ABS(LZ50-$F50)&lt;=1)*1,IF(AND(MC50,$F50+$G50&gt;=PrSettings!$M$8),(ABS(LZ50-$F50)+ABS(MA50-$G50)&lt;=1)*1,""))),"")</f>
        <v/>
      </c>
      <c r="MG50" s="489"/>
    </row>
    <row r="51" spans="1:345" s="444" customFormat="1" x14ac:dyDescent="0.25">
      <c r="A51" s="448"/>
      <c r="B51" s="451">
        <f ca="1">INDEX(Groups!$C$7:$C$45,MATCH(C51,Groups!$D$7:$D$45,0))</f>
        <v>1</v>
      </c>
      <c r="C51" s="452" t="str">
        <f ca="1">GrpG!$B$7</f>
        <v>Brasilien</v>
      </c>
      <c r="D51" s="453">
        <f ca="1">INDEX(Groups!$C$7:$C$45,MATCH(E51,Groups!$D$7:$D$45,0))</f>
        <v>14</v>
      </c>
      <c r="E51" s="452" t="str">
        <f ca="1">GrpG!$D$7</f>
        <v>Schweiz</v>
      </c>
      <c r="F51" s="454">
        <f ca="1">GrpG!$E$7</f>
        <v>1</v>
      </c>
      <c r="G51" s="455">
        <f ca="1">GrpG!$G$7</f>
        <v>0</v>
      </c>
      <c r="I51" s="451">
        <f t="shared" ca="1" si="338"/>
        <v>1</v>
      </c>
      <c r="J51" s="452" t="str">
        <f ca="1">GrpG!$B$7</f>
        <v>Brasilien</v>
      </c>
      <c r="K51" s="453">
        <f t="shared" ca="1" si="520"/>
        <v>14</v>
      </c>
      <c r="L51" s="452" t="str">
        <f ca="1">GrpG!$D$7</f>
        <v>Schweiz</v>
      </c>
      <c r="M51" s="492"/>
      <c r="N51" s="492"/>
      <c r="O51" s="486"/>
      <c r="P51" s="453" t="str">
        <f t="shared" ca="1" si="521"/>
        <v/>
      </c>
      <c r="Q51" s="453" t="str">
        <f ca="1">IF((P51&lt;&gt;""),IF(OR($F51&lt;&gt;$G51,PrSettings!$M$4="●"),(($F51-$G51)=(M51-N51))*1,0),"")</f>
        <v/>
      </c>
      <c r="R51" s="453" t="str">
        <f t="shared" ca="1" si="522"/>
        <v/>
      </c>
      <c r="S51" s="453" t="str">
        <f ca="1">IF(P51&lt;&gt;"",IF(ABS($F51-$G51)&gt;=PrSettings!$M$7,(ABS($F51-$G51-M51+N51)&lt;=1)*1,IF(AND(P51,$F51=$G51,$F51&gt;=PrSettings!$M$6),(ABS(M51-$F51)&lt;=1)*1,IF(AND(P51,$F51+$G51&gt;=PrSettings!$M$8),(ABS(M51-$F51)+ABS(N51-$G51)&lt;=1)*1,""))),"")</f>
        <v/>
      </c>
      <c r="T51" s="489"/>
      <c r="V51" s="451">
        <f t="shared" ca="1" si="342"/>
        <v>1</v>
      </c>
      <c r="W51" s="452" t="str">
        <f ca="1">GrpG!$B$7</f>
        <v>Brasilien</v>
      </c>
      <c r="X51" s="453">
        <f t="shared" ca="1" si="523"/>
        <v>14</v>
      </c>
      <c r="Y51" s="452" t="str">
        <f ca="1">GrpG!$D$7</f>
        <v>Schweiz</v>
      </c>
      <c r="Z51" s="492"/>
      <c r="AA51" s="492"/>
      <c r="AB51" s="486"/>
      <c r="AC51" s="453" t="str">
        <f t="shared" ca="1" si="524"/>
        <v/>
      </c>
      <c r="AD51" s="453" t="str">
        <f ca="1">IF((AC51&lt;&gt;""),IF(OR($F51&lt;&gt;$G51,PrSettings!$M$4="●"),(($F51-$G51)=(Z51-AA51))*1,0),"")</f>
        <v/>
      </c>
      <c r="AE51" s="453" t="str">
        <f t="shared" ca="1" si="525"/>
        <v/>
      </c>
      <c r="AF51" s="453" t="str">
        <f ca="1">IF(AC51&lt;&gt;"",IF(ABS($F51-$G51)&gt;=PrSettings!$M$7,(ABS($F51-$G51-Z51+AA51)&lt;=1)*1,IF(AND(AC51,$F51=$G51,$F51&gt;=PrSettings!$M$6),(ABS(Z51-$F51)&lt;=1)*1,IF(AND(AC51,$F51+$G51&gt;=PrSettings!$M$8),(ABS(Z51-$F51)+ABS(AA51-$G51)&lt;=1)*1,""))),"")</f>
        <v/>
      </c>
      <c r="AG51" s="489"/>
      <c r="AI51" s="451">
        <f t="shared" ca="1" si="346"/>
        <v>1</v>
      </c>
      <c r="AJ51" s="452" t="str">
        <f ca="1">GrpG!$B$7</f>
        <v>Brasilien</v>
      </c>
      <c r="AK51" s="453">
        <f t="shared" ca="1" si="526"/>
        <v>14</v>
      </c>
      <c r="AL51" s="452" t="str">
        <f ca="1">GrpG!$D$7</f>
        <v>Schweiz</v>
      </c>
      <c r="AM51" s="492"/>
      <c r="AN51" s="492"/>
      <c r="AO51" s="486"/>
      <c r="AP51" s="453" t="str">
        <f t="shared" ca="1" si="527"/>
        <v/>
      </c>
      <c r="AQ51" s="453" t="str">
        <f ca="1">IF((AP51&lt;&gt;""),IF(OR($F51&lt;&gt;$G51,PrSettings!$M$4="●"),(($F51-$G51)=(AM51-AN51))*1,0),"")</f>
        <v/>
      </c>
      <c r="AR51" s="453" t="str">
        <f t="shared" ca="1" si="528"/>
        <v/>
      </c>
      <c r="AS51" s="453" t="str">
        <f ca="1">IF(AP51&lt;&gt;"",IF(ABS($F51-$G51)&gt;=PrSettings!$M$7,(ABS($F51-$G51-AM51+AN51)&lt;=1)*1,IF(AND(AP51,$F51=$G51,$F51&gt;=PrSettings!$M$6),(ABS(AM51-$F51)&lt;=1)*1,IF(AND(AP51,$F51+$G51&gt;=PrSettings!$M$8),(ABS(AM51-$F51)+ABS(AN51-$G51)&lt;=1)*1,""))),"")</f>
        <v/>
      </c>
      <c r="AT51" s="489"/>
      <c r="AV51" s="451">
        <f t="shared" ca="1" si="350"/>
        <v>1</v>
      </c>
      <c r="AW51" s="452" t="str">
        <f ca="1">GrpG!$B$7</f>
        <v>Brasilien</v>
      </c>
      <c r="AX51" s="453">
        <f t="shared" ca="1" si="529"/>
        <v>14</v>
      </c>
      <c r="AY51" s="452" t="str">
        <f ca="1">GrpG!$D$7</f>
        <v>Schweiz</v>
      </c>
      <c r="AZ51" s="492"/>
      <c r="BA51" s="492"/>
      <c r="BB51" s="486"/>
      <c r="BC51" s="453" t="str">
        <f t="shared" ca="1" si="530"/>
        <v/>
      </c>
      <c r="BD51" s="453" t="str">
        <f ca="1">IF((BC51&lt;&gt;""),IF(OR($F51&lt;&gt;$G51,PrSettings!$M$4="●"),(($F51-$G51)=(AZ51-BA51))*1,0),"")</f>
        <v/>
      </c>
      <c r="BE51" s="453" t="str">
        <f t="shared" ca="1" si="531"/>
        <v/>
      </c>
      <c r="BF51" s="453" t="str">
        <f ca="1">IF(BC51&lt;&gt;"",IF(ABS($F51-$G51)&gt;=PrSettings!$M$7,(ABS($F51-$G51-AZ51+BA51)&lt;=1)*1,IF(AND(BC51,$F51=$G51,$F51&gt;=PrSettings!$M$6),(ABS(AZ51-$F51)&lt;=1)*1,IF(AND(BC51,$F51+$G51&gt;=PrSettings!$M$8),(ABS(AZ51-$F51)+ABS(BA51-$G51)&lt;=1)*1,""))),"")</f>
        <v/>
      </c>
      <c r="BG51" s="489"/>
      <c r="BI51" s="451">
        <f t="shared" ca="1" si="354"/>
        <v>1</v>
      </c>
      <c r="BJ51" s="452" t="str">
        <f ca="1">GrpG!$B$7</f>
        <v>Brasilien</v>
      </c>
      <c r="BK51" s="453">
        <f t="shared" ca="1" si="532"/>
        <v>14</v>
      </c>
      <c r="BL51" s="452" t="str">
        <f ca="1">GrpG!$D$7</f>
        <v>Schweiz</v>
      </c>
      <c r="BM51" s="492"/>
      <c r="BN51" s="492"/>
      <c r="BO51" s="486"/>
      <c r="BP51" s="453" t="str">
        <f t="shared" ca="1" si="533"/>
        <v/>
      </c>
      <c r="BQ51" s="453" t="str">
        <f ca="1">IF((BP51&lt;&gt;""),IF(OR($F51&lt;&gt;$G51,PrSettings!$M$4="●"),(($F51-$G51)=(BM51-BN51))*1,0),"")</f>
        <v/>
      </c>
      <c r="BR51" s="453" t="str">
        <f t="shared" ca="1" si="534"/>
        <v/>
      </c>
      <c r="BS51" s="453" t="str">
        <f ca="1">IF(BP51&lt;&gt;"",IF(ABS($F51-$G51)&gt;=PrSettings!$M$7,(ABS($F51-$G51-BM51+BN51)&lt;=1)*1,IF(AND(BP51,$F51=$G51,$F51&gt;=PrSettings!$M$6),(ABS(BM51-$F51)&lt;=1)*1,IF(AND(BP51,$F51+$G51&gt;=PrSettings!$M$8),(ABS(BM51-$F51)+ABS(BN51-$G51)&lt;=1)*1,""))),"")</f>
        <v/>
      </c>
      <c r="BT51" s="489"/>
      <c r="BV51" s="451">
        <f t="shared" ca="1" si="358"/>
        <v>1</v>
      </c>
      <c r="BW51" s="452" t="str">
        <f ca="1">GrpG!$B$7</f>
        <v>Brasilien</v>
      </c>
      <c r="BX51" s="453">
        <f t="shared" ca="1" si="535"/>
        <v>14</v>
      </c>
      <c r="BY51" s="452" t="str">
        <f ca="1">GrpG!$D$7</f>
        <v>Schweiz</v>
      </c>
      <c r="BZ51" s="492"/>
      <c r="CA51" s="492"/>
      <c r="CB51" s="486"/>
      <c r="CC51" s="453" t="str">
        <f t="shared" ca="1" si="536"/>
        <v/>
      </c>
      <c r="CD51" s="453" t="str">
        <f ca="1">IF((CC51&lt;&gt;""),IF(OR($F51&lt;&gt;$G51,PrSettings!$M$4="●"),(($F51-$G51)=(BZ51-CA51))*1,0),"")</f>
        <v/>
      </c>
      <c r="CE51" s="453" t="str">
        <f t="shared" ca="1" si="537"/>
        <v/>
      </c>
      <c r="CF51" s="453" t="str">
        <f ca="1">IF(CC51&lt;&gt;"",IF(ABS($F51-$G51)&gt;=PrSettings!$M$7,(ABS($F51-$G51-BZ51+CA51)&lt;=1)*1,IF(AND(CC51,$F51=$G51,$F51&gt;=PrSettings!$M$6),(ABS(BZ51-$F51)&lt;=1)*1,IF(AND(CC51,$F51+$G51&gt;=PrSettings!$M$8),(ABS(BZ51-$F51)+ABS(CA51-$G51)&lt;=1)*1,""))),"")</f>
        <v/>
      </c>
      <c r="CG51" s="489"/>
      <c r="CI51" s="451">
        <f t="shared" ca="1" si="362"/>
        <v>1</v>
      </c>
      <c r="CJ51" s="452" t="str">
        <f ca="1">GrpG!$B$7</f>
        <v>Brasilien</v>
      </c>
      <c r="CK51" s="453">
        <f t="shared" ca="1" si="538"/>
        <v>14</v>
      </c>
      <c r="CL51" s="452" t="str">
        <f ca="1">GrpG!$D$7</f>
        <v>Schweiz</v>
      </c>
      <c r="CM51" s="492"/>
      <c r="CN51" s="492"/>
      <c r="CO51" s="486"/>
      <c r="CP51" s="453" t="str">
        <f t="shared" ca="1" si="539"/>
        <v/>
      </c>
      <c r="CQ51" s="453" t="str">
        <f ca="1">IF((CP51&lt;&gt;""),IF(OR($F51&lt;&gt;$G51,PrSettings!$M$4="●"),(($F51-$G51)=(CM51-CN51))*1,0),"")</f>
        <v/>
      </c>
      <c r="CR51" s="453" t="str">
        <f t="shared" ca="1" si="540"/>
        <v/>
      </c>
      <c r="CS51" s="453" t="str">
        <f ca="1">IF(CP51&lt;&gt;"",IF(ABS($F51-$G51)&gt;=PrSettings!$M$7,(ABS($F51-$G51-CM51+CN51)&lt;=1)*1,IF(AND(CP51,$F51=$G51,$F51&gt;=PrSettings!$M$6),(ABS(CM51-$F51)&lt;=1)*1,IF(AND(CP51,$F51+$G51&gt;=PrSettings!$M$8),(ABS(CM51-$F51)+ABS(CN51-$G51)&lt;=1)*1,""))),"")</f>
        <v/>
      </c>
      <c r="CT51" s="489"/>
      <c r="CV51" s="451">
        <f t="shared" ca="1" si="366"/>
        <v>1</v>
      </c>
      <c r="CW51" s="452" t="str">
        <f ca="1">GrpG!$B$7</f>
        <v>Brasilien</v>
      </c>
      <c r="CX51" s="453">
        <f t="shared" ca="1" si="541"/>
        <v>14</v>
      </c>
      <c r="CY51" s="452" t="str">
        <f ca="1">GrpG!$D$7</f>
        <v>Schweiz</v>
      </c>
      <c r="CZ51" s="492"/>
      <c r="DA51" s="492"/>
      <c r="DB51" s="486"/>
      <c r="DC51" s="453" t="str">
        <f t="shared" ca="1" si="542"/>
        <v/>
      </c>
      <c r="DD51" s="453" t="str">
        <f ca="1">IF((DC51&lt;&gt;""),IF(OR($F51&lt;&gt;$G51,PrSettings!$M$4="●"),(($F51-$G51)=(CZ51-DA51))*1,0),"")</f>
        <v/>
      </c>
      <c r="DE51" s="453" t="str">
        <f t="shared" ca="1" si="543"/>
        <v/>
      </c>
      <c r="DF51" s="453" t="str">
        <f ca="1">IF(DC51&lt;&gt;"",IF(ABS($F51-$G51)&gt;=PrSettings!$M$7,(ABS($F51-$G51-CZ51+DA51)&lt;=1)*1,IF(AND(DC51,$F51=$G51,$F51&gt;=PrSettings!$M$6),(ABS(CZ51-$F51)&lt;=1)*1,IF(AND(DC51,$F51+$G51&gt;=PrSettings!$M$8),(ABS(CZ51-$F51)+ABS(DA51-$G51)&lt;=1)*1,""))),"")</f>
        <v/>
      </c>
      <c r="DG51" s="489"/>
      <c r="DI51" s="451">
        <f t="shared" ca="1" si="370"/>
        <v>1</v>
      </c>
      <c r="DJ51" s="452" t="str">
        <f ca="1">GrpG!$B$7</f>
        <v>Brasilien</v>
      </c>
      <c r="DK51" s="453">
        <f t="shared" ca="1" si="544"/>
        <v>14</v>
      </c>
      <c r="DL51" s="452" t="str">
        <f ca="1">GrpG!$D$7</f>
        <v>Schweiz</v>
      </c>
      <c r="DM51" s="492"/>
      <c r="DN51" s="492"/>
      <c r="DO51" s="486"/>
      <c r="DP51" s="453" t="str">
        <f t="shared" ca="1" si="545"/>
        <v/>
      </c>
      <c r="DQ51" s="453" t="str">
        <f ca="1">IF((DP51&lt;&gt;""),IF(OR($F51&lt;&gt;$G51,PrSettings!$M$4="●"),(($F51-$G51)=(DM51-DN51))*1,0),"")</f>
        <v/>
      </c>
      <c r="DR51" s="453" t="str">
        <f t="shared" ca="1" si="546"/>
        <v/>
      </c>
      <c r="DS51" s="453" t="str">
        <f ca="1">IF(DP51&lt;&gt;"",IF(ABS($F51-$G51)&gt;=PrSettings!$M$7,(ABS($F51-$G51-DM51+DN51)&lt;=1)*1,IF(AND(DP51,$F51=$G51,$F51&gt;=PrSettings!$M$6),(ABS(DM51-$F51)&lt;=1)*1,IF(AND(DP51,$F51+$G51&gt;=PrSettings!$M$8),(ABS(DM51-$F51)+ABS(DN51-$G51)&lt;=1)*1,""))),"")</f>
        <v/>
      </c>
      <c r="DT51" s="489"/>
      <c r="DV51" s="451">
        <f t="shared" ca="1" si="374"/>
        <v>1</v>
      </c>
      <c r="DW51" s="452" t="str">
        <f ca="1">GrpG!$B$7</f>
        <v>Brasilien</v>
      </c>
      <c r="DX51" s="453">
        <f t="shared" ca="1" si="547"/>
        <v>14</v>
      </c>
      <c r="DY51" s="452" t="str">
        <f ca="1">GrpG!$D$7</f>
        <v>Schweiz</v>
      </c>
      <c r="DZ51" s="492"/>
      <c r="EA51" s="492"/>
      <c r="EB51" s="486"/>
      <c r="EC51" s="453" t="str">
        <f t="shared" ca="1" si="548"/>
        <v/>
      </c>
      <c r="ED51" s="453" t="str">
        <f ca="1">IF((EC51&lt;&gt;""),IF(OR($F51&lt;&gt;$G51,PrSettings!$M$4="●"),(($F51-$G51)=(DZ51-EA51))*1,0),"")</f>
        <v/>
      </c>
      <c r="EE51" s="453" t="str">
        <f t="shared" ca="1" si="549"/>
        <v/>
      </c>
      <c r="EF51" s="453" t="str">
        <f ca="1">IF(EC51&lt;&gt;"",IF(ABS($F51-$G51)&gt;=PrSettings!$M$7,(ABS($F51-$G51-DZ51+EA51)&lt;=1)*1,IF(AND(EC51,$F51=$G51,$F51&gt;=PrSettings!$M$6),(ABS(DZ51-$F51)&lt;=1)*1,IF(AND(EC51,$F51+$G51&gt;=PrSettings!$M$8),(ABS(DZ51-$F51)+ABS(EA51-$G51)&lt;=1)*1,""))),"")</f>
        <v/>
      </c>
      <c r="EG51" s="489"/>
      <c r="EI51" s="451">
        <f t="shared" ca="1" si="378"/>
        <v>1</v>
      </c>
      <c r="EJ51" s="452" t="str">
        <f ca="1">GrpG!$B$7</f>
        <v>Brasilien</v>
      </c>
      <c r="EK51" s="453">
        <f t="shared" ca="1" si="550"/>
        <v>14</v>
      </c>
      <c r="EL51" s="452" t="str">
        <f ca="1">GrpG!$D$7</f>
        <v>Schweiz</v>
      </c>
      <c r="EM51" s="492"/>
      <c r="EN51" s="492"/>
      <c r="EO51" s="486"/>
      <c r="EP51" s="453" t="str">
        <f t="shared" ca="1" si="551"/>
        <v/>
      </c>
      <c r="EQ51" s="453" t="str">
        <f ca="1">IF((EP51&lt;&gt;""),IF(OR($F51&lt;&gt;$G51,PrSettings!$M$4="●"),(($F51-$G51)=(EM51-EN51))*1,0),"")</f>
        <v/>
      </c>
      <c r="ER51" s="453" t="str">
        <f t="shared" ca="1" si="552"/>
        <v/>
      </c>
      <c r="ES51" s="453" t="str">
        <f ca="1">IF(EP51&lt;&gt;"",IF(ABS($F51-$G51)&gt;=PrSettings!$M$7,(ABS($F51-$G51-EM51+EN51)&lt;=1)*1,IF(AND(EP51,$F51=$G51,$F51&gt;=PrSettings!$M$6),(ABS(EM51-$F51)&lt;=1)*1,IF(AND(EP51,$F51+$G51&gt;=PrSettings!$M$8),(ABS(EM51-$F51)+ABS(EN51-$G51)&lt;=1)*1,""))),"")</f>
        <v/>
      </c>
      <c r="ET51" s="489"/>
      <c r="EV51" s="451">
        <f t="shared" ca="1" si="382"/>
        <v>1</v>
      </c>
      <c r="EW51" s="452" t="str">
        <f ca="1">GrpG!$B$7</f>
        <v>Brasilien</v>
      </c>
      <c r="EX51" s="453">
        <f t="shared" ca="1" si="553"/>
        <v>14</v>
      </c>
      <c r="EY51" s="452" t="str">
        <f ca="1">GrpG!$D$7</f>
        <v>Schweiz</v>
      </c>
      <c r="EZ51" s="492"/>
      <c r="FA51" s="492"/>
      <c r="FB51" s="486"/>
      <c r="FC51" s="453" t="str">
        <f t="shared" ca="1" si="554"/>
        <v/>
      </c>
      <c r="FD51" s="453" t="str">
        <f ca="1">IF((FC51&lt;&gt;""),IF(OR($F51&lt;&gt;$G51,PrSettings!$M$4="●"),(($F51-$G51)=(EZ51-FA51))*1,0),"")</f>
        <v/>
      </c>
      <c r="FE51" s="453" t="str">
        <f t="shared" ca="1" si="555"/>
        <v/>
      </c>
      <c r="FF51" s="453" t="str">
        <f ca="1">IF(FC51&lt;&gt;"",IF(ABS($F51-$G51)&gt;=PrSettings!$M$7,(ABS($F51-$G51-EZ51+FA51)&lt;=1)*1,IF(AND(FC51,$F51=$G51,$F51&gt;=PrSettings!$M$6),(ABS(EZ51-$F51)&lt;=1)*1,IF(AND(FC51,$F51+$G51&gt;=PrSettings!$M$8),(ABS(EZ51-$F51)+ABS(FA51-$G51)&lt;=1)*1,""))),"")</f>
        <v/>
      </c>
      <c r="FG51" s="489"/>
      <c r="FI51" s="451">
        <f t="shared" ca="1" si="386"/>
        <v>1</v>
      </c>
      <c r="FJ51" s="452" t="str">
        <f ca="1">GrpG!$B$7</f>
        <v>Brasilien</v>
      </c>
      <c r="FK51" s="453">
        <f t="shared" ca="1" si="556"/>
        <v>14</v>
      </c>
      <c r="FL51" s="452" t="str">
        <f ca="1">GrpG!$D$7</f>
        <v>Schweiz</v>
      </c>
      <c r="FM51" s="492"/>
      <c r="FN51" s="492"/>
      <c r="FO51" s="486"/>
      <c r="FP51" s="453" t="str">
        <f t="shared" ca="1" si="557"/>
        <v/>
      </c>
      <c r="FQ51" s="453" t="str">
        <f ca="1">IF((FP51&lt;&gt;""),IF(OR($F51&lt;&gt;$G51,PrSettings!$M$4="●"),(($F51-$G51)=(FM51-FN51))*1,0),"")</f>
        <v/>
      </c>
      <c r="FR51" s="453" t="str">
        <f t="shared" ca="1" si="558"/>
        <v/>
      </c>
      <c r="FS51" s="453" t="str">
        <f ca="1">IF(FP51&lt;&gt;"",IF(ABS($F51-$G51)&gt;=PrSettings!$M$7,(ABS($F51-$G51-FM51+FN51)&lt;=1)*1,IF(AND(FP51,$F51=$G51,$F51&gt;=PrSettings!$M$6),(ABS(FM51-$F51)&lt;=1)*1,IF(AND(FP51,$F51+$G51&gt;=PrSettings!$M$8),(ABS(FM51-$F51)+ABS(FN51-$G51)&lt;=1)*1,""))),"")</f>
        <v/>
      </c>
      <c r="FT51" s="489"/>
      <c r="FV51" s="451">
        <f t="shared" ca="1" si="390"/>
        <v>1</v>
      </c>
      <c r="FW51" s="452" t="str">
        <f ca="1">GrpG!$B$7</f>
        <v>Brasilien</v>
      </c>
      <c r="FX51" s="453">
        <f t="shared" ca="1" si="559"/>
        <v>14</v>
      </c>
      <c r="FY51" s="452" t="str">
        <f ca="1">GrpG!$D$7</f>
        <v>Schweiz</v>
      </c>
      <c r="FZ51" s="492"/>
      <c r="GA51" s="492"/>
      <c r="GB51" s="486"/>
      <c r="GC51" s="453" t="str">
        <f t="shared" ca="1" si="560"/>
        <v/>
      </c>
      <c r="GD51" s="453" t="str">
        <f ca="1">IF((GC51&lt;&gt;""),IF(OR($F51&lt;&gt;$G51,PrSettings!$M$4="●"),(($F51-$G51)=(FZ51-GA51))*1,0),"")</f>
        <v/>
      </c>
      <c r="GE51" s="453" t="str">
        <f t="shared" ca="1" si="561"/>
        <v/>
      </c>
      <c r="GF51" s="453" t="str">
        <f ca="1">IF(GC51&lt;&gt;"",IF(ABS($F51-$G51)&gt;=PrSettings!$M$7,(ABS($F51-$G51-FZ51+GA51)&lt;=1)*1,IF(AND(GC51,$F51=$G51,$F51&gt;=PrSettings!$M$6),(ABS(FZ51-$F51)&lt;=1)*1,IF(AND(GC51,$F51+$G51&gt;=PrSettings!$M$8),(ABS(FZ51-$F51)+ABS(GA51-$G51)&lt;=1)*1,""))),"")</f>
        <v/>
      </c>
      <c r="GG51" s="489"/>
      <c r="GI51" s="451">
        <f t="shared" ca="1" si="394"/>
        <v>1</v>
      </c>
      <c r="GJ51" s="452" t="str">
        <f ca="1">GrpG!$B$7</f>
        <v>Brasilien</v>
      </c>
      <c r="GK51" s="453">
        <f t="shared" ca="1" si="562"/>
        <v>14</v>
      </c>
      <c r="GL51" s="452" t="str">
        <f ca="1">GrpG!$D$7</f>
        <v>Schweiz</v>
      </c>
      <c r="GM51" s="492"/>
      <c r="GN51" s="492"/>
      <c r="GO51" s="486"/>
      <c r="GP51" s="453" t="str">
        <f t="shared" ca="1" si="563"/>
        <v/>
      </c>
      <c r="GQ51" s="453" t="str">
        <f ca="1">IF((GP51&lt;&gt;""),IF(OR($F51&lt;&gt;$G51,PrSettings!$M$4="●"),(($F51-$G51)=(GM51-GN51))*1,0),"")</f>
        <v/>
      </c>
      <c r="GR51" s="453" t="str">
        <f t="shared" ca="1" si="564"/>
        <v/>
      </c>
      <c r="GS51" s="453" t="str">
        <f ca="1">IF(GP51&lt;&gt;"",IF(ABS($F51-$G51)&gt;=PrSettings!$M$7,(ABS($F51-$G51-GM51+GN51)&lt;=1)*1,IF(AND(GP51,$F51=$G51,$F51&gt;=PrSettings!$M$6),(ABS(GM51-$F51)&lt;=1)*1,IF(AND(GP51,$F51+$G51&gt;=PrSettings!$M$8),(ABS(GM51-$F51)+ABS(GN51-$G51)&lt;=1)*1,""))),"")</f>
        <v/>
      </c>
      <c r="GT51" s="489"/>
      <c r="GV51" s="451">
        <f t="shared" ca="1" si="398"/>
        <v>1</v>
      </c>
      <c r="GW51" s="452" t="str">
        <f ca="1">GrpG!$B$7</f>
        <v>Brasilien</v>
      </c>
      <c r="GX51" s="453">
        <f t="shared" ca="1" si="565"/>
        <v>14</v>
      </c>
      <c r="GY51" s="452" t="str">
        <f ca="1">GrpG!$D$7</f>
        <v>Schweiz</v>
      </c>
      <c r="GZ51" s="492"/>
      <c r="HA51" s="492"/>
      <c r="HB51" s="486"/>
      <c r="HC51" s="453" t="str">
        <f t="shared" ca="1" si="566"/>
        <v/>
      </c>
      <c r="HD51" s="453" t="str">
        <f ca="1">IF((HC51&lt;&gt;""),IF(OR($F51&lt;&gt;$G51,PrSettings!$M$4="●"),(($F51-$G51)=(GZ51-HA51))*1,0),"")</f>
        <v/>
      </c>
      <c r="HE51" s="453" t="str">
        <f t="shared" ca="1" si="567"/>
        <v/>
      </c>
      <c r="HF51" s="453" t="str">
        <f ca="1">IF(HC51&lt;&gt;"",IF(ABS($F51-$G51)&gt;=PrSettings!$M$7,(ABS($F51-$G51-GZ51+HA51)&lt;=1)*1,IF(AND(HC51,$F51=$G51,$F51&gt;=PrSettings!$M$6),(ABS(GZ51-$F51)&lt;=1)*1,IF(AND(HC51,$F51+$G51&gt;=PrSettings!$M$8),(ABS(GZ51-$F51)+ABS(HA51-$G51)&lt;=1)*1,""))),"")</f>
        <v/>
      </c>
      <c r="HG51" s="489"/>
      <c r="HI51" s="451">
        <f t="shared" ca="1" si="402"/>
        <v>1</v>
      </c>
      <c r="HJ51" s="452" t="str">
        <f ca="1">GrpG!$B$7</f>
        <v>Brasilien</v>
      </c>
      <c r="HK51" s="453">
        <f t="shared" ca="1" si="568"/>
        <v>14</v>
      </c>
      <c r="HL51" s="452" t="str">
        <f ca="1">GrpG!$D$7</f>
        <v>Schweiz</v>
      </c>
      <c r="HM51" s="492"/>
      <c r="HN51" s="492"/>
      <c r="HO51" s="486"/>
      <c r="HP51" s="453" t="str">
        <f t="shared" ca="1" si="569"/>
        <v/>
      </c>
      <c r="HQ51" s="453" t="str">
        <f ca="1">IF((HP51&lt;&gt;""),IF(OR($F51&lt;&gt;$G51,PrSettings!$M$4="●"),(($F51-$G51)=(HM51-HN51))*1,0),"")</f>
        <v/>
      </c>
      <c r="HR51" s="453" t="str">
        <f t="shared" ca="1" si="570"/>
        <v/>
      </c>
      <c r="HS51" s="453" t="str">
        <f ca="1">IF(HP51&lt;&gt;"",IF(ABS($F51-$G51)&gt;=PrSettings!$M$7,(ABS($F51-$G51-HM51+HN51)&lt;=1)*1,IF(AND(HP51,$F51=$G51,$F51&gt;=PrSettings!$M$6),(ABS(HM51-$F51)&lt;=1)*1,IF(AND(HP51,$F51+$G51&gt;=PrSettings!$M$8),(ABS(HM51-$F51)+ABS(HN51-$G51)&lt;=1)*1,""))),"")</f>
        <v/>
      </c>
      <c r="HT51" s="489"/>
      <c r="HV51" s="451">
        <f t="shared" ca="1" si="406"/>
        <v>1</v>
      </c>
      <c r="HW51" s="452" t="str">
        <f ca="1">GrpG!$B$7</f>
        <v>Brasilien</v>
      </c>
      <c r="HX51" s="453">
        <f t="shared" ca="1" si="571"/>
        <v>14</v>
      </c>
      <c r="HY51" s="452" t="str">
        <f ca="1">GrpG!$D$7</f>
        <v>Schweiz</v>
      </c>
      <c r="HZ51" s="492"/>
      <c r="IA51" s="492"/>
      <c r="IB51" s="486"/>
      <c r="IC51" s="453" t="str">
        <f t="shared" ca="1" si="572"/>
        <v/>
      </c>
      <c r="ID51" s="453" t="str">
        <f ca="1">IF((IC51&lt;&gt;""),IF(OR($F51&lt;&gt;$G51,PrSettings!$M$4="●"),(($F51-$G51)=(HZ51-IA51))*1,0),"")</f>
        <v/>
      </c>
      <c r="IE51" s="453" t="str">
        <f t="shared" ca="1" si="573"/>
        <v/>
      </c>
      <c r="IF51" s="453" t="str">
        <f ca="1">IF(IC51&lt;&gt;"",IF(ABS($F51-$G51)&gt;=PrSettings!$M$7,(ABS($F51-$G51-HZ51+IA51)&lt;=1)*1,IF(AND(IC51,$F51=$G51,$F51&gt;=PrSettings!$M$6),(ABS(HZ51-$F51)&lt;=1)*1,IF(AND(IC51,$F51+$G51&gt;=PrSettings!$M$8),(ABS(HZ51-$F51)+ABS(IA51-$G51)&lt;=1)*1,""))),"")</f>
        <v/>
      </c>
      <c r="IG51" s="489"/>
      <c r="II51" s="451">
        <f t="shared" ca="1" si="410"/>
        <v>1</v>
      </c>
      <c r="IJ51" s="452" t="str">
        <f ca="1">GrpG!$B$7</f>
        <v>Brasilien</v>
      </c>
      <c r="IK51" s="453">
        <f t="shared" ca="1" si="574"/>
        <v>14</v>
      </c>
      <c r="IL51" s="452" t="str">
        <f ca="1">GrpG!$D$7</f>
        <v>Schweiz</v>
      </c>
      <c r="IM51" s="492"/>
      <c r="IN51" s="492"/>
      <c r="IO51" s="486"/>
      <c r="IP51" s="453" t="str">
        <f t="shared" ca="1" si="575"/>
        <v/>
      </c>
      <c r="IQ51" s="453" t="str">
        <f ca="1">IF((IP51&lt;&gt;""),IF(OR($F51&lt;&gt;$G51,PrSettings!$M$4="●"),(($F51-$G51)=(IM51-IN51))*1,0),"")</f>
        <v/>
      </c>
      <c r="IR51" s="453" t="str">
        <f t="shared" ca="1" si="576"/>
        <v/>
      </c>
      <c r="IS51" s="453" t="str">
        <f ca="1">IF(IP51&lt;&gt;"",IF(ABS($F51-$G51)&gt;=PrSettings!$M$7,(ABS($F51-$G51-IM51+IN51)&lt;=1)*1,IF(AND(IP51,$F51=$G51,$F51&gt;=PrSettings!$M$6),(ABS(IM51-$F51)&lt;=1)*1,IF(AND(IP51,$F51+$G51&gt;=PrSettings!$M$8),(ABS(IM51-$F51)+ABS(IN51-$G51)&lt;=1)*1,""))),"")</f>
        <v/>
      </c>
      <c r="IT51" s="489"/>
      <c r="IV51" s="451">
        <f t="shared" ca="1" si="414"/>
        <v>1</v>
      </c>
      <c r="IW51" s="452" t="str">
        <f ca="1">GrpG!$B$7</f>
        <v>Brasilien</v>
      </c>
      <c r="IX51" s="453">
        <f t="shared" ca="1" si="577"/>
        <v>14</v>
      </c>
      <c r="IY51" s="452" t="str">
        <f ca="1">GrpG!$D$7</f>
        <v>Schweiz</v>
      </c>
      <c r="IZ51" s="492"/>
      <c r="JA51" s="492"/>
      <c r="JB51" s="486"/>
      <c r="JC51" s="453" t="str">
        <f t="shared" ca="1" si="578"/>
        <v/>
      </c>
      <c r="JD51" s="453" t="str">
        <f ca="1">IF((JC51&lt;&gt;""),IF(OR($F51&lt;&gt;$G51,PrSettings!$M$4="●"),(($F51-$G51)=(IZ51-JA51))*1,0),"")</f>
        <v/>
      </c>
      <c r="JE51" s="453" t="str">
        <f t="shared" ca="1" si="579"/>
        <v/>
      </c>
      <c r="JF51" s="453" t="str">
        <f ca="1">IF(JC51&lt;&gt;"",IF(ABS($F51-$G51)&gt;=PrSettings!$M$7,(ABS($F51-$G51-IZ51+JA51)&lt;=1)*1,IF(AND(JC51,$F51=$G51,$F51&gt;=PrSettings!$M$6),(ABS(IZ51-$F51)&lt;=1)*1,IF(AND(JC51,$F51+$G51&gt;=PrSettings!$M$8),(ABS(IZ51-$F51)+ABS(JA51-$G51)&lt;=1)*1,""))),"")</f>
        <v/>
      </c>
      <c r="JG51" s="489"/>
      <c r="JI51" s="451">
        <f t="shared" ca="1" si="418"/>
        <v>1</v>
      </c>
      <c r="JJ51" s="452" t="str">
        <f ca="1">GrpG!$B$7</f>
        <v>Brasilien</v>
      </c>
      <c r="JK51" s="453">
        <f t="shared" ca="1" si="580"/>
        <v>14</v>
      </c>
      <c r="JL51" s="452" t="str">
        <f ca="1">GrpG!$D$7</f>
        <v>Schweiz</v>
      </c>
      <c r="JM51" s="492"/>
      <c r="JN51" s="492"/>
      <c r="JO51" s="486"/>
      <c r="JP51" s="453" t="str">
        <f t="shared" ca="1" si="581"/>
        <v/>
      </c>
      <c r="JQ51" s="453" t="str">
        <f ca="1">IF((JP51&lt;&gt;""),IF(OR($F51&lt;&gt;$G51,PrSettings!$M$4="●"),(($F51-$G51)=(JM51-JN51))*1,0),"")</f>
        <v/>
      </c>
      <c r="JR51" s="453" t="str">
        <f t="shared" ca="1" si="582"/>
        <v/>
      </c>
      <c r="JS51" s="453" t="str">
        <f ca="1">IF(JP51&lt;&gt;"",IF(ABS($F51-$G51)&gt;=PrSettings!$M$7,(ABS($F51-$G51-JM51+JN51)&lt;=1)*1,IF(AND(JP51,$F51=$G51,$F51&gt;=PrSettings!$M$6),(ABS(JM51-$F51)&lt;=1)*1,IF(AND(JP51,$F51+$G51&gt;=PrSettings!$M$8),(ABS(JM51-$F51)+ABS(JN51-$G51)&lt;=1)*1,""))),"")</f>
        <v/>
      </c>
      <c r="JT51" s="489"/>
      <c r="JV51" s="451">
        <f t="shared" ca="1" si="422"/>
        <v>1</v>
      </c>
      <c r="JW51" s="452" t="str">
        <f ca="1">GrpG!$B$7</f>
        <v>Brasilien</v>
      </c>
      <c r="JX51" s="453">
        <f t="shared" ca="1" si="583"/>
        <v>14</v>
      </c>
      <c r="JY51" s="452" t="str">
        <f ca="1">GrpG!$D$7</f>
        <v>Schweiz</v>
      </c>
      <c r="JZ51" s="492"/>
      <c r="KA51" s="492"/>
      <c r="KB51" s="486"/>
      <c r="KC51" s="453" t="str">
        <f t="shared" ca="1" si="584"/>
        <v/>
      </c>
      <c r="KD51" s="453" t="str">
        <f ca="1">IF((KC51&lt;&gt;""),IF(OR($F51&lt;&gt;$G51,PrSettings!$M$4="●"),(($F51-$G51)=(JZ51-KA51))*1,0),"")</f>
        <v/>
      </c>
      <c r="KE51" s="453" t="str">
        <f t="shared" ca="1" si="585"/>
        <v/>
      </c>
      <c r="KF51" s="453" t="str">
        <f ca="1">IF(KC51&lt;&gt;"",IF(ABS($F51-$G51)&gt;=PrSettings!$M$7,(ABS($F51-$G51-JZ51+KA51)&lt;=1)*1,IF(AND(KC51,$F51=$G51,$F51&gt;=PrSettings!$M$6),(ABS(JZ51-$F51)&lt;=1)*1,IF(AND(KC51,$F51+$G51&gt;=PrSettings!$M$8),(ABS(JZ51-$F51)+ABS(KA51-$G51)&lt;=1)*1,""))),"")</f>
        <v/>
      </c>
      <c r="KG51" s="489"/>
      <c r="KI51" s="451">
        <f t="shared" ca="1" si="426"/>
        <v>1</v>
      </c>
      <c r="KJ51" s="452" t="str">
        <f ca="1">GrpG!$B$7</f>
        <v>Brasilien</v>
      </c>
      <c r="KK51" s="453">
        <f t="shared" ca="1" si="586"/>
        <v>14</v>
      </c>
      <c r="KL51" s="452" t="str">
        <f ca="1">GrpG!$D$7</f>
        <v>Schweiz</v>
      </c>
      <c r="KM51" s="492"/>
      <c r="KN51" s="492"/>
      <c r="KO51" s="486"/>
      <c r="KP51" s="453" t="str">
        <f t="shared" ca="1" si="587"/>
        <v/>
      </c>
      <c r="KQ51" s="453" t="str">
        <f ca="1">IF((KP51&lt;&gt;""),IF(OR($F51&lt;&gt;$G51,PrSettings!$M$4="●"),(($F51-$G51)=(KM51-KN51))*1,0),"")</f>
        <v/>
      </c>
      <c r="KR51" s="453" t="str">
        <f t="shared" ca="1" si="588"/>
        <v/>
      </c>
      <c r="KS51" s="453" t="str">
        <f ca="1">IF(KP51&lt;&gt;"",IF(ABS($F51-$G51)&gt;=PrSettings!$M$7,(ABS($F51-$G51-KM51+KN51)&lt;=1)*1,IF(AND(KP51,$F51=$G51,$F51&gt;=PrSettings!$M$6),(ABS(KM51-$F51)&lt;=1)*1,IF(AND(KP51,$F51+$G51&gt;=PrSettings!$M$8),(ABS(KM51-$F51)+ABS(KN51-$G51)&lt;=1)*1,""))),"")</f>
        <v/>
      </c>
      <c r="KT51" s="489"/>
      <c r="KV51" s="451">
        <f t="shared" ca="1" si="430"/>
        <v>1</v>
      </c>
      <c r="KW51" s="452" t="str">
        <f ca="1">GrpG!$B$7</f>
        <v>Brasilien</v>
      </c>
      <c r="KX51" s="453">
        <f t="shared" ca="1" si="589"/>
        <v>14</v>
      </c>
      <c r="KY51" s="452" t="str">
        <f ca="1">GrpG!$D$7</f>
        <v>Schweiz</v>
      </c>
      <c r="KZ51" s="492"/>
      <c r="LA51" s="492"/>
      <c r="LB51" s="486"/>
      <c r="LC51" s="453" t="str">
        <f t="shared" ca="1" si="590"/>
        <v/>
      </c>
      <c r="LD51" s="453" t="str">
        <f ca="1">IF((LC51&lt;&gt;""),IF(OR($F51&lt;&gt;$G51,PrSettings!$M$4="●"),(($F51-$G51)=(KZ51-LA51))*1,0),"")</f>
        <v/>
      </c>
      <c r="LE51" s="453" t="str">
        <f t="shared" ca="1" si="591"/>
        <v/>
      </c>
      <c r="LF51" s="453" t="str">
        <f ca="1">IF(LC51&lt;&gt;"",IF(ABS($F51-$G51)&gt;=PrSettings!$M$7,(ABS($F51-$G51-KZ51+LA51)&lt;=1)*1,IF(AND(LC51,$F51=$G51,$F51&gt;=PrSettings!$M$6),(ABS(KZ51-$F51)&lt;=1)*1,IF(AND(LC51,$F51+$G51&gt;=PrSettings!$M$8),(ABS(KZ51-$F51)+ABS(LA51-$G51)&lt;=1)*1,""))),"")</f>
        <v/>
      </c>
      <c r="LG51" s="489"/>
      <c r="LI51" s="451">
        <f t="shared" ca="1" si="434"/>
        <v>1</v>
      </c>
      <c r="LJ51" s="452" t="str">
        <f ca="1">GrpG!$B$7</f>
        <v>Brasilien</v>
      </c>
      <c r="LK51" s="453">
        <f t="shared" ca="1" si="592"/>
        <v>14</v>
      </c>
      <c r="LL51" s="452" t="str">
        <f ca="1">GrpG!$D$7</f>
        <v>Schweiz</v>
      </c>
      <c r="LM51" s="492"/>
      <c r="LN51" s="492"/>
      <c r="LO51" s="486"/>
      <c r="LP51" s="453" t="str">
        <f t="shared" ca="1" si="593"/>
        <v/>
      </c>
      <c r="LQ51" s="453" t="str">
        <f ca="1">IF((LP51&lt;&gt;""),IF(OR($F51&lt;&gt;$G51,PrSettings!$M$4="●"),(($F51-$G51)=(LM51-LN51))*1,0),"")</f>
        <v/>
      </c>
      <c r="LR51" s="453" t="str">
        <f t="shared" ca="1" si="594"/>
        <v/>
      </c>
      <c r="LS51" s="453" t="str">
        <f ca="1">IF(LP51&lt;&gt;"",IF(ABS($F51-$G51)&gt;=PrSettings!$M$7,(ABS($F51-$G51-LM51+LN51)&lt;=1)*1,IF(AND(LP51,$F51=$G51,$F51&gt;=PrSettings!$M$6),(ABS(LM51-$F51)&lt;=1)*1,IF(AND(LP51,$F51+$G51&gt;=PrSettings!$M$8),(ABS(LM51-$F51)+ABS(LN51-$G51)&lt;=1)*1,""))),"")</f>
        <v/>
      </c>
      <c r="LT51" s="489"/>
      <c r="LV51" s="451">
        <f t="shared" ca="1" si="438"/>
        <v>1</v>
      </c>
      <c r="LW51" s="452" t="str">
        <f ca="1">GrpG!$B$7</f>
        <v>Brasilien</v>
      </c>
      <c r="LX51" s="453">
        <f t="shared" ca="1" si="595"/>
        <v>14</v>
      </c>
      <c r="LY51" s="452" t="str">
        <f ca="1">GrpG!$D$7</f>
        <v>Schweiz</v>
      </c>
      <c r="LZ51" s="492"/>
      <c r="MA51" s="492"/>
      <c r="MB51" s="486"/>
      <c r="MC51" s="453" t="str">
        <f t="shared" ca="1" si="596"/>
        <v/>
      </c>
      <c r="MD51" s="453" t="str">
        <f ca="1">IF((MC51&lt;&gt;""),IF(OR($F51&lt;&gt;$G51,PrSettings!$M$4="●"),(($F51-$G51)=(LZ51-MA51))*1,0),"")</f>
        <v/>
      </c>
      <c r="ME51" s="453" t="str">
        <f t="shared" ca="1" si="597"/>
        <v/>
      </c>
      <c r="MF51" s="453" t="str">
        <f ca="1">IF(MC51&lt;&gt;"",IF(ABS($F51-$G51)&gt;=PrSettings!$M$7,(ABS($F51-$G51-LZ51+MA51)&lt;=1)*1,IF(AND(MC51,$F51=$G51,$F51&gt;=PrSettings!$M$6),(ABS(LZ51-$F51)&lt;=1)*1,IF(AND(MC51,$F51+$G51&gt;=PrSettings!$M$8),(ABS(LZ51-$F51)+ABS(MA51-$G51)&lt;=1)*1,""))),"")</f>
        <v/>
      </c>
      <c r="MG51" s="489"/>
    </row>
    <row r="52" spans="1:345" s="444" customFormat="1" x14ac:dyDescent="0.25">
      <c r="A52" s="448"/>
      <c r="B52" s="451">
        <f ca="1">INDEX(Groups!$C$7:$C$45,MATCH(C52,Groups!$D$7:$D$45,0))</f>
        <v>25</v>
      </c>
      <c r="C52" s="452" t="str">
        <f ca="1">GrpG!$B$8</f>
        <v>Serbien</v>
      </c>
      <c r="D52" s="453">
        <f ca="1">INDEX(Groups!$C$7:$C$45,MATCH(E52,Groups!$D$7:$D$45,0))</f>
        <v>14</v>
      </c>
      <c r="E52" s="452" t="str">
        <f ca="1">GrpG!$D$8</f>
        <v>Schweiz</v>
      </c>
      <c r="F52" s="454">
        <f ca="1">GrpG!$E$8</f>
        <v>2</v>
      </c>
      <c r="G52" s="455">
        <f ca="1">GrpG!$G$8</f>
        <v>3</v>
      </c>
      <c r="I52" s="451">
        <f t="shared" ca="1" si="338"/>
        <v>25</v>
      </c>
      <c r="J52" s="452" t="str">
        <f ca="1">GrpG!$B$8</f>
        <v>Serbien</v>
      </c>
      <c r="K52" s="453">
        <f t="shared" ca="1" si="520"/>
        <v>14</v>
      </c>
      <c r="L52" s="452" t="str">
        <f ca="1">GrpG!$D$8</f>
        <v>Schweiz</v>
      </c>
      <c r="M52" s="492"/>
      <c r="N52" s="492"/>
      <c r="O52" s="486"/>
      <c r="P52" s="453" t="str">
        <f t="shared" ca="1" si="521"/>
        <v/>
      </c>
      <c r="Q52" s="453" t="str">
        <f ca="1">IF((P52&lt;&gt;""),IF(OR($F52&lt;&gt;$G52,PrSettings!$M$4="●"),(($F52-$G52)=(M52-N52))*1,0),"")</f>
        <v/>
      </c>
      <c r="R52" s="453" t="str">
        <f t="shared" ca="1" si="522"/>
        <v/>
      </c>
      <c r="S52" s="453" t="str">
        <f ca="1">IF(P52&lt;&gt;"",IF(ABS($F52-$G52)&gt;=PrSettings!$M$7,(ABS($F52-$G52-M52+N52)&lt;=1)*1,IF(AND(P52,$F52=$G52,$F52&gt;=PrSettings!$M$6),(ABS(M52-$F52)&lt;=1)*1,IF(AND(P52,$F52+$G52&gt;=PrSettings!$M$8),(ABS(M52-$F52)+ABS(N52-$G52)&lt;=1)*1,""))),"")</f>
        <v/>
      </c>
      <c r="T52" s="489"/>
      <c r="V52" s="451">
        <f t="shared" ca="1" si="342"/>
        <v>25</v>
      </c>
      <c r="W52" s="452" t="str">
        <f ca="1">GrpG!$B$8</f>
        <v>Serbien</v>
      </c>
      <c r="X52" s="453">
        <f t="shared" ca="1" si="523"/>
        <v>14</v>
      </c>
      <c r="Y52" s="452" t="str">
        <f ca="1">GrpG!$D$8</f>
        <v>Schweiz</v>
      </c>
      <c r="Z52" s="492"/>
      <c r="AA52" s="492"/>
      <c r="AB52" s="486"/>
      <c r="AC52" s="453" t="str">
        <f t="shared" ca="1" si="524"/>
        <v/>
      </c>
      <c r="AD52" s="453" t="str">
        <f ca="1">IF((AC52&lt;&gt;""),IF(OR($F52&lt;&gt;$G52,PrSettings!$M$4="●"),(($F52-$G52)=(Z52-AA52))*1,0),"")</f>
        <v/>
      </c>
      <c r="AE52" s="453" t="str">
        <f t="shared" ca="1" si="525"/>
        <v/>
      </c>
      <c r="AF52" s="453" t="str">
        <f ca="1">IF(AC52&lt;&gt;"",IF(ABS($F52-$G52)&gt;=PrSettings!$M$7,(ABS($F52-$G52-Z52+AA52)&lt;=1)*1,IF(AND(AC52,$F52=$G52,$F52&gt;=PrSettings!$M$6),(ABS(Z52-$F52)&lt;=1)*1,IF(AND(AC52,$F52+$G52&gt;=PrSettings!$M$8),(ABS(Z52-$F52)+ABS(AA52-$G52)&lt;=1)*1,""))),"")</f>
        <v/>
      </c>
      <c r="AG52" s="489"/>
      <c r="AI52" s="451">
        <f t="shared" ca="1" si="346"/>
        <v>25</v>
      </c>
      <c r="AJ52" s="452" t="str">
        <f ca="1">GrpG!$B$8</f>
        <v>Serbien</v>
      </c>
      <c r="AK52" s="453">
        <f t="shared" ca="1" si="526"/>
        <v>14</v>
      </c>
      <c r="AL52" s="452" t="str">
        <f ca="1">GrpG!$D$8</f>
        <v>Schweiz</v>
      </c>
      <c r="AM52" s="492"/>
      <c r="AN52" s="492"/>
      <c r="AO52" s="486"/>
      <c r="AP52" s="453" t="str">
        <f t="shared" ca="1" si="527"/>
        <v/>
      </c>
      <c r="AQ52" s="453" t="str">
        <f ca="1">IF((AP52&lt;&gt;""),IF(OR($F52&lt;&gt;$G52,PrSettings!$M$4="●"),(($F52-$G52)=(AM52-AN52))*1,0),"")</f>
        <v/>
      </c>
      <c r="AR52" s="453" t="str">
        <f t="shared" ca="1" si="528"/>
        <v/>
      </c>
      <c r="AS52" s="453" t="str">
        <f ca="1">IF(AP52&lt;&gt;"",IF(ABS($F52-$G52)&gt;=PrSettings!$M$7,(ABS($F52-$G52-AM52+AN52)&lt;=1)*1,IF(AND(AP52,$F52=$G52,$F52&gt;=PrSettings!$M$6),(ABS(AM52-$F52)&lt;=1)*1,IF(AND(AP52,$F52+$G52&gt;=PrSettings!$M$8),(ABS(AM52-$F52)+ABS(AN52-$G52)&lt;=1)*1,""))),"")</f>
        <v/>
      </c>
      <c r="AT52" s="489"/>
      <c r="AV52" s="451">
        <f t="shared" ca="1" si="350"/>
        <v>25</v>
      </c>
      <c r="AW52" s="452" t="str">
        <f ca="1">GrpG!$B$8</f>
        <v>Serbien</v>
      </c>
      <c r="AX52" s="453">
        <f t="shared" ca="1" si="529"/>
        <v>14</v>
      </c>
      <c r="AY52" s="452" t="str">
        <f ca="1">GrpG!$D$8</f>
        <v>Schweiz</v>
      </c>
      <c r="AZ52" s="492"/>
      <c r="BA52" s="492"/>
      <c r="BB52" s="486"/>
      <c r="BC52" s="453" t="str">
        <f t="shared" ca="1" si="530"/>
        <v/>
      </c>
      <c r="BD52" s="453" t="str">
        <f ca="1">IF((BC52&lt;&gt;""),IF(OR($F52&lt;&gt;$G52,PrSettings!$M$4="●"),(($F52-$G52)=(AZ52-BA52))*1,0),"")</f>
        <v/>
      </c>
      <c r="BE52" s="453" t="str">
        <f t="shared" ca="1" si="531"/>
        <v/>
      </c>
      <c r="BF52" s="453" t="str">
        <f ca="1">IF(BC52&lt;&gt;"",IF(ABS($F52-$G52)&gt;=PrSettings!$M$7,(ABS($F52-$G52-AZ52+BA52)&lt;=1)*1,IF(AND(BC52,$F52=$G52,$F52&gt;=PrSettings!$M$6),(ABS(AZ52-$F52)&lt;=1)*1,IF(AND(BC52,$F52+$G52&gt;=PrSettings!$M$8),(ABS(AZ52-$F52)+ABS(BA52-$G52)&lt;=1)*1,""))),"")</f>
        <v/>
      </c>
      <c r="BG52" s="489"/>
      <c r="BI52" s="451">
        <f t="shared" ca="1" si="354"/>
        <v>25</v>
      </c>
      <c r="BJ52" s="452" t="str">
        <f ca="1">GrpG!$B$8</f>
        <v>Serbien</v>
      </c>
      <c r="BK52" s="453">
        <f t="shared" ca="1" si="532"/>
        <v>14</v>
      </c>
      <c r="BL52" s="452" t="str">
        <f ca="1">GrpG!$D$8</f>
        <v>Schweiz</v>
      </c>
      <c r="BM52" s="492"/>
      <c r="BN52" s="492"/>
      <c r="BO52" s="486"/>
      <c r="BP52" s="453" t="str">
        <f t="shared" ca="1" si="533"/>
        <v/>
      </c>
      <c r="BQ52" s="453" t="str">
        <f ca="1">IF((BP52&lt;&gt;""),IF(OR($F52&lt;&gt;$G52,PrSettings!$M$4="●"),(($F52-$G52)=(BM52-BN52))*1,0),"")</f>
        <v/>
      </c>
      <c r="BR52" s="453" t="str">
        <f t="shared" ca="1" si="534"/>
        <v/>
      </c>
      <c r="BS52" s="453" t="str">
        <f ca="1">IF(BP52&lt;&gt;"",IF(ABS($F52-$G52)&gt;=PrSettings!$M$7,(ABS($F52-$G52-BM52+BN52)&lt;=1)*1,IF(AND(BP52,$F52=$G52,$F52&gt;=PrSettings!$M$6),(ABS(BM52-$F52)&lt;=1)*1,IF(AND(BP52,$F52+$G52&gt;=PrSettings!$M$8),(ABS(BM52-$F52)+ABS(BN52-$G52)&lt;=1)*1,""))),"")</f>
        <v/>
      </c>
      <c r="BT52" s="489"/>
      <c r="BV52" s="451">
        <f t="shared" ca="1" si="358"/>
        <v>25</v>
      </c>
      <c r="BW52" s="452" t="str">
        <f ca="1">GrpG!$B$8</f>
        <v>Serbien</v>
      </c>
      <c r="BX52" s="453">
        <f t="shared" ca="1" si="535"/>
        <v>14</v>
      </c>
      <c r="BY52" s="452" t="str">
        <f ca="1">GrpG!$D$8</f>
        <v>Schweiz</v>
      </c>
      <c r="BZ52" s="492"/>
      <c r="CA52" s="492"/>
      <c r="CB52" s="486"/>
      <c r="CC52" s="453" t="str">
        <f t="shared" ca="1" si="536"/>
        <v/>
      </c>
      <c r="CD52" s="453" t="str">
        <f ca="1">IF((CC52&lt;&gt;""),IF(OR($F52&lt;&gt;$G52,PrSettings!$M$4="●"),(($F52-$G52)=(BZ52-CA52))*1,0),"")</f>
        <v/>
      </c>
      <c r="CE52" s="453" t="str">
        <f t="shared" ca="1" si="537"/>
        <v/>
      </c>
      <c r="CF52" s="453" t="str">
        <f ca="1">IF(CC52&lt;&gt;"",IF(ABS($F52-$G52)&gt;=PrSettings!$M$7,(ABS($F52-$G52-BZ52+CA52)&lt;=1)*1,IF(AND(CC52,$F52=$G52,$F52&gt;=PrSettings!$M$6),(ABS(BZ52-$F52)&lt;=1)*1,IF(AND(CC52,$F52+$G52&gt;=PrSettings!$M$8),(ABS(BZ52-$F52)+ABS(CA52-$G52)&lt;=1)*1,""))),"")</f>
        <v/>
      </c>
      <c r="CG52" s="489"/>
      <c r="CI52" s="451">
        <f t="shared" ca="1" si="362"/>
        <v>25</v>
      </c>
      <c r="CJ52" s="452" t="str">
        <f ca="1">GrpG!$B$8</f>
        <v>Serbien</v>
      </c>
      <c r="CK52" s="453">
        <f t="shared" ca="1" si="538"/>
        <v>14</v>
      </c>
      <c r="CL52" s="452" t="str">
        <f ca="1">GrpG!$D$8</f>
        <v>Schweiz</v>
      </c>
      <c r="CM52" s="492"/>
      <c r="CN52" s="492"/>
      <c r="CO52" s="486"/>
      <c r="CP52" s="453" t="str">
        <f t="shared" ca="1" si="539"/>
        <v/>
      </c>
      <c r="CQ52" s="453" t="str">
        <f ca="1">IF((CP52&lt;&gt;""),IF(OR($F52&lt;&gt;$G52,PrSettings!$M$4="●"),(($F52-$G52)=(CM52-CN52))*1,0),"")</f>
        <v/>
      </c>
      <c r="CR52" s="453" t="str">
        <f t="shared" ca="1" si="540"/>
        <v/>
      </c>
      <c r="CS52" s="453" t="str">
        <f ca="1">IF(CP52&lt;&gt;"",IF(ABS($F52-$G52)&gt;=PrSettings!$M$7,(ABS($F52-$G52-CM52+CN52)&lt;=1)*1,IF(AND(CP52,$F52=$G52,$F52&gt;=PrSettings!$M$6),(ABS(CM52-$F52)&lt;=1)*1,IF(AND(CP52,$F52+$G52&gt;=PrSettings!$M$8),(ABS(CM52-$F52)+ABS(CN52-$G52)&lt;=1)*1,""))),"")</f>
        <v/>
      </c>
      <c r="CT52" s="489"/>
      <c r="CV52" s="451">
        <f t="shared" ca="1" si="366"/>
        <v>25</v>
      </c>
      <c r="CW52" s="452" t="str">
        <f ca="1">GrpG!$B$8</f>
        <v>Serbien</v>
      </c>
      <c r="CX52" s="453">
        <f t="shared" ca="1" si="541"/>
        <v>14</v>
      </c>
      <c r="CY52" s="452" t="str">
        <f ca="1">GrpG!$D$8</f>
        <v>Schweiz</v>
      </c>
      <c r="CZ52" s="492"/>
      <c r="DA52" s="492"/>
      <c r="DB52" s="486"/>
      <c r="DC52" s="453" t="str">
        <f t="shared" ca="1" si="542"/>
        <v/>
      </c>
      <c r="DD52" s="453" t="str">
        <f ca="1">IF((DC52&lt;&gt;""),IF(OR($F52&lt;&gt;$G52,PrSettings!$M$4="●"),(($F52-$G52)=(CZ52-DA52))*1,0),"")</f>
        <v/>
      </c>
      <c r="DE52" s="453" t="str">
        <f t="shared" ca="1" si="543"/>
        <v/>
      </c>
      <c r="DF52" s="453" t="str">
        <f ca="1">IF(DC52&lt;&gt;"",IF(ABS($F52-$G52)&gt;=PrSettings!$M$7,(ABS($F52-$G52-CZ52+DA52)&lt;=1)*1,IF(AND(DC52,$F52=$G52,$F52&gt;=PrSettings!$M$6),(ABS(CZ52-$F52)&lt;=1)*1,IF(AND(DC52,$F52+$G52&gt;=PrSettings!$M$8),(ABS(CZ52-$F52)+ABS(DA52-$G52)&lt;=1)*1,""))),"")</f>
        <v/>
      </c>
      <c r="DG52" s="489"/>
      <c r="DI52" s="451">
        <f t="shared" ca="1" si="370"/>
        <v>25</v>
      </c>
      <c r="DJ52" s="452" t="str">
        <f ca="1">GrpG!$B$8</f>
        <v>Serbien</v>
      </c>
      <c r="DK52" s="453">
        <f t="shared" ca="1" si="544"/>
        <v>14</v>
      </c>
      <c r="DL52" s="452" t="str">
        <f ca="1">GrpG!$D$8</f>
        <v>Schweiz</v>
      </c>
      <c r="DM52" s="492"/>
      <c r="DN52" s="492"/>
      <c r="DO52" s="486"/>
      <c r="DP52" s="453" t="str">
        <f t="shared" ca="1" si="545"/>
        <v/>
      </c>
      <c r="DQ52" s="453" t="str">
        <f ca="1">IF((DP52&lt;&gt;""),IF(OR($F52&lt;&gt;$G52,PrSettings!$M$4="●"),(($F52-$G52)=(DM52-DN52))*1,0),"")</f>
        <v/>
      </c>
      <c r="DR52" s="453" t="str">
        <f t="shared" ca="1" si="546"/>
        <v/>
      </c>
      <c r="DS52" s="453" t="str">
        <f ca="1">IF(DP52&lt;&gt;"",IF(ABS($F52-$G52)&gt;=PrSettings!$M$7,(ABS($F52-$G52-DM52+DN52)&lt;=1)*1,IF(AND(DP52,$F52=$G52,$F52&gt;=PrSettings!$M$6),(ABS(DM52-$F52)&lt;=1)*1,IF(AND(DP52,$F52+$G52&gt;=PrSettings!$M$8),(ABS(DM52-$F52)+ABS(DN52-$G52)&lt;=1)*1,""))),"")</f>
        <v/>
      </c>
      <c r="DT52" s="489"/>
      <c r="DV52" s="451">
        <f t="shared" ca="1" si="374"/>
        <v>25</v>
      </c>
      <c r="DW52" s="452" t="str">
        <f ca="1">GrpG!$B$8</f>
        <v>Serbien</v>
      </c>
      <c r="DX52" s="453">
        <f t="shared" ca="1" si="547"/>
        <v>14</v>
      </c>
      <c r="DY52" s="452" t="str">
        <f ca="1">GrpG!$D$8</f>
        <v>Schweiz</v>
      </c>
      <c r="DZ52" s="492"/>
      <c r="EA52" s="492"/>
      <c r="EB52" s="486"/>
      <c r="EC52" s="453" t="str">
        <f t="shared" ca="1" si="548"/>
        <v/>
      </c>
      <c r="ED52" s="453" t="str">
        <f ca="1">IF((EC52&lt;&gt;""),IF(OR($F52&lt;&gt;$G52,PrSettings!$M$4="●"),(($F52-$G52)=(DZ52-EA52))*1,0),"")</f>
        <v/>
      </c>
      <c r="EE52" s="453" t="str">
        <f t="shared" ca="1" si="549"/>
        <v/>
      </c>
      <c r="EF52" s="453" t="str">
        <f ca="1">IF(EC52&lt;&gt;"",IF(ABS($F52-$G52)&gt;=PrSettings!$M$7,(ABS($F52-$G52-DZ52+EA52)&lt;=1)*1,IF(AND(EC52,$F52=$G52,$F52&gt;=PrSettings!$M$6),(ABS(DZ52-$F52)&lt;=1)*1,IF(AND(EC52,$F52+$G52&gt;=PrSettings!$M$8),(ABS(DZ52-$F52)+ABS(EA52-$G52)&lt;=1)*1,""))),"")</f>
        <v/>
      </c>
      <c r="EG52" s="489"/>
      <c r="EI52" s="451">
        <f t="shared" ca="1" si="378"/>
        <v>25</v>
      </c>
      <c r="EJ52" s="452" t="str">
        <f ca="1">GrpG!$B$8</f>
        <v>Serbien</v>
      </c>
      <c r="EK52" s="453">
        <f t="shared" ca="1" si="550"/>
        <v>14</v>
      </c>
      <c r="EL52" s="452" t="str">
        <f ca="1">GrpG!$D$8</f>
        <v>Schweiz</v>
      </c>
      <c r="EM52" s="492"/>
      <c r="EN52" s="492"/>
      <c r="EO52" s="486"/>
      <c r="EP52" s="453" t="str">
        <f t="shared" ca="1" si="551"/>
        <v/>
      </c>
      <c r="EQ52" s="453" t="str">
        <f ca="1">IF((EP52&lt;&gt;""),IF(OR($F52&lt;&gt;$G52,PrSettings!$M$4="●"),(($F52-$G52)=(EM52-EN52))*1,0),"")</f>
        <v/>
      </c>
      <c r="ER52" s="453" t="str">
        <f t="shared" ca="1" si="552"/>
        <v/>
      </c>
      <c r="ES52" s="453" t="str">
        <f ca="1">IF(EP52&lt;&gt;"",IF(ABS($F52-$G52)&gt;=PrSettings!$M$7,(ABS($F52-$G52-EM52+EN52)&lt;=1)*1,IF(AND(EP52,$F52=$G52,$F52&gt;=PrSettings!$M$6),(ABS(EM52-$F52)&lt;=1)*1,IF(AND(EP52,$F52+$G52&gt;=PrSettings!$M$8),(ABS(EM52-$F52)+ABS(EN52-$G52)&lt;=1)*1,""))),"")</f>
        <v/>
      </c>
      <c r="ET52" s="489"/>
      <c r="EV52" s="451">
        <f t="shared" ca="1" si="382"/>
        <v>25</v>
      </c>
      <c r="EW52" s="452" t="str">
        <f ca="1">GrpG!$B$8</f>
        <v>Serbien</v>
      </c>
      <c r="EX52" s="453">
        <f t="shared" ca="1" si="553"/>
        <v>14</v>
      </c>
      <c r="EY52" s="452" t="str">
        <f ca="1">GrpG!$D$8</f>
        <v>Schweiz</v>
      </c>
      <c r="EZ52" s="492"/>
      <c r="FA52" s="492"/>
      <c r="FB52" s="486"/>
      <c r="FC52" s="453" t="str">
        <f t="shared" ca="1" si="554"/>
        <v/>
      </c>
      <c r="FD52" s="453" t="str">
        <f ca="1">IF((FC52&lt;&gt;""),IF(OR($F52&lt;&gt;$G52,PrSettings!$M$4="●"),(($F52-$G52)=(EZ52-FA52))*1,0),"")</f>
        <v/>
      </c>
      <c r="FE52" s="453" t="str">
        <f t="shared" ca="1" si="555"/>
        <v/>
      </c>
      <c r="FF52" s="453" t="str">
        <f ca="1">IF(FC52&lt;&gt;"",IF(ABS($F52-$G52)&gt;=PrSettings!$M$7,(ABS($F52-$G52-EZ52+FA52)&lt;=1)*1,IF(AND(FC52,$F52=$G52,$F52&gt;=PrSettings!$M$6),(ABS(EZ52-$F52)&lt;=1)*1,IF(AND(FC52,$F52+$G52&gt;=PrSettings!$M$8),(ABS(EZ52-$F52)+ABS(FA52-$G52)&lt;=1)*1,""))),"")</f>
        <v/>
      </c>
      <c r="FG52" s="489"/>
      <c r="FI52" s="451">
        <f t="shared" ca="1" si="386"/>
        <v>25</v>
      </c>
      <c r="FJ52" s="452" t="str">
        <f ca="1">GrpG!$B$8</f>
        <v>Serbien</v>
      </c>
      <c r="FK52" s="453">
        <f t="shared" ca="1" si="556"/>
        <v>14</v>
      </c>
      <c r="FL52" s="452" t="str">
        <f ca="1">GrpG!$D$8</f>
        <v>Schweiz</v>
      </c>
      <c r="FM52" s="492"/>
      <c r="FN52" s="492"/>
      <c r="FO52" s="486"/>
      <c r="FP52" s="453" t="str">
        <f t="shared" ca="1" si="557"/>
        <v/>
      </c>
      <c r="FQ52" s="453" t="str">
        <f ca="1">IF((FP52&lt;&gt;""),IF(OR($F52&lt;&gt;$G52,PrSettings!$M$4="●"),(($F52-$G52)=(FM52-FN52))*1,0),"")</f>
        <v/>
      </c>
      <c r="FR52" s="453" t="str">
        <f t="shared" ca="1" si="558"/>
        <v/>
      </c>
      <c r="FS52" s="453" t="str">
        <f ca="1">IF(FP52&lt;&gt;"",IF(ABS($F52-$G52)&gt;=PrSettings!$M$7,(ABS($F52-$G52-FM52+FN52)&lt;=1)*1,IF(AND(FP52,$F52=$G52,$F52&gt;=PrSettings!$M$6),(ABS(FM52-$F52)&lt;=1)*1,IF(AND(FP52,$F52+$G52&gt;=PrSettings!$M$8),(ABS(FM52-$F52)+ABS(FN52-$G52)&lt;=1)*1,""))),"")</f>
        <v/>
      </c>
      <c r="FT52" s="489"/>
      <c r="FV52" s="451">
        <f t="shared" ca="1" si="390"/>
        <v>25</v>
      </c>
      <c r="FW52" s="452" t="str">
        <f ca="1">GrpG!$B$8</f>
        <v>Serbien</v>
      </c>
      <c r="FX52" s="453">
        <f t="shared" ca="1" si="559"/>
        <v>14</v>
      </c>
      <c r="FY52" s="452" t="str">
        <f ca="1">GrpG!$D$8</f>
        <v>Schweiz</v>
      </c>
      <c r="FZ52" s="492"/>
      <c r="GA52" s="492"/>
      <c r="GB52" s="486"/>
      <c r="GC52" s="453" t="str">
        <f t="shared" ca="1" si="560"/>
        <v/>
      </c>
      <c r="GD52" s="453" t="str">
        <f ca="1">IF((GC52&lt;&gt;""),IF(OR($F52&lt;&gt;$G52,PrSettings!$M$4="●"),(($F52-$G52)=(FZ52-GA52))*1,0),"")</f>
        <v/>
      </c>
      <c r="GE52" s="453" t="str">
        <f t="shared" ca="1" si="561"/>
        <v/>
      </c>
      <c r="GF52" s="453" t="str">
        <f ca="1">IF(GC52&lt;&gt;"",IF(ABS($F52-$G52)&gt;=PrSettings!$M$7,(ABS($F52-$G52-FZ52+GA52)&lt;=1)*1,IF(AND(GC52,$F52=$G52,$F52&gt;=PrSettings!$M$6),(ABS(FZ52-$F52)&lt;=1)*1,IF(AND(GC52,$F52+$G52&gt;=PrSettings!$M$8),(ABS(FZ52-$F52)+ABS(GA52-$G52)&lt;=1)*1,""))),"")</f>
        <v/>
      </c>
      <c r="GG52" s="489"/>
      <c r="GI52" s="451">
        <f t="shared" ca="1" si="394"/>
        <v>25</v>
      </c>
      <c r="GJ52" s="452" t="str">
        <f ca="1">GrpG!$B$8</f>
        <v>Serbien</v>
      </c>
      <c r="GK52" s="453">
        <f t="shared" ca="1" si="562"/>
        <v>14</v>
      </c>
      <c r="GL52" s="452" t="str">
        <f ca="1">GrpG!$D$8</f>
        <v>Schweiz</v>
      </c>
      <c r="GM52" s="492"/>
      <c r="GN52" s="492"/>
      <c r="GO52" s="486"/>
      <c r="GP52" s="453" t="str">
        <f t="shared" ca="1" si="563"/>
        <v/>
      </c>
      <c r="GQ52" s="453" t="str">
        <f ca="1">IF((GP52&lt;&gt;""),IF(OR($F52&lt;&gt;$G52,PrSettings!$M$4="●"),(($F52-$G52)=(GM52-GN52))*1,0),"")</f>
        <v/>
      </c>
      <c r="GR52" s="453" t="str">
        <f t="shared" ca="1" si="564"/>
        <v/>
      </c>
      <c r="GS52" s="453" t="str">
        <f ca="1">IF(GP52&lt;&gt;"",IF(ABS($F52-$G52)&gt;=PrSettings!$M$7,(ABS($F52-$G52-GM52+GN52)&lt;=1)*1,IF(AND(GP52,$F52=$G52,$F52&gt;=PrSettings!$M$6),(ABS(GM52-$F52)&lt;=1)*1,IF(AND(GP52,$F52+$G52&gt;=PrSettings!$M$8),(ABS(GM52-$F52)+ABS(GN52-$G52)&lt;=1)*1,""))),"")</f>
        <v/>
      </c>
      <c r="GT52" s="489"/>
      <c r="GV52" s="451">
        <f t="shared" ca="1" si="398"/>
        <v>25</v>
      </c>
      <c r="GW52" s="452" t="str">
        <f ca="1">GrpG!$B$8</f>
        <v>Serbien</v>
      </c>
      <c r="GX52" s="453">
        <f t="shared" ca="1" si="565"/>
        <v>14</v>
      </c>
      <c r="GY52" s="452" t="str">
        <f ca="1">GrpG!$D$8</f>
        <v>Schweiz</v>
      </c>
      <c r="GZ52" s="492"/>
      <c r="HA52" s="492"/>
      <c r="HB52" s="486"/>
      <c r="HC52" s="453" t="str">
        <f t="shared" ca="1" si="566"/>
        <v/>
      </c>
      <c r="HD52" s="453" t="str">
        <f ca="1">IF((HC52&lt;&gt;""),IF(OR($F52&lt;&gt;$G52,PrSettings!$M$4="●"),(($F52-$G52)=(GZ52-HA52))*1,0),"")</f>
        <v/>
      </c>
      <c r="HE52" s="453" t="str">
        <f t="shared" ca="1" si="567"/>
        <v/>
      </c>
      <c r="HF52" s="453" t="str">
        <f ca="1">IF(HC52&lt;&gt;"",IF(ABS($F52-$G52)&gt;=PrSettings!$M$7,(ABS($F52-$G52-GZ52+HA52)&lt;=1)*1,IF(AND(HC52,$F52=$G52,$F52&gt;=PrSettings!$M$6),(ABS(GZ52-$F52)&lt;=1)*1,IF(AND(HC52,$F52+$G52&gt;=PrSettings!$M$8),(ABS(GZ52-$F52)+ABS(HA52-$G52)&lt;=1)*1,""))),"")</f>
        <v/>
      </c>
      <c r="HG52" s="489"/>
      <c r="HI52" s="451">
        <f t="shared" ca="1" si="402"/>
        <v>25</v>
      </c>
      <c r="HJ52" s="452" t="str">
        <f ca="1">GrpG!$B$8</f>
        <v>Serbien</v>
      </c>
      <c r="HK52" s="453">
        <f t="shared" ca="1" si="568"/>
        <v>14</v>
      </c>
      <c r="HL52" s="452" t="str">
        <f ca="1">GrpG!$D$8</f>
        <v>Schweiz</v>
      </c>
      <c r="HM52" s="492"/>
      <c r="HN52" s="492"/>
      <c r="HO52" s="486"/>
      <c r="HP52" s="453" t="str">
        <f t="shared" ca="1" si="569"/>
        <v/>
      </c>
      <c r="HQ52" s="453" t="str">
        <f ca="1">IF((HP52&lt;&gt;""),IF(OR($F52&lt;&gt;$G52,PrSettings!$M$4="●"),(($F52-$G52)=(HM52-HN52))*1,0),"")</f>
        <v/>
      </c>
      <c r="HR52" s="453" t="str">
        <f t="shared" ca="1" si="570"/>
        <v/>
      </c>
      <c r="HS52" s="453" t="str">
        <f ca="1">IF(HP52&lt;&gt;"",IF(ABS($F52-$G52)&gt;=PrSettings!$M$7,(ABS($F52-$G52-HM52+HN52)&lt;=1)*1,IF(AND(HP52,$F52=$G52,$F52&gt;=PrSettings!$M$6),(ABS(HM52-$F52)&lt;=1)*1,IF(AND(HP52,$F52+$G52&gt;=PrSettings!$M$8),(ABS(HM52-$F52)+ABS(HN52-$G52)&lt;=1)*1,""))),"")</f>
        <v/>
      </c>
      <c r="HT52" s="489"/>
      <c r="HV52" s="451">
        <f t="shared" ca="1" si="406"/>
        <v>25</v>
      </c>
      <c r="HW52" s="452" t="str">
        <f ca="1">GrpG!$B$8</f>
        <v>Serbien</v>
      </c>
      <c r="HX52" s="453">
        <f t="shared" ca="1" si="571"/>
        <v>14</v>
      </c>
      <c r="HY52" s="452" t="str">
        <f ca="1">GrpG!$D$8</f>
        <v>Schweiz</v>
      </c>
      <c r="HZ52" s="492"/>
      <c r="IA52" s="492"/>
      <c r="IB52" s="486"/>
      <c r="IC52" s="453" t="str">
        <f t="shared" ca="1" si="572"/>
        <v/>
      </c>
      <c r="ID52" s="453" t="str">
        <f ca="1">IF((IC52&lt;&gt;""),IF(OR($F52&lt;&gt;$G52,PrSettings!$M$4="●"),(($F52-$G52)=(HZ52-IA52))*1,0),"")</f>
        <v/>
      </c>
      <c r="IE52" s="453" t="str">
        <f t="shared" ca="1" si="573"/>
        <v/>
      </c>
      <c r="IF52" s="453" t="str">
        <f ca="1">IF(IC52&lt;&gt;"",IF(ABS($F52-$G52)&gt;=PrSettings!$M$7,(ABS($F52-$G52-HZ52+IA52)&lt;=1)*1,IF(AND(IC52,$F52=$G52,$F52&gt;=PrSettings!$M$6),(ABS(HZ52-$F52)&lt;=1)*1,IF(AND(IC52,$F52+$G52&gt;=PrSettings!$M$8),(ABS(HZ52-$F52)+ABS(IA52-$G52)&lt;=1)*1,""))),"")</f>
        <v/>
      </c>
      <c r="IG52" s="489"/>
      <c r="II52" s="451">
        <f t="shared" ca="1" si="410"/>
        <v>25</v>
      </c>
      <c r="IJ52" s="452" t="str">
        <f ca="1">GrpG!$B$8</f>
        <v>Serbien</v>
      </c>
      <c r="IK52" s="453">
        <f t="shared" ca="1" si="574"/>
        <v>14</v>
      </c>
      <c r="IL52" s="452" t="str">
        <f ca="1">GrpG!$D$8</f>
        <v>Schweiz</v>
      </c>
      <c r="IM52" s="492"/>
      <c r="IN52" s="492"/>
      <c r="IO52" s="486"/>
      <c r="IP52" s="453" t="str">
        <f t="shared" ca="1" si="575"/>
        <v/>
      </c>
      <c r="IQ52" s="453" t="str">
        <f ca="1">IF((IP52&lt;&gt;""),IF(OR($F52&lt;&gt;$G52,PrSettings!$M$4="●"),(($F52-$G52)=(IM52-IN52))*1,0),"")</f>
        <v/>
      </c>
      <c r="IR52" s="453" t="str">
        <f t="shared" ca="1" si="576"/>
        <v/>
      </c>
      <c r="IS52" s="453" t="str">
        <f ca="1">IF(IP52&lt;&gt;"",IF(ABS($F52-$G52)&gt;=PrSettings!$M$7,(ABS($F52-$G52-IM52+IN52)&lt;=1)*1,IF(AND(IP52,$F52=$G52,$F52&gt;=PrSettings!$M$6),(ABS(IM52-$F52)&lt;=1)*1,IF(AND(IP52,$F52+$G52&gt;=PrSettings!$M$8),(ABS(IM52-$F52)+ABS(IN52-$G52)&lt;=1)*1,""))),"")</f>
        <v/>
      </c>
      <c r="IT52" s="489"/>
      <c r="IV52" s="451">
        <f t="shared" ca="1" si="414"/>
        <v>25</v>
      </c>
      <c r="IW52" s="452" t="str">
        <f ca="1">GrpG!$B$8</f>
        <v>Serbien</v>
      </c>
      <c r="IX52" s="453">
        <f t="shared" ca="1" si="577"/>
        <v>14</v>
      </c>
      <c r="IY52" s="452" t="str">
        <f ca="1">GrpG!$D$8</f>
        <v>Schweiz</v>
      </c>
      <c r="IZ52" s="492"/>
      <c r="JA52" s="492"/>
      <c r="JB52" s="486"/>
      <c r="JC52" s="453" t="str">
        <f t="shared" ca="1" si="578"/>
        <v/>
      </c>
      <c r="JD52" s="453" t="str">
        <f ca="1">IF((JC52&lt;&gt;""),IF(OR($F52&lt;&gt;$G52,PrSettings!$M$4="●"),(($F52-$G52)=(IZ52-JA52))*1,0),"")</f>
        <v/>
      </c>
      <c r="JE52" s="453" t="str">
        <f t="shared" ca="1" si="579"/>
        <v/>
      </c>
      <c r="JF52" s="453" t="str">
        <f ca="1">IF(JC52&lt;&gt;"",IF(ABS($F52-$G52)&gt;=PrSettings!$M$7,(ABS($F52-$G52-IZ52+JA52)&lt;=1)*1,IF(AND(JC52,$F52=$G52,$F52&gt;=PrSettings!$M$6),(ABS(IZ52-$F52)&lt;=1)*1,IF(AND(JC52,$F52+$G52&gt;=PrSettings!$M$8),(ABS(IZ52-$F52)+ABS(JA52-$G52)&lt;=1)*1,""))),"")</f>
        <v/>
      </c>
      <c r="JG52" s="489"/>
      <c r="JI52" s="451">
        <f t="shared" ca="1" si="418"/>
        <v>25</v>
      </c>
      <c r="JJ52" s="452" t="str">
        <f ca="1">GrpG!$B$8</f>
        <v>Serbien</v>
      </c>
      <c r="JK52" s="453">
        <f t="shared" ca="1" si="580"/>
        <v>14</v>
      </c>
      <c r="JL52" s="452" t="str">
        <f ca="1">GrpG!$D$8</f>
        <v>Schweiz</v>
      </c>
      <c r="JM52" s="492"/>
      <c r="JN52" s="492"/>
      <c r="JO52" s="486"/>
      <c r="JP52" s="453" t="str">
        <f t="shared" ca="1" si="581"/>
        <v/>
      </c>
      <c r="JQ52" s="453" t="str">
        <f ca="1">IF((JP52&lt;&gt;""),IF(OR($F52&lt;&gt;$G52,PrSettings!$M$4="●"),(($F52-$G52)=(JM52-JN52))*1,0),"")</f>
        <v/>
      </c>
      <c r="JR52" s="453" t="str">
        <f t="shared" ca="1" si="582"/>
        <v/>
      </c>
      <c r="JS52" s="453" t="str">
        <f ca="1">IF(JP52&lt;&gt;"",IF(ABS($F52-$G52)&gt;=PrSettings!$M$7,(ABS($F52-$G52-JM52+JN52)&lt;=1)*1,IF(AND(JP52,$F52=$G52,$F52&gt;=PrSettings!$M$6),(ABS(JM52-$F52)&lt;=1)*1,IF(AND(JP52,$F52+$G52&gt;=PrSettings!$M$8),(ABS(JM52-$F52)+ABS(JN52-$G52)&lt;=1)*1,""))),"")</f>
        <v/>
      </c>
      <c r="JT52" s="489"/>
      <c r="JV52" s="451">
        <f t="shared" ca="1" si="422"/>
        <v>25</v>
      </c>
      <c r="JW52" s="452" t="str">
        <f ca="1">GrpG!$B$8</f>
        <v>Serbien</v>
      </c>
      <c r="JX52" s="453">
        <f t="shared" ca="1" si="583"/>
        <v>14</v>
      </c>
      <c r="JY52" s="452" t="str">
        <f ca="1">GrpG!$D$8</f>
        <v>Schweiz</v>
      </c>
      <c r="JZ52" s="492"/>
      <c r="KA52" s="492"/>
      <c r="KB52" s="486"/>
      <c r="KC52" s="453" t="str">
        <f t="shared" ca="1" si="584"/>
        <v/>
      </c>
      <c r="KD52" s="453" t="str">
        <f ca="1">IF((KC52&lt;&gt;""),IF(OR($F52&lt;&gt;$G52,PrSettings!$M$4="●"),(($F52-$G52)=(JZ52-KA52))*1,0),"")</f>
        <v/>
      </c>
      <c r="KE52" s="453" t="str">
        <f t="shared" ca="1" si="585"/>
        <v/>
      </c>
      <c r="KF52" s="453" t="str">
        <f ca="1">IF(KC52&lt;&gt;"",IF(ABS($F52-$G52)&gt;=PrSettings!$M$7,(ABS($F52-$G52-JZ52+KA52)&lt;=1)*1,IF(AND(KC52,$F52=$G52,$F52&gt;=PrSettings!$M$6),(ABS(JZ52-$F52)&lt;=1)*1,IF(AND(KC52,$F52+$G52&gt;=PrSettings!$M$8),(ABS(JZ52-$F52)+ABS(KA52-$G52)&lt;=1)*1,""))),"")</f>
        <v/>
      </c>
      <c r="KG52" s="489"/>
      <c r="KI52" s="451">
        <f t="shared" ca="1" si="426"/>
        <v>25</v>
      </c>
      <c r="KJ52" s="452" t="str">
        <f ca="1">GrpG!$B$8</f>
        <v>Serbien</v>
      </c>
      <c r="KK52" s="453">
        <f t="shared" ca="1" si="586"/>
        <v>14</v>
      </c>
      <c r="KL52" s="452" t="str">
        <f ca="1">GrpG!$D$8</f>
        <v>Schweiz</v>
      </c>
      <c r="KM52" s="492"/>
      <c r="KN52" s="492"/>
      <c r="KO52" s="486"/>
      <c r="KP52" s="453" t="str">
        <f t="shared" ca="1" si="587"/>
        <v/>
      </c>
      <c r="KQ52" s="453" t="str">
        <f ca="1">IF((KP52&lt;&gt;""),IF(OR($F52&lt;&gt;$G52,PrSettings!$M$4="●"),(($F52-$G52)=(KM52-KN52))*1,0),"")</f>
        <v/>
      </c>
      <c r="KR52" s="453" t="str">
        <f t="shared" ca="1" si="588"/>
        <v/>
      </c>
      <c r="KS52" s="453" t="str">
        <f ca="1">IF(KP52&lt;&gt;"",IF(ABS($F52-$G52)&gt;=PrSettings!$M$7,(ABS($F52-$G52-KM52+KN52)&lt;=1)*1,IF(AND(KP52,$F52=$G52,$F52&gt;=PrSettings!$M$6),(ABS(KM52-$F52)&lt;=1)*1,IF(AND(KP52,$F52+$G52&gt;=PrSettings!$M$8),(ABS(KM52-$F52)+ABS(KN52-$G52)&lt;=1)*1,""))),"")</f>
        <v/>
      </c>
      <c r="KT52" s="489"/>
      <c r="KV52" s="451">
        <f t="shared" ca="1" si="430"/>
        <v>25</v>
      </c>
      <c r="KW52" s="452" t="str">
        <f ca="1">GrpG!$B$8</f>
        <v>Serbien</v>
      </c>
      <c r="KX52" s="453">
        <f t="shared" ca="1" si="589"/>
        <v>14</v>
      </c>
      <c r="KY52" s="452" t="str">
        <f ca="1">GrpG!$D$8</f>
        <v>Schweiz</v>
      </c>
      <c r="KZ52" s="492"/>
      <c r="LA52" s="492"/>
      <c r="LB52" s="486"/>
      <c r="LC52" s="453" t="str">
        <f t="shared" ca="1" si="590"/>
        <v/>
      </c>
      <c r="LD52" s="453" t="str">
        <f ca="1">IF((LC52&lt;&gt;""),IF(OR($F52&lt;&gt;$G52,PrSettings!$M$4="●"),(($F52-$G52)=(KZ52-LA52))*1,0),"")</f>
        <v/>
      </c>
      <c r="LE52" s="453" t="str">
        <f t="shared" ca="1" si="591"/>
        <v/>
      </c>
      <c r="LF52" s="453" t="str">
        <f ca="1">IF(LC52&lt;&gt;"",IF(ABS($F52-$G52)&gt;=PrSettings!$M$7,(ABS($F52-$G52-KZ52+LA52)&lt;=1)*1,IF(AND(LC52,$F52=$G52,$F52&gt;=PrSettings!$M$6),(ABS(KZ52-$F52)&lt;=1)*1,IF(AND(LC52,$F52+$G52&gt;=PrSettings!$M$8),(ABS(KZ52-$F52)+ABS(LA52-$G52)&lt;=1)*1,""))),"")</f>
        <v/>
      </c>
      <c r="LG52" s="489"/>
      <c r="LI52" s="451">
        <f t="shared" ca="1" si="434"/>
        <v>25</v>
      </c>
      <c r="LJ52" s="452" t="str">
        <f ca="1">GrpG!$B$8</f>
        <v>Serbien</v>
      </c>
      <c r="LK52" s="453">
        <f t="shared" ca="1" si="592"/>
        <v>14</v>
      </c>
      <c r="LL52" s="452" t="str">
        <f ca="1">GrpG!$D$8</f>
        <v>Schweiz</v>
      </c>
      <c r="LM52" s="492"/>
      <c r="LN52" s="492"/>
      <c r="LO52" s="486"/>
      <c r="LP52" s="453" t="str">
        <f t="shared" ca="1" si="593"/>
        <v/>
      </c>
      <c r="LQ52" s="453" t="str">
        <f ca="1">IF((LP52&lt;&gt;""),IF(OR($F52&lt;&gt;$G52,PrSettings!$M$4="●"),(($F52-$G52)=(LM52-LN52))*1,0),"")</f>
        <v/>
      </c>
      <c r="LR52" s="453" t="str">
        <f t="shared" ca="1" si="594"/>
        <v/>
      </c>
      <c r="LS52" s="453" t="str">
        <f ca="1">IF(LP52&lt;&gt;"",IF(ABS($F52-$G52)&gt;=PrSettings!$M$7,(ABS($F52-$G52-LM52+LN52)&lt;=1)*1,IF(AND(LP52,$F52=$G52,$F52&gt;=PrSettings!$M$6),(ABS(LM52-$F52)&lt;=1)*1,IF(AND(LP52,$F52+$G52&gt;=PrSettings!$M$8),(ABS(LM52-$F52)+ABS(LN52-$G52)&lt;=1)*1,""))),"")</f>
        <v/>
      </c>
      <c r="LT52" s="489"/>
      <c r="LV52" s="451">
        <f t="shared" ca="1" si="438"/>
        <v>25</v>
      </c>
      <c r="LW52" s="452" t="str">
        <f ca="1">GrpG!$B$8</f>
        <v>Serbien</v>
      </c>
      <c r="LX52" s="453">
        <f t="shared" ca="1" si="595"/>
        <v>14</v>
      </c>
      <c r="LY52" s="452" t="str">
        <f ca="1">GrpG!$D$8</f>
        <v>Schweiz</v>
      </c>
      <c r="LZ52" s="492"/>
      <c r="MA52" s="492"/>
      <c r="MB52" s="486"/>
      <c r="MC52" s="453" t="str">
        <f t="shared" ca="1" si="596"/>
        <v/>
      </c>
      <c r="MD52" s="453" t="str">
        <f ca="1">IF((MC52&lt;&gt;""),IF(OR($F52&lt;&gt;$G52,PrSettings!$M$4="●"),(($F52-$G52)=(LZ52-MA52))*1,0),"")</f>
        <v/>
      </c>
      <c r="ME52" s="453" t="str">
        <f t="shared" ca="1" si="597"/>
        <v/>
      </c>
      <c r="MF52" s="453" t="str">
        <f ca="1">IF(MC52&lt;&gt;"",IF(ABS($F52-$G52)&gt;=PrSettings!$M$7,(ABS($F52-$G52-LZ52+MA52)&lt;=1)*1,IF(AND(MC52,$F52=$G52,$F52&gt;=PrSettings!$M$6),(ABS(LZ52-$F52)&lt;=1)*1,IF(AND(MC52,$F52+$G52&gt;=PrSettings!$M$8),(ABS(LZ52-$F52)+ABS(MA52-$G52)&lt;=1)*1,""))),"")</f>
        <v/>
      </c>
      <c r="MG52" s="489"/>
    </row>
    <row r="53" spans="1:345" s="444" customFormat="1" x14ac:dyDescent="0.25">
      <c r="A53" s="448"/>
      <c r="B53" s="451">
        <f ca="1">INDEX(Groups!$C$7:$C$45,MATCH(C53,Groups!$D$7:$D$45,0))</f>
        <v>37</v>
      </c>
      <c r="C53" s="452" t="str">
        <f ca="1">GrpG!$B$9</f>
        <v>Kamerun</v>
      </c>
      <c r="D53" s="453">
        <f ca="1">INDEX(Groups!$C$7:$C$45,MATCH(E53,Groups!$D$7:$D$45,0))</f>
        <v>1</v>
      </c>
      <c r="E53" s="452" t="str">
        <f ca="1">GrpG!$D$9</f>
        <v>Brasilien</v>
      </c>
      <c r="F53" s="454">
        <f ca="1">GrpG!$E$9</f>
        <v>1</v>
      </c>
      <c r="G53" s="455">
        <f ca="1">GrpG!$G$9</f>
        <v>0</v>
      </c>
      <c r="I53" s="451">
        <f t="shared" ca="1" si="338"/>
        <v>37</v>
      </c>
      <c r="J53" s="452" t="str">
        <f ca="1">GrpG!$B$9</f>
        <v>Kamerun</v>
      </c>
      <c r="K53" s="453">
        <f t="shared" ca="1" si="520"/>
        <v>1</v>
      </c>
      <c r="L53" s="452" t="str">
        <f ca="1">GrpG!$D$9</f>
        <v>Brasilien</v>
      </c>
      <c r="M53" s="492"/>
      <c r="N53" s="492"/>
      <c r="O53" s="487"/>
      <c r="P53" s="453" t="str">
        <f t="shared" ca="1" si="521"/>
        <v/>
      </c>
      <c r="Q53" s="453" t="str">
        <f ca="1">IF((P53&lt;&gt;""),IF(OR($F53&lt;&gt;$G53,PrSettings!$M$4="●"),(($F53-$G53)=(M53-N53))*1,0),"")</f>
        <v/>
      </c>
      <c r="R53" s="453" t="str">
        <f t="shared" ca="1" si="522"/>
        <v/>
      </c>
      <c r="S53" s="453" t="str">
        <f ca="1">IF(P53&lt;&gt;"",IF(ABS($F53-$G53)&gt;=PrSettings!$M$7,(ABS($F53-$G53-M53+N53)&lt;=1)*1,IF(AND(P53,$F53=$G53,$F53&gt;=PrSettings!$M$6),(ABS(M53-$F53)&lt;=1)*1,IF(AND(P53,$F53+$G53&gt;=PrSettings!$M$8),(ABS(M53-$F53)+ABS(N53-$G53)&lt;=1)*1,""))),"")</f>
        <v/>
      </c>
      <c r="T53" s="490"/>
      <c r="V53" s="451">
        <f t="shared" ca="1" si="342"/>
        <v>37</v>
      </c>
      <c r="W53" s="452" t="str">
        <f ca="1">GrpG!$B$9</f>
        <v>Kamerun</v>
      </c>
      <c r="X53" s="453">
        <f t="shared" ca="1" si="523"/>
        <v>1</v>
      </c>
      <c r="Y53" s="452" t="str">
        <f ca="1">GrpG!$D$9</f>
        <v>Brasilien</v>
      </c>
      <c r="Z53" s="492"/>
      <c r="AA53" s="492"/>
      <c r="AB53" s="487"/>
      <c r="AC53" s="453" t="str">
        <f t="shared" ca="1" si="524"/>
        <v/>
      </c>
      <c r="AD53" s="453" t="str">
        <f ca="1">IF((AC53&lt;&gt;""),IF(OR($F53&lt;&gt;$G53,PrSettings!$M$4="●"),(($F53-$G53)=(Z53-AA53))*1,0),"")</f>
        <v/>
      </c>
      <c r="AE53" s="453" t="str">
        <f t="shared" ca="1" si="525"/>
        <v/>
      </c>
      <c r="AF53" s="453" t="str">
        <f ca="1">IF(AC53&lt;&gt;"",IF(ABS($F53-$G53)&gt;=PrSettings!$M$7,(ABS($F53-$G53-Z53+AA53)&lt;=1)*1,IF(AND(AC53,$F53=$G53,$F53&gt;=PrSettings!$M$6),(ABS(Z53-$F53)&lt;=1)*1,IF(AND(AC53,$F53+$G53&gt;=PrSettings!$M$8),(ABS(Z53-$F53)+ABS(AA53-$G53)&lt;=1)*1,""))),"")</f>
        <v/>
      </c>
      <c r="AG53" s="490"/>
      <c r="AI53" s="451">
        <f t="shared" ca="1" si="346"/>
        <v>37</v>
      </c>
      <c r="AJ53" s="452" t="str">
        <f ca="1">GrpG!$B$9</f>
        <v>Kamerun</v>
      </c>
      <c r="AK53" s="453">
        <f t="shared" ca="1" si="526"/>
        <v>1</v>
      </c>
      <c r="AL53" s="452" t="str">
        <f ca="1">GrpG!$D$9</f>
        <v>Brasilien</v>
      </c>
      <c r="AM53" s="492"/>
      <c r="AN53" s="492"/>
      <c r="AO53" s="487"/>
      <c r="AP53" s="453" t="str">
        <f t="shared" ca="1" si="527"/>
        <v/>
      </c>
      <c r="AQ53" s="453" t="str">
        <f ca="1">IF((AP53&lt;&gt;""),IF(OR($F53&lt;&gt;$G53,PrSettings!$M$4="●"),(($F53-$G53)=(AM53-AN53))*1,0),"")</f>
        <v/>
      </c>
      <c r="AR53" s="453" t="str">
        <f t="shared" ca="1" si="528"/>
        <v/>
      </c>
      <c r="AS53" s="453" t="str">
        <f ca="1">IF(AP53&lt;&gt;"",IF(ABS($F53-$G53)&gt;=PrSettings!$M$7,(ABS($F53-$G53-AM53+AN53)&lt;=1)*1,IF(AND(AP53,$F53=$G53,$F53&gt;=PrSettings!$M$6),(ABS(AM53-$F53)&lt;=1)*1,IF(AND(AP53,$F53+$G53&gt;=PrSettings!$M$8),(ABS(AM53-$F53)+ABS(AN53-$G53)&lt;=1)*1,""))),"")</f>
        <v/>
      </c>
      <c r="AT53" s="490"/>
      <c r="AV53" s="451">
        <f t="shared" ca="1" si="350"/>
        <v>37</v>
      </c>
      <c r="AW53" s="452" t="str">
        <f ca="1">GrpG!$B$9</f>
        <v>Kamerun</v>
      </c>
      <c r="AX53" s="453">
        <f t="shared" ca="1" si="529"/>
        <v>1</v>
      </c>
      <c r="AY53" s="452" t="str">
        <f ca="1">GrpG!$D$9</f>
        <v>Brasilien</v>
      </c>
      <c r="AZ53" s="492"/>
      <c r="BA53" s="492"/>
      <c r="BB53" s="487"/>
      <c r="BC53" s="453" t="str">
        <f t="shared" ca="1" si="530"/>
        <v/>
      </c>
      <c r="BD53" s="453" t="str">
        <f ca="1">IF((BC53&lt;&gt;""),IF(OR($F53&lt;&gt;$G53,PrSettings!$M$4="●"),(($F53-$G53)=(AZ53-BA53))*1,0),"")</f>
        <v/>
      </c>
      <c r="BE53" s="453" t="str">
        <f t="shared" ca="1" si="531"/>
        <v/>
      </c>
      <c r="BF53" s="453" t="str">
        <f ca="1">IF(BC53&lt;&gt;"",IF(ABS($F53-$G53)&gt;=PrSettings!$M$7,(ABS($F53-$G53-AZ53+BA53)&lt;=1)*1,IF(AND(BC53,$F53=$G53,$F53&gt;=PrSettings!$M$6),(ABS(AZ53-$F53)&lt;=1)*1,IF(AND(BC53,$F53+$G53&gt;=PrSettings!$M$8),(ABS(AZ53-$F53)+ABS(BA53-$G53)&lt;=1)*1,""))),"")</f>
        <v/>
      </c>
      <c r="BG53" s="490"/>
      <c r="BI53" s="451">
        <f t="shared" ca="1" si="354"/>
        <v>37</v>
      </c>
      <c r="BJ53" s="452" t="str">
        <f ca="1">GrpG!$B$9</f>
        <v>Kamerun</v>
      </c>
      <c r="BK53" s="453">
        <f t="shared" ca="1" si="532"/>
        <v>1</v>
      </c>
      <c r="BL53" s="452" t="str">
        <f ca="1">GrpG!$D$9</f>
        <v>Brasilien</v>
      </c>
      <c r="BM53" s="492"/>
      <c r="BN53" s="492"/>
      <c r="BO53" s="487"/>
      <c r="BP53" s="453" t="str">
        <f t="shared" ca="1" si="533"/>
        <v/>
      </c>
      <c r="BQ53" s="453" t="str">
        <f ca="1">IF((BP53&lt;&gt;""),IF(OR($F53&lt;&gt;$G53,PrSettings!$M$4="●"),(($F53-$G53)=(BM53-BN53))*1,0),"")</f>
        <v/>
      </c>
      <c r="BR53" s="453" t="str">
        <f t="shared" ca="1" si="534"/>
        <v/>
      </c>
      <c r="BS53" s="453" t="str">
        <f ca="1">IF(BP53&lt;&gt;"",IF(ABS($F53-$G53)&gt;=PrSettings!$M$7,(ABS($F53-$G53-BM53+BN53)&lt;=1)*1,IF(AND(BP53,$F53=$G53,$F53&gt;=PrSettings!$M$6),(ABS(BM53-$F53)&lt;=1)*1,IF(AND(BP53,$F53+$G53&gt;=PrSettings!$M$8),(ABS(BM53-$F53)+ABS(BN53-$G53)&lt;=1)*1,""))),"")</f>
        <v/>
      </c>
      <c r="BT53" s="490"/>
      <c r="BV53" s="451">
        <f t="shared" ca="1" si="358"/>
        <v>37</v>
      </c>
      <c r="BW53" s="452" t="str">
        <f ca="1">GrpG!$B$9</f>
        <v>Kamerun</v>
      </c>
      <c r="BX53" s="453">
        <f t="shared" ca="1" si="535"/>
        <v>1</v>
      </c>
      <c r="BY53" s="452" t="str">
        <f ca="1">GrpG!$D$9</f>
        <v>Brasilien</v>
      </c>
      <c r="BZ53" s="492"/>
      <c r="CA53" s="492"/>
      <c r="CB53" s="487"/>
      <c r="CC53" s="453" t="str">
        <f t="shared" ca="1" si="536"/>
        <v/>
      </c>
      <c r="CD53" s="453" t="str">
        <f ca="1">IF((CC53&lt;&gt;""),IF(OR($F53&lt;&gt;$G53,PrSettings!$M$4="●"),(($F53-$G53)=(BZ53-CA53))*1,0),"")</f>
        <v/>
      </c>
      <c r="CE53" s="453" t="str">
        <f t="shared" ca="1" si="537"/>
        <v/>
      </c>
      <c r="CF53" s="453" t="str">
        <f ca="1">IF(CC53&lt;&gt;"",IF(ABS($F53-$G53)&gt;=PrSettings!$M$7,(ABS($F53-$G53-BZ53+CA53)&lt;=1)*1,IF(AND(CC53,$F53=$G53,$F53&gt;=PrSettings!$M$6),(ABS(BZ53-$F53)&lt;=1)*1,IF(AND(CC53,$F53+$G53&gt;=PrSettings!$M$8),(ABS(BZ53-$F53)+ABS(CA53-$G53)&lt;=1)*1,""))),"")</f>
        <v/>
      </c>
      <c r="CG53" s="490"/>
      <c r="CI53" s="451">
        <f t="shared" ca="1" si="362"/>
        <v>37</v>
      </c>
      <c r="CJ53" s="452" t="str">
        <f ca="1">GrpG!$B$9</f>
        <v>Kamerun</v>
      </c>
      <c r="CK53" s="453">
        <f t="shared" ca="1" si="538"/>
        <v>1</v>
      </c>
      <c r="CL53" s="452" t="str">
        <f ca="1">GrpG!$D$9</f>
        <v>Brasilien</v>
      </c>
      <c r="CM53" s="492"/>
      <c r="CN53" s="492"/>
      <c r="CO53" s="487"/>
      <c r="CP53" s="453" t="str">
        <f t="shared" ca="1" si="539"/>
        <v/>
      </c>
      <c r="CQ53" s="453" t="str">
        <f ca="1">IF((CP53&lt;&gt;""),IF(OR($F53&lt;&gt;$G53,PrSettings!$M$4="●"),(($F53-$G53)=(CM53-CN53))*1,0),"")</f>
        <v/>
      </c>
      <c r="CR53" s="453" t="str">
        <f t="shared" ca="1" si="540"/>
        <v/>
      </c>
      <c r="CS53" s="453" t="str">
        <f ca="1">IF(CP53&lt;&gt;"",IF(ABS($F53-$G53)&gt;=PrSettings!$M$7,(ABS($F53-$G53-CM53+CN53)&lt;=1)*1,IF(AND(CP53,$F53=$G53,$F53&gt;=PrSettings!$M$6),(ABS(CM53-$F53)&lt;=1)*1,IF(AND(CP53,$F53+$G53&gt;=PrSettings!$M$8),(ABS(CM53-$F53)+ABS(CN53-$G53)&lt;=1)*1,""))),"")</f>
        <v/>
      </c>
      <c r="CT53" s="490"/>
      <c r="CV53" s="451">
        <f t="shared" ca="1" si="366"/>
        <v>37</v>
      </c>
      <c r="CW53" s="452" t="str">
        <f ca="1">GrpG!$B$9</f>
        <v>Kamerun</v>
      </c>
      <c r="CX53" s="453">
        <f t="shared" ca="1" si="541"/>
        <v>1</v>
      </c>
      <c r="CY53" s="452" t="str">
        <f ca="1">GrpG!$D$9</f>
        <v>Brasilien</v>
      </c>
      <c r="CZ53" s="492"/>
      <c r="DA53" s="492"/>
      <c r="DB53" s="487"/>
      <c r="DC53" s="453" t="str">
        <f t="shared" ca="1" si="542"/>
        <v/>
      </c>
      <c r="DD53" s="453" t="str">
        <f ca="1">IF((DC53&lt;&gt;""),IF(OR($F53&lt;&gt;$G53,PrSettings!$M$4="●"),(($F53-$G53)=(CZ53-DA53))*1,0),"")</f>
        <v/>
      </c>
      <c r="DE53" s="453" t="str">
        <f t="shared" ca="1" si="543"/>
        <v/>
      </c>
      <c r="DF53" s="453" t="str">
        <f ca="1">IF(DC53&lt;&gt;"",IF(ABS($F53-$G53)&gt;=PrSettings!$M$7,(ABS($F53-$G53-CZ53+DA53)&lt;=1)*1,IF(AND(DC53,$F53=$G53,$F53&gt;=PrSettings!$M$6),(ABS(CZ53-$F53)&lt;=1)*1,IF(AND(DC53,$F53+$G53&gt;=PrSettings!$M$8),(ABS(CZ53-$F53)+ABS(DA53-$G53)&lt;=1)*1,""))),"")</f>
        <v/>
      </c>
      <c r="DG53" s="490"/>
      <c r="DI53" s="451">
        <f t="shared" ca="1" si="370"/>
        <v>37</v>
      </c>
      <c r="DJ53" s="452" t="str">
        <f ca="1">GrpG!$B$9</f>
        <v>Kamerun</v>
      </c>
      <c r="DK53" s="453">
        <f t="shared" ca="1" si="544"/>
        <v>1</v>
      </c>
      <c r="DL53" s="452" t="str">
        <f ca="1">GrpG!$D$9</f>
        <v>Brasilien</v>
      </c>
      <c r="DM53" s="492"/>
      <c r="DN53" s="492"/>
      <c r="DO53" s="487"/>
      <c r="DP53" s="453" t="str">
        <f t="shared" ca="1" si="545"/>
        <v/>
      </c>
      <c r="DQ53" s="453" t="str">
        <f ca="1">IF((DP53&lt;&gt;""),IF(OR($F53&lt;&gt;$G53,PrSettings!$M$4="●"),(($F53-$G53)=(DM53-DN53))*1,0),"")</f>
        <v/>
      </c>
      <c r="DR53" s="453" t="str">
        <f t="shared" ca="1" si="546"/>
        <v/>
      </c>
      <c r="DS53" s="453" t="str">
        <f ca="1">IF(DP53&lt;&gt;"",IF(ABS($F53-$G53)&gt;=PrSettings!$M$7,(ABS($F53-$G53-DM53+DN53)&lt;=1)*1,IF(AND(DP53,$F53=$G53,$F53&gt;=PrSettings!$M$6),(ABS(DM53-$F53)&lt;=1)*1,IF(AND(DP53,$F53+$G53&gt;=PrSettings!$M$8),(ABS(DM53-$F53)+ABS(DN53-$G53)&lt;=1)*1,""))),"")</f>
        <v/>
      </c>
      <c r="DT53" s="490"/>
      <c r="DV53" s="451">
        <f t="shared" ca="1" si="374"/>
        <v>37</v>
      </c>
      <c r="DW53" s="452" t="str">
        <f ca="1">GrpG!$B$9</f>
        <v>Kamerun</v>
      </c>
      <c r="DX53" s="453">
        <f t="shared" ca="1" si="547"/>
        <v>1</v>
      </c>
      <c r="DY53" s="452" t="str">
        <f ca="1">GrpG!$D$9</f>
        <v>Brasilien</v>
      </c>
      <c r="DZ53" s="492"/>
      <c r="EA53" s="492"/>
      <c r="EB53" s="487"/>
      <c r="EC53" s="453" t="str">
        <f t="shared" ca="1" si="548"/>
        <v/>
      </c>
      <c r="ED53" s="453" t="str">
        <f ca="1">IF((EC53&lt;&gt;""),IF(OR($F53&lt;&gt;$G53,PrSettings!$M$4="●"),(($F53-$G53)=(DZ53-EA53))*1,0),"")</f>
        <v/>
      </c>
      <c r="EE53" s="453" t="str">
        <f t="shared" ca="1" si="549"/>
        <v/>
      </c>
      <c r="EF53" s="453" t="str">
        <f ca="1">IF(EC53&lt;&gt;"",IF(ABS($F53-$G53)&gt;=PrSettings!$M$7,(ABS($F53-$G53-DZ53+EA53)&lt;=1)*1,IF(AND(EC53,$F53=$G53,$F53&gt;=PrSettings!$M$6),(ABS(DZ53-$F53)&lt;=1)*1,IF(AND(EC53,$F53+$G53&gt;=PrSettings!$M$8),(ABS(DZ53-$F53)+ABS(EA53-$G53)&lt;=1)*1,""))),"")</f>
        <v/>
      </c>
      <c r="EG53" s="490"/>
      <c r="EI53" s="451">
        <f t="shared" ca="1" si="378"/>
        <v>37</v>
      </c>
      <c r="EJ53" s="452" t="str">
        <f ca="1">GrpG!$B$9</f>
        <v>Kamerun</v>
      </c>
      <c r="EK53" s="453">
        <f t="shared" ca="1" si="550"/>
        <v>1</v>
      </c>
      <c r="EL53" s="452" t="str">
        <f ca="1">GrpG!$D$9</f>
        <v>Brasilien</v>
      </c>
      <c r="EM53" s="492"/>
      <c r="EN53" s="492"/>
      <c r="EO53" s="487"/>
      <c r="EP53" s="453" t="str">
        <f t="shared" ca="1" si="551"/>
        <v/>
      </c>
      <c r="EQ53" s="453" t="str">
        <f ca="1">IF((EP53&lt;&gt;""),IF(OR($F53&lt;&gt;$G53,PrSettings!$M$4="●"),(($F53-$G53)=(EM53-EN53))*1,0),"")</f>
        <v/>
      </c>
      <c r="ER53" s="453" t="str">
        <f t="shared" ca="1" si="552"/>
        <v/>
      </c>
      <c r="ES53" s="453" t="str">
        <f ca="1">IF(EP53&lt;&gt;"",IF(ABS($F53-$G53)&gt;=PrSettings!$M$7,(ABS($F53-$G53-EM53+EN53)&lt;=1)*1,IF(AND(EP53,$F53=$G53,$F53&gt;=PrSettings!$M$6),(ABS(EM53-$F53)&lt;=1)*1,IF(AND(EP53,$F53+$G53&gt;=PrSettings!$M$8),(ABS(EM53-$F53)+ABS(EN53-$G53)&lt;=1)*1,""))),"")</f>
        <v/>
      </c>
      <c r="ET53" s="490"/>
      <c r="EV53" s="451">
        <f t="shared" ca="1" si="382"/>
        <v>37</v>
      </c>
      <c r="EW53" s="452" t="str">
        <f ca="1">GrpG!$B$9</f>
        <v>Kamerun</v>
      </c>
      <c r="EX53" s="453">
        <f t="shared" ca="1" si="553"/>
        <v>1</v>
      </c>
      <c r="EY53" s="452" t="str">
        <f ca="1">GrpG!$D$9</f>
        <v>Brasilien</v>
      </c>
      <c r="EZ53" s="492"/>
      <c r="FA53" s="492"/>
      <c r="FB53" s="487"/>
      <c r="FC53" s="453" t="str">
        <f t="shared" ca="1" si="554"/>
        <v/>
      </c>
      <c r="FD53" s="453" t="str">
        <f ca="1">IF((FC53&lt;&gt;""),IF(OR($F53&lt;&gt;$G53,PrSettings!$M$4="●"),(($F53-$G53)=(EZ53-FA53))*1,0),"")</f>
        <v/>
      </c>
      <c r="FE53" s="453" t="str">
        <f t="shared" ca="1" si="555"/>
        <v/>
      </c>
      <c r="FF53" s="453" t="str">
        <f ca="1">IF(FC53&lt;&gt;"",IF(ABS($F53-$G53)&gt;=PrSettings!$M$7,(ABS($F53-$G53-EZ53+FA53)&lt;=1)*1,IF(AND(FC53,$F53=$G53,$F53&gt;=PrSettings!$M$6),(ABS(EZ53-$F53)&lt;=1)*1,IF(AND(FC53,$F53+$G53&gt;=PrSettings!$M$8),(ABS(EZ53-$F53)+ABS(FA53-$G53)&lt;=1)*1,""))),"")</f>
        <v/>
      </c>
      <c r="FG53" s="490"/>
      <c r="FI53" s="451">
        <f t="shared" ca="1" si="386"/>
        <v>37</v>
      </c>
      <c r="FJ53" s="452" t="str">
        <f ca="1">GrpG!$B$9</f>
        <v>Kamerun</v>
      </c>
      <c r="FK53" s="453">
        <f t="shared" ca="1" si="556"/>
        <v>1</v>
      </c>
      <c r="FL53" s="452" t="str">
        <f ca="1">GrpG!$D$9</f>
        <v>Brasilien</v>
      </c>
      <c r="FM53" s="492"/>
      <c r="FN53" s="492"/>
      <c r="FO53" s="487"/>
      <c r="FP53" s="453" t="str">
        <f t="shared" ca="1" si="557"/>
        <v/>
      </c>
      <c r="FQ53" s="453" t="str">
        <f ca="1">IF((FP53&lt;&gt;""),IF(OR($F53&lt;&gt;$G53,PrSettings!$M$4="●"),(($F53-$G53)=(FM53-FN53))*1,0),"")</f>
        <v/>
      </c>
      <c r="FR53" s="453" t="str">
        <f t="shared" ca="1" si="558"/>
        <v/>
      </c>
      <c r="FS53" s="453" t="str">
        <f ca="1">IF(FP53&lt;&gt;"",IF(ABS($F53-$G53)&gt;=PrSettings!$M$7,(ABS($F53-$G53-FM53+FN53)&lt;=1)*1,IF(AND(FP53,$F53=$G53,$F53&gt;=PrSettings!$M$6),(ABS(FM53-$F53)&lt;=1)*1,IF(AND(FP53,$F53+$G53&gt;=PrSettings!$M$8),(ABS(FM53-$F53)+ABS(FN53-$G53)&lt;=1)*1,""))),"")</f>
        <v/>
      </c>
      <c r="FT53" s="490"/>
      <c r="FV53" s="451">
        <f t="shared" ca="1" si="390"/>
        <v>37</v>
      </c>
      <c r="FW53" s="452" t="str">
        <f ca="1">GrpG!$B$9</f>
        <v>Kamerun</v>
      </c>
      <c r="FX53" s="453">
        <f t="shared" ca="1" si="559"/>
        <v>1</v>
      </c>
      <c r="FY53" s="452" t="str">
        <f ca="1">GrpG!$D$9</f>
        <v>Brasilien</v>
      </c>
      <c r="FZ53" s="492"/>
      <c r="GA53" s="492"/>
      <c r="GB53" s="487"/>
      <c r="GC53" s="453" t="str">
        <f t="shared" ca="1" si="560"/>
        <v/>
      </c>
      <c r="GD53" s="453" t="str">
        <f ca="1">IF((GC53&lt;&gt;""),IF(OR($F53&lt;&gt;$G53,PrSettings!$M$4="●"),(($F53-$G53)=(FZ53-GA53))*1,0),"")</f>
        <v/>
      </c>
      <c r="GE53" s="453" t="str">
        <f t="shared" ca="1" si="561"/>
        <v/>
      </c>
      <c r="GF53" s="453" t="str">
        <f ca="1">IF(GC53&lt;&gt;"",IF(ABS($F53-$G53)&gt;=PrSettings!$M$7,(ABS($F53-$G53-FZ53+GA53)&lt;=1)*1,IF(AND(GC53,$F53=$G53,$F53&gt;=PrSettings!$M$6),(ABS(FZ53-$F53)&lt;=1)*1,IF(AND(GC53,$F53+$G53&gt;=PrSettings!$M$8),(ABS(FZ53-$F53)+ABS(GA53-$G53)&lt;=1)*1,""))),"")</f>
        <v/>
      </c>
      <c r="GG53" s="490"/>
      <c r="GI53" s="451">
        <f t="shared" ca="1" si="394"/>
        <v>37</v>
      </c>
      <c r="GJ53" s="452" t="str">
        <f ca="1">GrpG!$B$9</f>
        <v>Kamerun</v>
      </c>
      <c r="GK53" s="453">
        <f t="shared" ca="1" si="562"/>
        <v>1</v>
      </c>
      <c r="GL53" s="452" t="str">
        <f ca="1">GrpG!$D$9</f>
        <v>Brasilien</v>
      </c>
      <c r="GM53" s="492"/>
      <c r="GN53" s="492"/>
      <c r="GO53" s="487"/>
      <c r="GP53" s="453" t="str">
        <f t="shared" ca="1" si="563"/>
        <v/>
      </c>
      <c r="GQ53" s="453" t="str">
        <f ca="1">IF((GP53&lt;&gt;""),IF(OR($F53&lt;&gt;$G53,PrSettings!$M$4="●"),(($F53-$G53)=(GM53-GN53))*1,0),"")</f>
        <v/>
      </c>
      <c r="GR53" s="453" t="str">
        <f t="shared" ca="1" si="564"/>
        <v/>
      </c>
      <c r="GS53" s="453" t="str">
        <f ca="1">IF(GP53&lt;&gt;"",IF(ABS($F53-$G53)&gt;=PrSettings!$M$7,(ABS($F53-$G53-GM53+GN53)&lt;=1)*1,IF(AND(GP53,$F53=$G53,$F53&gt;=PrSettings!$M$6),(ABS(GM53-$F53)&lt;=1)*1,IF(AND(GP53,$F53+$G53&gt;=PrSettings!$M$8),(ABS(GM53-$F53)+ABS(GN53-$G53)&lt;=1)*1,""))),"")</f>
        <v/>
      </c>
      <c r="GT53" s="490"/>
      <c r="GV53" s="451">
        <f t="shared" ca="1" si="398"/>
        <v>37</v>
      </c>
      <c r="GW53" s="452" t="str">
        <f ca="1">GrpG!$B$9</f>
        <v>Kamerun</v>
      </c>
      <c r="GX53" s="453">
        <f t="shared" ca="1" si="565"/>
        <v>1</v>
      </c>
      <c r="GY53" s="452" t="str">
        <f ca="1">GrpG!$D$9</f>
        <v>Brasilien</v>
      </c>
      <c r="GZ53" s="492"/>
      <c r="HA53" s="492"/>
      <c r="HB53" s="487"/>
      <c r="HC53" s="453" t="str">
        <f t="shared" ca="1" si="566"/>
        <v/>
      </c>
      <c r="HD53" s="453" t="str">
        <f ca="1">IF((HC53&lt;&gt;""),IF(OR($F53&lt;&gt;$G53,PrSettings!$M$4="●"),(($F53-$G53)=(GZ53-HA53))*1,0),"")</f>
        <v/>
      </c>
      <c r="HE53" s="453" t="str">
        <f t="shared" ca="1" si="567"/>
        <v/>
      </c>
      <c r="HF53" s="453" t="str">
        <f ca="1">IF(HC53&lt;&gt;"",IF(ABS($F53-$G53)&gt;=PrSettings!$M$7,(ABS($F53-$G53-GZ53+HA53)&lt;=1)*1,IF(AND(HC53,$F53=$G53,$F53&gt;=PrSettings!$M$6),(ABS(GZ53-$F53)&lt;=1)*1,IF(AND(HC53,$F53+$G53&gt;=PrSettings!$M$8),(ABS(GZ53-$F53)+ABS(HA53-$G53)&lt;=1)*1,""))),"")</f>
        <v/>
      </c>
      <c r="HG53" s="490"/>
      <c r="HI53" s="451">
        <f t="shared" ca="1" si="402"/>
        <v>37</v>
      </c>
      <c r="HJ53" s="452" t="str">
        <f ca="1">GrpG!$B$9</f>
        <v>Kamerun</v>
      </c>
      <c r="HK53" s="453">
        <f t="shared" ca="1" si="568"/>
        <v>1</v>
      </c>
      <c r="HL53" s="452" t="str">
        <f ca="1">GrpG!$D$9</f>
        <v>Brasilien</v>
      </c>
      <c r="HM53" s="492"/>
      <c r="HN53" s="492"/>
      <c r="HO53" s="487"/>
      <c r="HP53" s="453" t="str">
        <f t="shared" ca="1" si="569"/>
        <v/>
      </c>
      <c r="HQ53" s="453" t="str">
        <f ca="1">IF((HP53&lt;&gt;""),IF(OR($F53&lt;&gt;$G53,PrSettings!$M$4="●"),(($F53-$G53)=(HM53-HN53))*1,0),"")</f>
        <v/>
      </c>
      <c r="HR53" s="453" t="str">
        <f t="shared" ca="1" si="570"/>
        <v/>
      </c>
      <c r="HS53" s="453" t="str">
        <f ca="1">IF(HP53&lt;&gt;"",IF(ABS($F53-$G53)&gt;=PrSettings!$M$7,(ABS($F53-$G53-HM53+HN53)&lt;=1)*1,IF(AND(HP53,$F53=$G53,$F53&gt;=PrSettings!$M$6),(ABS(HM53-$F53)&lt;=1)*1,IF(AND(HP53,$F53+$G53&gt;=PrSettings!$M$8),(ABS(HM53-$F53)+ABS(HN53-$G53)&lt;=1)*1,""))),"")</f>
        <v/>
      </c>
      <c r="HT53" s="490"/>
      <c r="HV53" s="451">
        <f t="shared" ca="1" si="406"/>
        <v>37</v>
      </c>
      <c r="HW53" s="452" t="str">
        <f ca="1">GrpG!$B$9</f>
        <v>Kamerun</v>
      </c>
      <c r="HX53" s="453">
        <f t="shared" ca="1" si="571"/>
        <v>1</v>
      </c>
      <c r="HY53" s="452" t="str">
        <f ca="1">GrpG!$D$9</f>
        <v>Brasilien</v>
      </c>
      <c r="HZ53" s="492"/>
      <c r="IA53" s="492"/>
      <c r="IB53" s="487"/>
      <c r="IC53" s="453" t="str">
        <f t="shared" ca="1" si="572"/>
        <v/>
      </c>
      <c r="ID53" s="453" t="str">
        <f ca="1">IF((IC53&lt;&gt;""),IF(OR($F53&lt;&gt;$G53,PrSettings!$M$4="●"),(($F53-$G53)=(HZ53-IA53))*1,0),"")</f>
        <v/>
      </c>
      <c r="IE53" s="453" t="str">
        <f t="shared" ca="1" si="573"/>
        <v/>
      </c>
      <c r="IF53" s="453" t="str">
        <f ca="1">IF(IC53&lt;&gt;"",IF(ABS($F53-$G53)&gt;=PrSettings!$M$7,(ABS($F53-$G53-HZ53+IA53)&lt;=1)*1,IF(AND(IC53,$F53=$G53,$F53&gt;=PrSettings!$M$6),(ABS(HZ53-$F53)&lt;=1)*1,IF(AND(IC53,$F53+$G53&gt;=PrSettings!$M$8),(ABS(HZ53-$F53)+ABS(IA53-$G53)&lt;=1)*1,""))),"")</f>
        <v/>
      </c>
      <c r="IG53" s="490"/>
      <c r="II53" s="451">
        <f t="shared" ca="1" si="410"/>
        <v>37</v>
      </c>
      <c r="IJ53" s="452" t="str">
        <f ca="1">GrpG!$B$9</f>
        <v>Kamerun</v>
      </c>
      <c r="IK53" s="453">
        <f t="shared" ca="1" si="574"/>
        <v>1</v>
      </c>
      <c r="IL53" s="452" t="str">
        <f ca="1">GrpG!$D$9</f>
        <v>Brasilien</v>
      </c>
      <c r="IM53" s="492"/>
      <c r="IN53" s="492"/>
      <c r="IO53" s="487"/>
      <c r="IP53" s="453" t="str">
        <f t="shared" ca="1" si="575"/>
        <v/>
      </c>
      <c r="IQ53" s="453" t="str">
        <f ca="1">IF((IP53&lt;&gt;""),IF(OR($F53&lt;&gt;$G53,PrSettings!$M$4="●"),(($F53-$G53)=(IM53-IN53))*1,0),"")</f>
        <v/>
      </c>
      <c r="IR53" s="453" t="str">
        <f t="shared" ca="1" si="576"/>
        <v/>
      </c>
      <c r="IS53" s="453" t="str">
        <f ca="1">IF(IP53&lt;&gt;"",IF(ABS($F53-$G53)&gt;=PrSettings!$M$7,(ABS($F53-$G53-IM53+IN53)&lt;=1)*1,IF(AND(IP53,$F53=$G53,$F53&gt;=PrSettings!$M$6),(ABS(IM53-$F53)&lt;=1)*1,IF(AND(IP53,$F53+$G53&gt;=PrSettings!$M$8),(ABS(IM53-$F53)+ABS(IN53-$G53)&lt;=1)*1,""))),"")</f>
        <v/>
      </c>
      <c r="IT53" s="490"/>
      <c r="IV53" s="451">
        <f t="shared" ca="1" si="414"/>
        <v>37</v>
      </c>
      <c r="IW53" s="452" t="str">
        <f ca="1">GrpG!$B$9</f>
        <v>Kamerun</v>
      </c>
      <c r="IX53" s="453">
        <f t="shared" ca="1" si="577"/>
        <v>1</v>
      </c>
      <c r="IY53" s="452" t="str">
        <f ca="1">GrpG!$D$9</f>
        <v>Brasilien</v>
      </c>
      <c r="IZ53" s="492"/>
      <c r="JA53" s="492"/>
      <c r="JB53" s="487"/>
      <c r="JC53" s="453" t="str">
        <f t="shared" ca="1" si="578"/>
        <v/>
      </c>
      <c r="JD53" s="453" t="str">
        <f ca="1">IF((JC53&lt;&gt;""),IF(OR($F53&lt;&gt;$G53,PrSettings!$M$4="●"),(($F53-$G53)=(IZ53-JA53))*1,0),"")</f>
        <v/>
      </c>
      <c r="JE53" s="453" t="str">
        <f t="shared" ca="1" si="579"/>
        <v/>
      </c>
      <c r="JF53" s="453" t="str">
        <f ca="1">IF(JC53&lt;&gt;"",IF(ABS($F53-$G53)&gt;=PrSettings!$M$7,(ABS($F53-$G53-IZ53+JA53)&lt;=1)*1,IF(AND(JC53,$F53=$G53,$F53&gt;=PrSettings!$M$6),(ABS(IZ53-$F53)&lt;=1)*1,IF(AND(JC53,$F53+$G53&gt;=PrSettings!$M$8),(ABS(IZ53-$F53)+ABS(JA53-$G53)&lt;=1)*1,""))),"")</f>
        <v/>
      </c>
      <c r="JG53" s="490"/>
      <c r="JI53" s="451">
        <f t="shared" ca="1" si="418"/>
        <v>37</v>
      </c>
      <c r="JJ53" s="452" t="str">
        <f ca="1">GrpG!$B$9</f>
        <v>Kamerun</v>
      </c>
      <c r="JK53" s="453">
        <f t="shared" ca="1" si="580"/>
        <v>1</v>
      </c>
      <c r="JL53" s="452" t="str">
        <f ca="1">GrpG!$D$9</f>
        <v>Brasilien</v>
      </c>
      <c r="JM53" s="492"/>
      <c r="JN53" s="492"/>
      <c r="JO53" s="487"/>
      <c r="JP53" s="453" t="str">
        <f t="shared" ca="1" si="581"/>
        <v/>
      </c>
      <c r="JQ53" s="453" t="str">
        <f ca="1">IF((JP53&lt;&gt;""),IF(OR($F53&lt;&gt;$G53,PrSettings!$M$4="●"),(($F53-$G53)=(JM53-JN53))*1,0),"")</f>
        <v/>
      </c>
      <c r="JR53" s="453" t="str">
        <f t="shared" ca="1" si="582"/>
        <v/>
      </c>
      <c r="JS53" s="453" t="str">
        <f ca="1">IF(JP53&lt;&gt;"",IF(ABS($F53-$G53)&gt;=PrSettings!$M$7,(ABS($F53-$G53-JM53+JN53)&lt;=1)*1,IF(AND(JP53,$F53=$G53,$F53&gt;=PrSettings!$M$6),(ABS(JM53-$F53)&lt;=1)*1,IF(AND(JP53,$F53+$G53&gt;=PrSettings!$M$8),(ABS(JM53-$F53)+ABS(JN53-$G53)&lt;=1)*1,""))),"")</f>
        <v/>
      </c>
      <c r="JT53" s="490"/>
      <c r="JV53" s="451">
        <f t="shared" ca="1" si="422"/>
        <v>37</v>
      </c>
      <c r="JW53" s="452" t="str">
        <f ca="1">GrpG!$B$9</f>
        <v>Kamerun</v>
      </c>
      <c r="JX53" s="453">
        <f t="shared" ca="1" si="583"/>
        <v>1</v>
      </c>
      <c r="JY53" s="452" t="str">
        <f ca="1">GrpG!$D$9</f>
        <v>Brasilien</v>
      </c>
      <c r="JZ53" s="492"/>
      <c r="KA53" s="492"/>
      <c r="KB53" s="487"/>
      <c r="KC53" s="453" t="str">
        <f t="shared" ca="1" si="584"/>
        <v/>
      </c>
      <c r="KD53" s="453" t="str">
        <f ca="1">IF((KC53&lt;&gt;""),IF(OR($F53&lt;&gt;$G53,PrSettings!$M$4="●"),(($F53-$G53)=(JZ53-KA53))*1,0),"")</f>
        <v/>
      </c>
      <c r="KE53" s="453" t="str">
        <f t="shared" ca="1" si="585"/>
        <v/>
      </c>
      <c r="KF53" s="453" t="str">
        <f ca="1">IF(KC53&lt;&gt;"",IF(ABS($F53-$G53)&gt;=PrSettings!$M$7,(ABS($F53-$G53-JZ53+KA53)&lt;=1)*1,IF(AND(KC53,$F53=$G53,$F53&gt;=PrSettings!$M$6),(ABS(JZ53-$F53)&lt;=1)*1,IF(AND(KC53,$F53+$G53&gt;=PrSettings!$M$8),(ABS(JZ53-$F53)+ABS(KA53-$G53)&lt;=1)*1,""))),"")</f>
        <v/>
      </c>
      <c r="KG53" s="490"/>
      <c r="KI53" s="451">
        <f t="shared" ca="1" si="426"/>
        <v>37</v>
      </c>
      <c r="KJ53" s="452" t="str">
        <f ca="1">GrpG!$B$9</f>
        <v>Kamerun</v>
      </c>
      <c r="KK53" s="453">
        <f t="shared" ca="1" si="586"/>
        <v>1</v>
      </c>
      <c r="KL53" s="452" t="str">
        <f ca="1">GrpG!$D$9</f>
        <v>Brasilien</v>
      </c>
      <c r="KM53" s="492"/>
      <c r="KN53" s="492"/>
      <c r="KO53" s="487"/>
      <c r="KP53" s="453" t="str">
        <f t="shared" ca="1" si="587"/>
        <v/>
      </c>
      <c r="KQ53" s="453" t="str">
        <f ca="1">IF((KP53&lt;&gt;""),IF(OR($F53&lt;&gt;$G53,PrSettings!$M$4="●"),(($F53-$G53)=(KM53-KN53))*1,0),"")</f>
        <v/>
      </c>
      <c r="KR53" s="453" t="str">
        <f t="shared" ca="1" si="588"/>
        <v/>
      </c>
      <c r="KS53" s="453" t="str">
        <f ca="1">IF(KP53&lt;&gt;"",IF(ABS($F53-$G53)&gt;=PrSettings!$M$7,(ABS($F53-$G53-KM53+KN53)&lt;=1)*1,IF(AND(KP53,$F53=$G53,$F53&gt;=PrSettings!$M$6),(ABS(KM53-$F53)&lt;=1)*1,IF(AND(KP53,$F53+$G53&gt;=PrSettings!$M$8),(ABS(KM53-$F53)+ABS(KN53-$G53)&lt;=1)*1,""))),"")</f>
        <v/>
      </c>
      <c r="KT53" s="490"/>
      <c r="KV53" s="451">
        <f t="shared" ca="1" si="430"/>
        <v>37</v>
      </c>
      <c r="KW53" s="452" t="str">
        <f ca="1">GrpG!$B$9</f>
        <v>Kamerun</v>
      </c>
      <c r="KX53" s="453">
        <f t="shared" ca="1" si="589"/>
        <v>1</v>
      </c>
      <c r="KY53" s="452" t="str">
        <f ca="1">GrpG!$D$9</f>
        <v>Brasilien</v>
      </c>
      <c r="KZ53" s="492"/>
      <c r="LA53" s="492"/>
      <c r="LB53" s="487"/>
      <c r="LC53" s="453" t="str">
        <f t="shared" ca="1" si="590"/>
        <v/>
      </c>
      <c r="LD53" s="453" t="str">
        <f ca="1">IF((LC53&lt;&gt;""),IF(OR($F53&lt;&gt;$G53,PrSettings!$M$4="●"),(($F53-$G53)=(KZ53-LA53))*1,0),"")</f>
        <v/>
      </c>
      <c r="LE53" s="453" t="str">
        <f t="shared" ca="1" si="591"/>
        <v/>
      </c>
      <c r="LF53" s="453" t="str">
        <f ca="1">IF(LC53&lt;&gt;"",IF(ABS($F53-$G53)&gt;=PrSettings!$M$7,(ABS($F53-$G53-KZ53+LA53)&lt;=1)*1,IF(AND(LC53,$F53=$G53,$F53&gt;=PrSettings!$M$6),(ABS(KZ53-$F53)&lt;=1)*1,IF(AND(LC53,$F53+$G53&gt;=PrSettings!$M$8),(ABS(KZ53-$F53)+ABS(LA53-$G53)&lt;=1)*1,""))),"")</f>
        <v/>
      </c>
      <c r="LG53" s="490"/>
      <c r="LI53" s="451">
        <f t="shared" ca="1" si="434"/>
        <v>37</v>
      </c>
      <c r="LJ53" s="452" t="str">
        <f ca="1">GrpG!$B$9</f>
        <v>Kamerun</v>
      </c>
      <c r="LK53" s="453">
        <f t="shared" ca="1" si="592"/>
        <v>1</v>
      </c>
      <c r="LL53" s="452" t="str">
        <f ca="1">GrpG!$D$9</f>
        <v>Brasilien</v>
      </c>
      <c r="LM53" s="492"/>
      <c r="LN53" s="492"/>
      <c r="LO53" s="487"/>
      <c r="LP53" s="453" t="str">
        <f t="shared" ca="1" si="593"/>
        <v/>
      </c>
      <c r="LQ53" s="453" t="str">
        <f ca="1">IF((LP53&lt;&gt;""),IF(OR($F53&lt;&gt;$G53,PrSettings!$M$4="●"),(($F53-$G53)=(LM53-LN53))*1,0),"")</f>
        <v/>
      </c>
      <c r="LR53" s="453" t="str">
        <f t="shared" ca="1" si="594"/>
        <v/>
      </c>
      <c r="LS53" s="453" t="str">
        <f ca="1">IF(LP53&lt;&gt;"",IF(ABS($F53-$G53)&gt;=PrSettings!$M$7,(ABS($F53-$G53-LM53+LN53)&lt;=1)*1,IF(AND(LP53,$F53=$G53,$F53&gt;=PrSettings!$M$6),(ABS(LM53-$F53)&lt;=1)*1,IF(AND(LP53,$F53+$G53&gt;=PrSettings!$M$8),(ABS(LM53-$F53)+ABS(LN53-$G53)&lt;=1)*1,""))),"")</f>
        <v/>
      </c>
      <c r="LT53" s="490"/>
      <c r="LV53" s="451">
        <f t="shared" ca="1" si="438"/>
        <v>37</v>
      </c>
      <c r="LW53" s="452" t="str">
        <f ca="1">GrpG!$B$9</f>
        <v>Kamerun</v>
      </c>
      <c r="LX53" s="453">
        <f t="shared" ca="1" si="595"/>
        <v>1</v>
      </c>
      <c r="LY53" s="452" t="str">
        <f ca="1">GrpG!$D$9</f>
        <v>Brasilien</v>
      </c>
      <c r="LZ53" s="492"/>
      <c r="MA53" s="492"/>
      <c r="MB53" s="487"/>
      <c r="MC53" s="453" t="str">
        <f t="shared" ca="1" si="596"/>
        <v/>
      </c>
      <c r="MD53" s="453" t="str">
        <f ca="1">IF((MC53&lt;&gt;""),IF(OR($F53&lt;&gt;$G53,PrSettings!$M$4="●"),(($F53-$G53)=(LZ53-MA53))*1,0),"")</f>
        <v/>
      </c>
      <c r="ME53" s="453" t="str">
        <f t="shared" ca="1" si="597"/>
        <v/>
      </c>
      <c r="MF53" s="453" t="str">
        <f ca="1">IF(MC53&lt;&gt;"",IF(ABS($F53-$G53)&gt;=PrSettings!$M$7,(ABS($F53-$G53-LZ53+MA53)&lt;=1)*1,IF(AND(MC53,$F53=$G53,$F53&gt;=PrSettings!$M$6),(ABS(LZ53-$F53)&lt;=1)*1,IF(AND(MC53,$F53+$G53&gt;=PrSettings!$M$8),(ABS(LZ53-$F53)+ABS(MA53-$G53)&lt;=1)*1,""))),"")</f>
        <v/>
      </c>
      <c r="MG53" s="490"/>
    </row>
    <row r="54" spans="1:345" s="444" customFormat="1" ht="24" customHeight="1" x14ac:dyDescent="0.25">
      <c r="A54" s="448"/>
      <c r="B54" s="462" t="str">
        <f>Language!$E$124&amp;" H"</f>
        <v>Gruppe H</v>
      </c>
      <c r="C54" s="468"/>
      <c r="D54" s="468"/>
      <c r="E54" s="465"/>
      <c r="F54" s="469"/>
      <c r="G54" s="470"/>
      <c r="I54" s="462" t="str">
        <f t="shared" si="338"/>
        <v>Gruppe H</v>
      </c>
      <c r="J54" s="468"/>
      <c r="K54" s="468"/>
      <c r="L54" s="465"/>
      <c r="M54" s="496"/>
      <c r="N54" s="497"/>
      <c r="O54" s="466"/>
      <c r="P54" s="478"/>
      <c r="Q54" s="465"/>
      <c r="R54" s="465"/>
      <c r="S54" s="465"/>
      <c r="T54" s="479"/>
      <c r="V54" s="462" t="str">
        <f t="shared" si="342"/>
        <v>Gruppe H</v>
      </c>
      <c r="W54" s="468"/>
      <c r="X54" s="468"/>
      <c r="Y54" s="465"/>
      <c r="Z54" s="496"/>
      <c r="AA54" s="497"/>
      <c r="AB54" s="466"/>
      <c r="AC54" s="478"/>
      <c r="AD54" s="465"/>
      <c r="AE54" s="465"/>
      <c r="AF54" s="465"/>
      <c r="AG54" s="479"/>
      <c r="AI54" s="462" t="str">
        <f t="shared" si="346"/>
        <v>Gruppe H</v>
      </c>
      <c r="AJ54" s="468"/>
      <c r="AK54" s="468"/>
      <c r="AL54" s="465"/>
      <c r="AM54" s="496"/>
      <c r="AN54" s="497"/>
      <c r="AO54" s="466"/>
      <c r="AP54" s="478"/>
      <c r="AQ54" s="465"/>
      <c r="AR54" s="465"/>
      <c r="AS54" s="465"/>
      <c r="AT54" s="479"/>
      <c r="AV54" s="462" t="str">
        <f t="shared" si="350"/>
        <v>Gruppe H</v>
      </c>
      <c r="AW54" s="468"/>
      <c r="AX54" s="468"/>
      <c r="AY54" s="465"/>
      <c r="AZ54" s="496"/>
      <c r="BA54" s="497"/>
      <c r="BB54" s="466"/>
      <c r="BC54" s="478"/>
      <c r="BD54" s="465"/>
      <c r="BE54" s="465"/>
      <c r="BF54" s="465"/>
      <c r="BG54" s="479"/>
      <c r="BI54" s="462" t="str">
        <f t="shared" si="354"/>
        <v>Gruppe H</v>
      </c>
      <c r="BJ54" s="468"/>
      <c r="BK54" s="468"/>
      <c r="BL54" s="465"/>
      <c r="BM54" s="496"/>
      <c r="BN54" s="497"/>
      <c r="BO54" s="466"/>
      <c r="BP54" s="478"/>
      <c r="BQ54" s="465"/>
      <c r="BR54" s="465"/>
      <c r="BS54" s="465"/>
      <c r="BT54" s="479"/>
      <c r="BV54" s="462" t="str">
        <f t="shared" si="358"/>
        <v>Gruppe H</v>
      </c>
      <c r="BW54" s="468"/>
      <c r="BX54" s="468"/>
      <c r="BY54" s="465"/>
      <c r="BZ54" s="496"/>
      <c r="CA54" s="497"/>
      <c r="CB54" s="466"/>
      <c r="CC54" s="478"/>
      <c r="CD54" s="465"/>
      <c r="CE54" s="465"/>
      <c r="CF54" s="465"/>
      <c r="CG54" s="479"/>
      <c r="CI54" s="462" t="str">
        <f t="shared" si="362"/>
        <v>Gruppe H</v>
      </c>
      <c r="CJ54" s="468"/>
      <c r="CK54" s="468"/>
      <c r="CL54" s="465"/>
      <c r="CM54" s="496"/>
      <c r="CN54" s="497"/>
      <c r="CO54" s="466"/>
      <c r="CP54" s="478"/>
      <c r="CQ54" s="465"/>
      <c r="CR54" s="465"/>
      <c r="CS54" s="465"/>
      <c r="CT54" s="479"/>
      <c r="CV54" s="462" t="str">
        <f t="shared" si="366"/>
        <v>Gruppe H</v>
      </c>
      <c r="CW54" s="468"/>
      <c r="CX54" s="468"/>
      <c r="CY54" s="465"/>
      <c r="CZ54" s="496"/>
      <c r="DA54" s="497"/>
      <c r="DB54" s="466"/>
      <c r="DC54" s="478"/>
      <c r="DD54" s="465"/>
      <c r="DE54" s="465"/>
      <c r="DF54" s="465"/>
      <c r="DG54" s="479"/>
      <c r="DI54" s="462" t="str">
        <f t="shared" si="370"/>
        <v>Gruppe H</v>
      </c>
      <c r="DJ54" s="468"/>
      <c r="DK54" s="468"/>
      <c r="DL54" s="465"/>
      <c r="DM54" s="496"/>
      <c r="DN54" s="497"/>
      <c r="DO54" s="466"/>
      <c r="DP54" s="478"/>
      <c r="DQ54" s="465"/>
      <c r="DR54" s="465"/>
      <c r="DS54" s="465"/>
      <c r="DT54" s="479"/>
      <c r="DV54" s="462" t="str">
        <f t="shared" si="374"/>
        <v>Gruppe H</v>
      </c>
      <c r="DW54" s="468"/>
      <c r="DX54" s="468"/>
      <c r="DY54" s="465"/>
      <c r="DZ54" s="496"/>
      <c r="EA54" s="497"/>
      <c r="EB54" s="466"/>
      <c r="EC54" s="478"/>
      <c r="ED54" s="465"/>
      <c r="EE54" s="465"/>
      <c r="EF54" s="465"/>
      <c r="EG54" s="479"/>
      <c r="EI54" s="462" t="str">
        <f t="shared" si="378"/>
        <v>Gruppe H</v>
      </c>
      <c r="EJ54" s="468"/>
      <c r="EK54" s="468"/>
      <c r="EL54" s="465"/>
      <c r="EM54" s="496"/>
      <c r="EN54" s="497"/>
      <c r="EO54" s="466"/>
      <c r="EP54" s="478"/>
      <c r="EQ54" s="465"/>
      <c r="ER54" s="465"/>
      <c r="ES54" s="465"/>
      <c r="ET54" s="479"/>
      <c r="EV54" s="462" t="str">
        <f t="shared" si="382"/>
        <v>Gruppe H</v>
      </c>
      <c r="EW54" s="468"/>
      <c r="EX54" s="468"/>
      <c r="EY54" s="465"/>
      <c r="EZ54" s="496"/>
      <c r="FA54" s="497"/>
      <c r="FB54" s="466"/>
      <c r="FC54" s="478"/>
      <c r="FD54" s="465"/>
      <c r="FE54" s="465"/>
      <c r="FF54" s="465"/>
      <c r="FG54" s="479"/>
      <c r="FI54" s="462" t="str">
        <f t="shared" si="386"/>
        <v>Gruppe H</v>
      </c>
      <c r="FJ54" s="468"/>
      <c r="FK54" s="468"/>
      <c r="FL54" s="465"/>
      <c r="FM54" s="496"/>
      <c r="FN54" s="497"/>
      <c r="FO54" s="466"/>
      <c r="FP54" s="478"/>
      <c r="FQ54" s="465"/>
      <c r="FR54" s="465"/>
      <c r="FS54" s="465"/>
      <c r="FT54" s="479"/>
      <c r="FV54" s="462" t="str">
        <f t="shared" si="390"/>
        <v>Gruppe H</v>
      </c>
      <c r="FW54" s="468"/>
      <c r="FX54" s="468"/>
      <c r="FY54" s="465"/>
      <c r="FZ54" s="496"/>
      <c r="GA54" s="497"/>
      <c r="GB54" s="466"/>
      <c r="GC54" s="478"/>
      <c r="GD54" s="465"/>
      <c r="GE54" s="465"/>
      <c r="GF54" s="465"/>
      <c r="GG54" s="479"/>
      <c r="GI54" s="462" t="str">
        <f t="shared" si="394"/>
        <v>Gruppe H</v>
      </c>
      <c r="GJ54" s="468"/>
      <c r="GK54" s="468"/>
      <c r="GL54" s="465"/>
      <c r="GM54" s="496"/>
      <c r="GN54" s="497"/>
      <c r="GO54" s="466"/>
      <c r="GP54" s="478"/>
      <c r="GQ54" s="465"/>
      <c r="GR54" s="465"/>
      <c r="GS54" s="465"/>
      <c r="GT54" s="479"/>
      <c r="GV54" s="462" t="str">
        <f t="shared" si="398"/>
        <v>Gruppe H</v>
      </c>
      <c r="GW54" s="468"/>
      <c r="GX54" s="468"/>
      <c r="GY54" s="465"/>
      <c r="GZ54" s="496"/>
      <c r="HA54" s="497"/>
      <c r="HB54" s="466"/>
      <c r="HC54" s="478"/>
      <c r="HD54" s="465"/>
      <c r="HE54" s="465"/>
      <c r="HF54" s="465"/>
      <c r="HG54" s="479"/>
      <c r="HI54" s="462" t="str">
        <f t="shared" si="402"/>
        <v>Gruppe H</v>
      </c>
      <c r="HJ54" s="468"/>
      <c r="HK54" s="468"/>
      <c r="HL54" s="465"/>
      <c r="HM54" s="496"/>
      <c r="HN54" s="497"/>
      <c r="HO54" s="466"/>
      <c r="HP54" s="478"/>
      <c r="HQ54" s="465"/>
      <c r="HR54" s="465"/>
      <c r="HS54" s="465"/>
      <c r="HT54" s="479"/>
      <c r="HV54" s="462" t="str">
        <f t="shared" si="406"/>
        <v>Gruppe H</v>
      </c>
      <c r="HW54" s="468"/>
      <c r="HX54" s="468"/>
      <c r="HY54" s="465"/>
      <c r="HZ54" s="496"/>
      <c r="IA54" s="497"/>
      <c r="IB54" s="466"/>
      <c r="IC54" s="478"/>
      <c r="ID54" s="465"/>
      <c r="IE54" s="465"/>
      <c r="IF54" s="465"/>
      <c r="IG54" s="479"/>
      <c r="II54" s="462" t="str">
        <f t="shared" si="410"/>
        <v>Gruppe H</v>
      </c>
      <c r="IJ54" s="468"/>
      <c r="IK54" s="468"/>
      <c r="IL54" s="465"/>
      <c r="IM54" s="496"/>
      <c r="IN54" s="497"/>
      <c r="IO54" s="466"/>
      <c r="IP54" s="478"/>
      <c r="IQ54" s="465"/>
      <c r="IR54" s="465"/>
      <c r="IS54" s="465"/>
      <c r="IT54" s="479"/>
      <c r="IV54" s="462" t="str">
        <f t="shared" si="414"/>
        <v>Gruppe H</v>
      </c>
      <c r="IW54" s="468"/>
      <c r="IX54" s="468"/>
      <c r="IY54" s="465"/>
      <c r="IZ54" s="496"/>
      <c r="JA54" s="497"/>
      <c r="JB54" s="466"/>
      <c r="JC54" s="478"/>
      <c r="JD54" s="465"/>
      <c r="JE54" s="465"/>
      <c r="JF54" s="465"/>
      <c r="JG54" s="479"/>
      <c r="JI54" s="462" t="str">
        <f t="shared" si="418"/>
        <v>Gruppe H</v>
      </c>
      <c r="JJ54" s="468"/>
      <c r="JK54" s="468"/>
      <c r="JL54" s="465"/>
      <c r="JM54" s="496"/>
      <c r="JN54" s="497"/>
      <c r="JO54" s="466"/>
      <c r="JP54" s="478"/>
      <c r="JQ54" s="465"/>
      <c r="JR54" s="465"/>
      <c r="JS54" s="465"/>
      <c r="JT54" s="479"/>
      <c r="JV54" s="462" t="str">
        <f t="shared" si="422"/>
        <v>Gruppe H</v>
      </c>
      <c r="JW54" s="468"/>
      <c r="JX54" s="468"/>
      <c r="JY54" s="465"/>
      <c r="JZ54" s="496"/>
      <c r="KA54" s="497"/>
      <c r="KB54" s="466"/>
      <c r="KC54" s="478"/>
      <c r="KD54" s="465"/>
      <c r="KE54" s="465"/>
      <c r="KF54" s="465"/>
      <c r="KG54" s="479"/>
      <c r="KI54" s="462" t="str">
        <f t="shared" si="426"/>
        <v>Gruppe H</v>
      </c>
      <c r="KJ54" s="468"/>
      <c r="KK54" s="468"/>
      <c r="KL54" s="465"/>
      <c r="KM54" s="496"/>
      <c r="KN54" s="497"/>
      <c r="KO54" s="466"/>
      <c r="KP54" s="478"/>
      <c r="KQ54" s="465"/>
      <c r="KR54" s="465"/>
      <c r="KS54" s="465"/>
      <c r="KT54" s="479"/>
      <c r="KV54" s="462" t="str">
        <f t="shared" si="430"/>
        <v>Gruppe H</v>
      </c>
      <c r="KW54" s="468"/>
      <c r="KX54" s="468"/>
      <c r="KY54" s="465"/>
      <c r="KZ54" s="496"/>
      <c r="LA54" s="497"/>
      <c r="LB54" s="466"/>
      <c r="LC54" s="478"/>
      <c r="LD54" s="465"/>
      <c r="LE54" s="465"/>
      <c r="LF54" s="465"/>
      <c r="LG54" s="479"/>
      <c r="LI54" s="462" t="str">
        <f t="shared" si="434"/>
        <v>Gruppe H</v>
      </c>
      <c r="LJ54" s="468"/>
      <c r="LK54" s="468"/>
      <c r="LL54" s="465"/>
      <c r="LM54" s="496"/>
      <c r="LN54" s="497"/>
      <c r="LO54" s="466"/>
      <c r="LP54" s="478"/>
      <c r="LQ54" s="465"/>
      <c r="LR54" s="465"/>
      <c r="LS54" s="465"/>
      <c r="LT54" s="479"/>
      <c r="LV54" s="462" t="str">
        <f t="shared" si="438"/>
        <v>Gruppe H</v>
      </c>
      <c r="LW54" s="468"/>
      <c r="LX54" s="468"/>
      <c r="LY54" s="465"/>
      <c r="LZ54" s="496"/>
      <c r="MA54" s="497"/>
      <c r="MB54" s="466"/>
      <c r="MC54" s="478"/>
      <c r="MD54" s="465"/>
      <c r="ME54" s="465"/>
      <c r="MF54" s="465"/>
      <c r="MG54" s="479"/>
    </row>
    <row r="55" spans="1:345" s="444" customFormat="1" x14ac:dyDescent="0.25">
      <c r="A55" s="448"/>
      <c r="B55" s="451">
        <f ca="1">INDEX(Groups!$C$7:$C$45,MATCH(C55,Groups!$D$7:$D$45,0))</f>
        <v>13</v>
      </c>
      <c r="C55" s="452" t="str">
        <f ca="1">GrpH!$B$4</f>
        <v>Uruguay</v>
      </c>
      <c r="D55" s="453">
        <f ca="1">INDEX(Groups!$C$7:$C$45,MATCH(E55,Groups!$D$7:$D$45,0))</f>
        <v>29</v>
      </c>
      <c r="E55" s="452" t="str">
        <f ca="1">GrpH!$D$4</f>
        <v>Südkorea</v>
      </c>
      <c r="F55" s="454">
        <f ca="1">GrpH!$E$4</f>
        <v>0</v>
      </c>
      <c r="G55" s="455">
        <f ca="1">GrpH!$G$4</f>
        <v>0</v>
      </c>
      <c r="I55" s="451">
        <f t="shared" ca="1" si="338"/>
        <v>13</v>
      </c>
      <c r="J55" s="452" t="str">
        <f ca="1">GrpH!$B$4</f>
        <v>Uruguay</v>
      </c>
      <c r="K55" s="453">
        <f t="shared" ref="K55:K60" ca="1" si="598">$D55</f>
        <v>29</v>
      </c>
      <c r="L55" s="452" t="str">
        <f ca="1">GrpH!$D$4</f>
        <v>Südkorea</v>
      </c>
      <c r="M55" s="492"/>
      <c r="N55" s="492"/>
      <c r="O55" s="485"/>
      <c r="P55" s="453" t="str">
        <f t="shared" ref="P55:P60" ca="1" si="599">IF(($F55&lt;&gt;"")*($G55&lt;&gt;"")*(M55&lt;&gt;"")*(N55&lt;&gt;""),($F55&gt;$G55)*(M55&gt;N55)+($F55=$G55)*(M55=N55)+($F55&lt;$G55)*(M55&lt;N55),"")</f>
        <v/>
      </c>
      <c r="Q55" s="453" t="str">
        <f ca="1">IF((P55&lt;&gt;""),IF(OR($F55&lt;&gt;$G55,PrSettings!$M$4="●"),(($F55-$G55)=(M55-N55))*1,0),"")</f>
        <v/>
      </c>
      <c r="R55" s="453" t="str">
        <f t="shared" ref="R55:R60" ca="1" si="600">IF((P55&lt;&gt;""),($F55=M55)*($G55=N55),"")</f>
        <v/>
      </c>
      <c r="S55" s="453" t="str">
        <f ca="1">IF(P55&lt;&gt;"",IF(ABS($F55-$G55)&gt;=PrSettings!$M$7,(ABS($F55-$G55-M55+N55)&lt;=1)*1,IF(AND(P55,$F55=$G55,$F55&gt;=PrSettings!$M$6),(ABS(M55-$F55)&lt;=1)*1,IF(AND(P55,$F55+$G55&gt;=PrSettings!$M$8),(ABS(M55-$F55)+ABS(N55-$G55)&lt;=1)*1,""))),"")</f>
        <v/>
      </c>
      <c r="T55" s="488"/>
      <c r="V55" s="451">
        <f t="shared" ca="1" si="342"/>
        <v>13</v>
      </c>
      <c r="W55" s="452" t="str">
        <f ca="1">GrpH!$B$4</f>
        <v>Uruguay</v>
      </c>
      <c r="X55" s="453">
        <f t="shared" ref="X55:X60" ca="1" si="601">$D55</f>
        <v>29</v>
      </c>
      <c r="Y55" s="452" t="str">
        <f ca="1">GrpH!$D$4</f>
        <v>Südkorea</v>
      </c>
      <c r="Z55" s="492"/>
      <c r="AA55" s="492"/>
      <c r="AB55" s="485"/>
      <c r="AC55" s="453" t="str">
        <f t="shared" ref="AC55:AC60" ca="1" si="602">IF(($F55&lt;&gt;"")*($G55&lt;&gt;"")*(Z55&lt;&gt;"")*(AA55&lt;&gt;""),($F55&gt;$G55)*(Z55&gt;AA55)+($F55=$G55)*(Z55=AA55)+($F55&lt;$G55)*(Z55&lt;AA55),"")</f>
        <v/>
      </c>
      <c r="AD55" s="453" t="str">
        <f ca="1">IF((AC55&lt;&gt;""),IF(OR($F55&lt;&gt;$G55,PrSettings!$M$4="●"),(($F55-$G55)=(Z55-AA55))*1,0),"")</f>
        <v/>
      </c>
      <c r="AE55" s="453" t="str">
        <f t="shared" ref="AE55:AE60" ca="1" si="603">IF((AC55&lt;&gt;""),($F55=Z55)*($G55=AA55),"")</f>
        <v/>
      </c>
      <c r="AF55" s="453" t="str">
        <f ca="1">IF(AC55&lt;&gt;"",IF(ABS($F55-$G55)&gt;=PrSettings!$M$7,(ABS($F55-$G55-Z55+AA55)&lt;=1)*1,IF(AND(AC55,$F55=$G55,$F55&gt;=PrSettings!$M$6),(ABS(Z55-$F55)&lt;=1)*1,IF(AND(AC55,$F55+$G55&gt;=PrSettings!$M$8),(ABS(Z55-$F55)+ABS(AA55-$G55)&lt;=1)*1,""))),"")</f>
        <v/>
      </c>
      <c r="AG55" s="488"/>
      <c r="AI55" s="451">
        <f t="shared" ca="1" si="346"/>
        <v>13</v>
      </c>
      <c r="AJ55" s="452" t="str">
        <f ca="1">GrpH!$B$4</f>
        <v>Uruguay</v>
      </c>
      <c r="AK55" s="453">
        <f t="shared" ref="AK55:AK60" ca="1" si="604">$D55</f>
        <v>29</v>
      </c>
      <c r="AL55" s="452" t="str">
        <f ca="1">GrpH!$D$4</f>
        <v>Südkorea</v>
      </c>
      <c r="AM55" s="492"/>
      <c r="AN55" s="492"/>
      <c r="AO55" s="485"/>
      <c r="AP55" s="453" t="str">
        <f t="shared" ref="AP55:AP60" ca="1" si="605">IF(($F55&lt;&gt;"")*($G55&lt;&gt;"")*(AM55&lt;&gt;"")*(AN55&lt;&gt;""),($F55&gt;$G55)*(AM55&gt;AN55)+($F55=$G55)*(AM55=AN55)+($F55&lt;$G55)*(AM55&lt;AN55),"")</f>
        <v/>
      </c>
      <c r="AQ55" s="453" t="str">
        <f ca="1">IF((AP55&lt;&gt;""),IF(OR($F55&lt;&gt;$G55,PrSettings!$M$4="●"),(($F55-$G55)=(AM55-AN55))*1,0),"")</f>
        <v/>
      </c>
      <c r="AR55" s="453" t="str">
        <f t="shared" ref="AR55:AR60" ca="1" si="606">IF((AP55&lt;&gt;""),($F55=AM55)*($G55=AN55),"")</f>
        <v/>
      </c>
      <c r="AS55" s="453" t="str">
        <f ca="1">IF(AP55&lt;&gt;"",IF(ABS($F55-$G55)&gt;=PrSettings!$M$7,(ABS($F55-$G55-AM55+AN55)&lt;=1)*1,IF(AND(AP55,$F55=$G55,$F55&gt;=PrSettings!$M$6),(ABS(AM55-$F55)&lt;=1)*1,IF(AND(AP55,$F55+$G55&gt;=PrSettings!$M$8),(ABS(AM55-$F55)+ABS(AN55-$G55)&lt;=1)*1,""))),"")</f>
        <v/>
      </c>
      <c r="AT55" s="488"/>
      <c r="AV55" s="451">
        <f t="shared" ca="1" si="350"/>
        <v>13</v>
      </c>
      <c r="AW55" s="452" t="str">
        <f ca="1">GrpH!$B$4</f>
        <v>Uruguay</v>
      </c>
      <c r="AX55" s="453">
        <f t="shared" ref="AX55:AX60" ca="1" si="607">$D55</f>
        <v>29</v>
      </c>
      <c r="AY55" s="452" t="str">
        <f ca="1">GrpH!$D$4</f>
        <v>Südkorea</v>
      </c>
      <c r="AZ55" s="492"/>
      <c r="BA55" s="492"/>
      <c r="BB55" s="485"/>
      <c r="BC55" s="453" t="str">
        <f t="shared" ref="BC55:BC60" ca="1" si="608">IF(($F55&lt;&gt;"")*($G55&lt;&gt;"")*(AZ55&lt;&gt;"")*(BA55&lt;&gt;""),($F55&gt;$G55)*(AZ55&gt;BA55)+($F55=$G55)*(AZ55=BA55)+($F55&lt;$G55)*(AZ55&lt;BA55),"")</f>
        <v/>
      </c>
      <c r="BD55" s="453" t="str">
        <f ca="1">IF((BC55&lt;&gt;""),IF(OR($F55&lt;&gt;$G55,PrSettings!$M$4="●"),(($F55-$G55)=(AZ55-BA55))*1,0),"")</f>
        <v/>
      </c>
      <c r="BE55" s="453" t="str">
        <f t="shared" ref="BE55:BE60" ca="1" si="609">IF((BC55&lt;&gt;""),($F55=AZ55)*($G55=BA55),"")</f>
        <v/>
      </c>
      <c r="BF55" s="453" t="str">
        <f ca="1">IF(BC55&lt;&gt;"",IF(ABS($F55-$G55)&gt;=PrSettings!$M$7,(ABS($F55-$G55-AZ55+BA55)&lt;=1)*1,IF(AND(BC55,$F55=$G55,$F55&gt;=PrSettings!$M$6),(ABS(AZ55-$F55)&lt;=1)*1,IF(AND(BC55,$F55+$G55&gt;=PrSettings!$M$8),(ABS(AZ55-$F55)+ABS(BA55-$G55)&lt;=1)*1,""))),"")</f>
        <v/>
      </c>
      <c r="BG55" s="488"/>
      <c r="BI55" s="451">
        <f t="shared" ca="1" si="354"/>
        <v>13</v>
      </c>
      <c r="BJ55" s="452" t="str">
        <f ca="1">GrpH!$B$4</f>
        <v>Uruguay</v>
      </c>
      <c r="BK55" s="453">
        <f t="shared" ref="BK55:BK60" ca="1" si="610">$D55</f>
        <v>29</v>
      </c>
      <c r="BL55" s="452" t="str">
        <f ca="1">GrpH!$D$4</f>
        <v>Südkorea</v>
      </c>
      <c r="BM55" s="492"/>
      <c r="BN55" s="492"/>
      <c r="BO55" s="485"/>
      <c r="BP55" s="453" t="str">
        <f t="shared" ref="BP55:BP60" ca="1" si="611">IF(($F55&lt;&gt;"")*($G55&lt;&gt;"")*(BM55&lt;&gt;"")*(BN55&lt;&gt;""),($F55&gt;$G55)*(BM55&gt;BN55)+($F55=$G55)*(BM55=BN55)+($F55&lt;$G55)*(BM55&lt;BN55),"")</f>
        <v/>
      </c>
      <c r="BQ55" s="453" t="str">
        <f ca="1">IF((BP55&lt;&gt;""),IF(OR($F55&lt;&gt;$G55,PrSettings!$M$4="●"),(($F55-$G55)=(BM55-BN55))*1,0),"")</f>
        <v/>
      </c>
      <c r="BR55" s="453" t="str">
        <f t="shared" ref="BR55:BR60" ca="1" si="612">IF((BP55&lt;&gt;""),($F55=BM55)*($G55=BN55),"")</f>
        <v/>
      </c>
      <c r="BS55" s="453" t="str">
        <f ca="1">IF(BP55&lt;&gt;"",IF(ABS($F55-$G55)&gt;=PrSettings!$M$7,(ABS($F55-$G55-BM55+BN55)&lt;=1)*1,IF(AND(BP55,$F55=$G55,$F55&gt;=PrSettings!$M$6),(ABS(BM55-$F55)&lt;=1)*1,IF(AND(BP55,$F55+$G55&gt;=PrSettings!$M$8),(ABS(BM55-$F55)+ABS(BN55-$G55)&lt;=1)*1,""))),"")</f>
        <v/>
      </c>
      <c r="BT55" s="488"/>
      <c r="BV55" s="451">
        <f t="shared" ca="1" si="358"/>
        <v>13</v>
      </c>
      <c r="BW55" s="452" t="str">
        <f ca="1">GrpH!$B$4</f>
        <v>Uruguay</v>
      </c>
      <c r="BX55" s="453">
        <f t="shared" ref="BX55:BX60" ca="1" si="613">$D55</f>
        <v>29</v>
      </c>
      <c r="BY55" s="452" t="str">
        <f ca="1">GrpH!$D$4</f>
        <v>Südkorea</v>
      </c>
      <c r="BZ55" s="492"/>
      <c r="CA55" s="492"/>
      <c r="CB55" s="485"/>
      <c r="CC55" s="453" t="str">
        <f t="shared" ref="CC55:CC60" ca="1" si="614">IF(($F55&lt;&gt;"")*($G55&lt;&gt;"")*(BZ55&lt;&gt;"")*(CA55&lt;&gt;""),($F55&gt;$G55)*(BZ55&gt;CA55)+($F55=$G55)*(BZ55=CA55)+($F55&lt;$G55)*(BZ55&lt;CA55),"")</f>
        <v/>
      </c>
      <c r="CD55" s="453" t="str">
        <f ca="1">IF((CC55&lt;&gt;""),IF(OR($F55&lt;&gt;$G55,PrSettings!$M$4="●"),(($F55-$G55)=(BZ55-CA55))*1,0),"")</f>
        <v/>
      </c>
      <c r="CE55" s="453" t="str">
        <f t="shared" ref="CE55:CE60" ca="1" si="615">IF((CC55&lt;&gt;""),($F55=BZ55)*($G55=CA55),"")</f>
        <v/>
      </c>
      <c r="CF55" s="453" t="str">
        <f ca="1">IF(CC55&lt;&gt;"",IF(ABS($F55-$G55)&gt;=PrSettings!$M$7,(ABS($F55-$G55-BZ55+CA55)&lt;=1)*1,IF(AND(CC55,$F55=$G55,$F55&gt;=PrSettings!$M$6),(ABS(BZ55-$F55)&lt;=1)*1,IF(AND(CC55,$F55+$G55&gt;=PrSettings!$M$8),(ABS(BZ55-$F55)+ABS(CA55-$G55)&lt;=1)*1,""))),"")</f>
        <v/>
      </c>
      <c r="CG55" s="488"/>
      <c r="CI55" s="451">
        <f t="shared" ca="1" si="362"/>
        <v>13</v>
      </c>
      <c r="CJ55" s="452" t="str">
        <f ca="1">GrpH!$B$4</f>
        <v>Uruguay</v>
      </c>
      <c r="CK55" s="453">
        <f t="shared" ref="CK55:CK60" ca="1" si="616">$D55</f>
        <v>29</v>
      </c>
      <c r="CL55" s="452" t="str">
        <f ca="1">GrpH!$D$4</f>
        <v>Südkorea</v>
      </c>
      <c r="CM55" s="492"/>
      <c r="CN55" s="492"/>
      <c r="CO55" s="485"/>
      <c r="CP55" s="453" t="str">
        <f t="shared" ref="CP55:CP60" ca="1" si="617">IF(($F55&lt;&gt;"")*($G55&lt;&gt;"")*(CM55&lt;&gt;"")*(CN55&lt;&gt;""),($F55&gt;$G55)*(CM55&gt;CN55)+($F55=$G55)*(CM55=CN55)+($F55&lt;$G55)*(CM55&lt;CN55),"")</f>
        <v/>
      </c>
      <c r="CQ55" s="453" t="str">
        <f ca="1">IF((CP55&lt;&gt;""),IF(OR($F55&lt;&gt;$G55,PrSettings!$M$4="●"),(($F55-$G55)=(CM55-CN55))*1,0),"")</f>
        <v/>
      </c>
      <c r="CR55" s="453" t="str">
        <f t="shared" ref="CR55:CR60" ca="1" si="618">IF((CP55&lt;&gt;""),($F55=CM55)*($G55=CN55),"")</f>
        <v/>
      </c>
      <c r="CS55" s="453" t="str">
        <f ca="1">IF(CP55&lt;&gt;"",IF(ABS($F55-$G55)&gt;=PrSettings!$M$7,(ABS($F55-$G55-CM55+CN55)&lt;=1)*1,IF(AND(CP55,$F55=$G55,$F55&gt;=PrSettings!$M$6),(ABS(CM55-$F55)&lt;=1)*1,IF(AND(CP55,$F55+$G55&gt;=PrSettings!$M$8),(ABS(CM55-$F55)+ABS(CN55-$G55)&lt;=1)*1,""))),"")</f>
        <v/>
      </c>
      <c r="CT55" s="488"/>
      <c r="CV55" s="451">
        <f t="shared" ca="1" si="366"/>
        <v>13</v>
      </c>
      <c r="CW55" s="452" t="str">
        <f ca="1">GrpH!$B$4</f>
        <v>Uruguay</v>
      </c>
      <c r="CX55" s="453">
        <f t="shared" ref="CX55:CX60" ca="1" si="619">$D55</f>
        <v>29</v>
      </c>
      <c r="CY55" s="452" t="str">
        <f ca="1">GrpH!$D$4</f>
        <v>Südkorea</v>
      </c>
      <c r="CZ55" s="492"/>
      <c r="DA55" s="492"/>
      <c r="DB55" s="485"/>
      <c r="DC55" s="453" t="str">
        <f t="shared" ref="DC55:DC60" ca="1" si="620">IF(($F55&lt;&gt;"")*($G55&lt;&gt;"")*(CZ55&lt;&gt;"")*(DA55&lt;&gt;""),($F55&gt;$G55)*(CZ55&gt;DA55)+($F55=$G55)*(CZ55=DA55)+($F55&lt;$G55)*(CZ55&lt;DA55),"")</f>
        <v/>
      </c>
      <c r="DD55" s="453" t="str">
        <f ca="1">IF((DC55&lt;&gt;""),IF(OR($F55&lt;&gt;$G55,PrSettings!$M$4="●"),(($F55-$G55)=(CZ55-DA55))*1,0),"")</f>
        <v/>
      </c>
      <c r="DE55" s="453" t="str">
        <f t="shared" ref="DE55:DE60" ca="1" si="621">IF((DC55&lt;&gt;""),($F55=CZ55)*($G55=DA55),"")</f>
        <v/>
      </c>
      <c r="DF55" s="453" t="str">
        <f ca="1">IF(DC55&lt;&gt;"",IF(ABS($F55-$G55)&gt;=PrSettings!$M$7,(ABS($F55-$G55-CZ55+DA55)&lt;=1)*1,IF(AND(DC55,$F55=$G55,$F55&gt;=PrSettings!$M$6),(ABS(CZ55-$F55)&lt;=1)*1,IF(AND(DC55,$F55+$G55&gt;=PrSettings!$M$8),(ABS(CZ55-$F55)+ABS(DA55-$G55)&lt;=1)*1,""))),"")</f>
        <v/>
      </c>
      <c r="DG55" s="488"/>
      <c r="DI55" s="451">
        <f t="shared" ca="1" si="370"/>
        <v>13</v>
      </c>
      <c r="DJ55" s="452" t="str">
        <f ca="1">GrpH!$B$4</f>
        <v>Uruguay</v>
      </c>
      <c r="DK55" s="453">
        <f t="shared" ref="DK55:DK60" ca="1" si="622">$D55</f>
        <v>29</v>
      </c>
      <c r="DL55" s="452" t="str">
        <f ca="1">GrpH!$D$4</f>
        <v>Südkorea</v>
      </c>
      <c r="DM55" s="492"/>
      <c r="DN55" s="492"/>
      <c r="DO55" s="485"/>
      <c r="DP55" s="453" t="str">
        <f t="shared" ref="DP55:DP60" ca="1" si="623">IF(($F55&lt;&gt;"")*($G55&lt;&gt;"")*(DM55&lt;&gt;"")*(DN55&lt;&gt;""),($F55&gt;$G55)*(DM55&gt;DN55)+($F55=$G55)*(DM55=DN55)+($F55&lt;$G55)*(DM55&lt;DN55),"")</f>
        <v/>
      </c>
      <c r="DQ55" s="453" t="str">
        <f ca="1">IF((DP55&lt;&gt;""),IF(OR($F55&lt;&gt;$G55,PrSettings!$M$4="●"),(($F55-$G55)=(DM55-DN55))*1,0),"")</f>
        <v/>
      </c>
      <c r="DR55" s="453" t="str">
        <f t="shared" ref="DR55:DR60" ca="1" si="624">IF((DP55&lt;&gt;""),($F55=DM55)*($G55=DN55),"")</f>
        <v/>
      </c>
      <c r="DS55" s="453" t="str">
        <f ca="1">IF(DP55&lt;&gt;"",IF(ABS($F55-$G55)&gt;=PrSettings!$M$7,(ABS($F55-$G55-DM55+DN55)&lt;=1)*1,IF(AND(DP55,$F55=$G55,$F55&gt;=PrSettings!$M$6),(ABS(DM55-$F55)&lt;=1)*1,IF(AND(DP55,$F55+$G55&gt;=PrSettings!$M$8),(ABS(DM55-$F55)+ABS(DN55-$G55)&lt;=1)*1,""))),"")</f>
        <v/>
      </c>
      <c r="DT55" s="488"/>
      <c r="DV55" s="451">
        <f t="shared" ca="1" si="374"/>
        <v>13</v>
      </c>
      <c r="DW55" s="452" t="str">
        <f ca="1">GrpH!$B$4</f>
        <v>Uruguay</v>
      </c>
      <c r="DX55" s="453">
        <f t="shared" ref="DX55:DX60" ca="1" si="625">$D55</f>
        <v>29</v>
      </c>
      <c r="DY55" s="452" t="str">
        <f ca="1">GrpH!$D$4</f>
        <v>Südkorea</v>
      </c>
      <c r="DZ55" s="492"/>
      <c r="EA55" s="492"/>
      <c r="EB55" s="485"/>
      <c r="EC55" s="453" t="str">
        <f t="shared" ref="EC55:EC60" ca="1" si="626">IF(($F55&lt;&gt;"")*($G55&lt;&gt;"")*(DZ55&lt;&gt;"")*(EA55&lt;&gt;""),($F55&gt;$G55)*(DZ55&gt;EA55)+($F55=$G55)*(DZ55=EA55)+($F55&lt;$G55)*(DZ55&lt;EA55),"")</f>
        <v/>
      </c>
      <c r="ED55" s="453" t="str">
        <f ca="1">IF((EC55&lt;&gt;""),IF(OR($F55&lt;&gt;$G55,PrSettings!$M$4="●"),(($F55-$G55)=(DZ55-EA55))*1,0),"")</f>
        <v/>
      </c>
      <c r="EE55" s="453" t="str">
        <f t="shared" ref="EE55:EE60" ca="1" si="627">IF((EC55&lt;&gt;""),($F55=DZ55)*($G55=EA55),"")</f>
        <v/>
      </c>
      <c r="EF55" s="453" t="str">
        <f ca="1">IF(EC55&lt;&gt;"",IF(ABS($F55-$G55)&gt;=PrSettings!$M$7,(ABS($F55-$G55-DZ55+EA55)&lt;=1)*1,IF(AND(EC55,$F55=$G55,$F55&gt;=PrSettings!$M$6),(ABS(DZ55-$F55)&lt;=1)*1,IF(AND(EC55,$F55+$G55&gt;=PrSettings!$M$8),(ABS(DZ55-$F55)+ABS(EA55-$G55)&lt;=1)*1,""))),"")</f>
        <v/>
      </c>
      <c r="EG55" s="488"/>
      <c r="EI55" s="451">
        <f t="shared" ca="1" si="378"/>
        <v>13</v>
      </c>
      <c r="EJ55" s="452" t="str">
        <f ca="1">GrpH!$B$4</f>
        <v>Uruguay</v>
      </c>
      <c r="EK55" s="453">
        <f t="shared" ref="EK55:EK60" ca="1" si="628">$D55</f>
        <v>29</v>
      </c>
      <c r="EL55" s="452" t="str">
        <f ca="1">GrpH!$D$4</f>
        <v>Südkorea</v>
      </c>
      <c r="EM55" s="492"/>
      <c r="EN55" s="492"/>
      <c r="EO55" s="485"/>
      <c r="EP55" s="453" t="str">
        <f t="shared" ref="EP55:EP60" ca="1" si="629">IF(($F55&lt;&gt;"")*($G55&lt;&gt;"")*(EM55&lt;&gt;"")*(EN55&lt;&gt;""),($F55&gt;$G55)*(EM55&gt;EN55)+($F55=$G55)*(EM55=EN55)+($F55&lt;$G55)*(EM55&lt;EN55),"")</f>
        <v/>
      </c>
      <c r="EQ55" s="453" t="str">
        <f ca="1">IF((EP55&lt;&gt;""),IF(OR($F55&lt;&gt;$G55,PrSettings!$M$4="●"),(($F55-$G55)=(EM55-EN55))*1,0),"")</f>
        <v/>
      </c>
      <c r="ER55" s="453" t="str">
        <f t="shared" ref="ER55:ER60" ca="1" si="630">IF((EP55&lt;&gt;""),($F55=EM55)*($G55=EN55),"")</f>
        <v/>
      </c>
      <c r="ES55" s="453" t="str">
        <f ca="1">IF(EP55&lt;&gt;"",IF(ABS($F55-$G55)&gt;=PrSettings!$M$7,(ABS($F55-$G55-EM55+EN55)&lt;=1)*1,IF(AND(EP55,$F55=$G55,$F55&gt;=PrSettings!$M$6),(ABS(EM55-$F55)&lt;=1)*1,IF(AND(EP55,$F55+$G55&gt;=PrSettings!$M$8),(ABS(EM55-$F55)+ABS(EN55-$G55)&lt;=1)*1,""))),"")</f>
        <v/>
      </c>
      <c r="ET55" s="488"/>
      <c r="EV55" s="451">
        <f t="shared" ca="1" si="382"/>
        <v>13</v>
      </c>
      <c r="EW55" s="452" t="str">
        <f ca="1">GrpH!$B$4</f>
        <v>Uruguay</v>
      </c>
      <c r="EX55" s="453">
        <f t="shared" ref="EX55:EX60" ca="1" si="631">$D55</f>
        <v>29</v>
      </c>
      <c r="EY55" s="452" t="str">
        <f ca="1">GrpH!$D$4</f>
        <v>Südkorea</v>
      </c>
      <c r="EZ55" s="492"/>
      <c r="FA55" s="492"/>
      <c r="FB55" s="485"/>
      <c r="FC55" s="453" t="str">
        <f t="shared" ref="FC55:FC60" ca="1" si="632">IF(($F55&lt;&gt;"")*($G55&lt;&gt;"")*(EZ55&lt;&gt;"")*(FA55&lt;&gt;""),($F55&gt;$G55)*(EZ55&gt;FA55)+($F55=$G55)*(EZ55=FA55)+($F55&lt;$G55)*(EZ55&lt;FA55),"")</f>
        <v/>
      </c>
      <c r="FD55" s="453" t="str">
        <f ca="1">IF((FC55&lt;&gt;""),IF(OR($F55&lt;&gt;$G55,PrSettings!$M$4="●"),(($F55-$G55)=(EZ55-FA55))*1,0),"")</f>
        <v/>
      </c>
      <c r="FE55" s="453" t="str">
        <f t="shared" ref="FE55:FE60" ca="1" si="633">IF((FC55&lt;&gt;""),($F55=EZ55)*($G55=FA55),"")</f>
        <v/>
      </c>
      <c r="FF55" s="453" t="str">
        <f ca="1">IF(FC55&lt;&gt;"",IF(ABS($F55-$G55)&gt;=PrSettings!$M$7,(ABS($F55-$G55-EZ55+FA55)&lt;=1)*1,IF(AND(FC55,$F55=$G55,$F55&gt;=PrSettings!$M$6),(ABS(EZ55-$F55)&lt;=1)*1,IF(AND(FC55,$F55+$G55&gt;=PrSettings!$M$8),(ABS(EZ55-$F55)+ABS(FA55-$G55)&lt;=1)*1,""))),"")</f>
        <v/>
      </c>
      <c r="FG55" s="488"/>
      <c r="FI55" s="451">
        <f t="shared" ca="1" si="386"/>
        <v>13</v>
      </c>
      <c r="FJ55" s="452" t="str">
        <f ca="1">GrpH!$B$4</f>
        <v>Uruguay</v>
      </c>
      <c r="FK55" s="453">
        <f t="shared" ref="FK55:FK60" ca="1" si="634">$D55</f>
        <v>29</v>
      </c>
      <c r="FL55" s="452" t="str">
        <f ca="1">GrpH!$D$4</f>
        <v>Südkorea</v>
      </c>
      <c r="FM55" s="492"/>
      <c r="FN55" s="492"/>
      <c r="FO55" s="485"/>
      <c r="FP55" s="453" t="str">
        <f t="shared" ref="FP55:FP60" ca="1" si="635">IF(($F55&lt;&gt;"")*($G55&lt;&gt;"")*(FM55&lt;&gt;"")*(FN55&lt;&gt;""),($F55&gt;$G55)*(FM55&gt;FN55)+($F55=$G55)*(FM55=FN55)+($F55&lt;$G55)*(FM55&lt;FN55),"")</f>
        <v/>
      </c>
      <c r="FQ55" s="453" t="str">
        <f ca="1">IF((FP55&lt;&gt;""),IF(OR($F55&lt;&gt;$G55,PrSettings!$M$4="●"),(($F55-$G55)=(FM55-FN55))*1,0),"")</f>
        <v/>
      </c>
      <c r="FR55" s="453" t="str">
        <f t="shared" ref="FR55:FR60" ca="1" si="636">IF((FP55&lt;&gt;""),($F55=FM55)*($G55=FN55),"")</f>
        <v/>
      </c>
      <c r="FS55" s="453" t="str">
        <f ca="1">IF(FP55&lt;&gt;"",IF(ABS($F55-$G55)&gt;=PrSettings!$M$7,(ABS($F55-$G55-FM55+FN55)&lt;=1)*1,IF(AND(FP55,$F55=$G55,$F55&gt;=PrSettings!$M$6),(ABS(FM55-$F55)&lt;=1)*1,IF(AND(FP55,$F55+$G55&gt;=PrSettings!$M$8),(ABS(FM55-$F55)+ABS(FN55-$G55)&lt;=1)*1,""))),"")</f>
        <v/>
      </c>
      <c r="FT55" s="488"/>
      <c r="FV55" s="451">
        <f t="shared" ca="1" si="390"/>
        <v>13</v>
      </c>
      <c r="FW55" s="452" t="str">
        <f ca="1">GrpH!$B$4</f>
        <v>Uruguay</v>
      </c>
      <c r="FX55" s="453">
        <f t="shared" ref="FX55:FX60" ca="1" si="637">$D55</f>
        <v>29</v>
      </c>
      <c r="FY55" s="452" t="str">
        <f ca="1">GrpH!$D$4</f>
        <v>Südkorea</v>
      </c>
      <c r="FZ55" s="492"/>
      <c r="GA55" s="492"/>
      <c r="GB55" s="485"/>
      <c r="GC55" s="453" t="str">
        <f t="shared" ref="GC55:GC60" ca="1" si="638">IF(($F55&lt;&gt;"")*($G55&lt;&gt;"")*(FZ55&lt;&gt;"")*(GA55&lt;&gt;""),($F55&gt;$G55)*(FZ55&gt;GA55)+($F55=$G55)*(FZ55=GA55)+($F55&lt;$G55)*(FZ55&lt;GA55),"")</f>
        <v/>
      </c>
      <c r="GD55" s="453" t="str">
        <f ca="1">IF((GC55&lt;&gt;""),IF(OR($F55&lt;&gt;$G55,PrSettings!$M$4="●"),(($F55-$G55)=(FZ55-GA55))*1,0),"")</f>
        <v/>
      </c>
      <c r="GE55" s="453" t="str">
        <f t="shared" ref="GE55:GE60" ca="1" si="639">IF((GC55&lt;&gt;""),($F55=FZ55)*($G55=GA55),"")</f>
        <v/>
      </c>
      <c r="GF55" s="453" t="str">
        <f ca="1">IF(GC55&lt;&gt;"",IF(ABS($F55-$G55)&gt;=PrSettings!$M$7,(ABS($F55-$G55-FZ55+GA55)&lt;=1)*1,IF(AND(GC55,$F55=$G55,$F55&gt;=PrSettings!$M$6),(ABS(FZ55-$F55)&lt;=1)*1,IF(AND(GC55,$F55+$G55&gt;=PrSettings!$M$8),(ABS(FZ55-$F55)+ABS(GA55-$G55)&lt;=1)*1,""))),"")</f>
        <v/>
      </c>
      <c r="GG55" s="488"/>
      <c r="GI55" s="451">
        <f t="shared" ca="1" si="394"/>
        <v>13</v>
      </c>
      <c r="GJ55" s="452" t="str">
        <f ca="1">GrpH!$B$4</f>
        <v>Uruguay</v>
      </c>
      <c r="GK55" s="453">
        <f t="shared" ref="GK55:GK60" ca="1" si="640">$D55</f>
        <v>29</v>
      </c>
      <c r="GL55" s="452" t="str">
        <f ca="1">GrpH!$D$4</f>
        <v>Südkorea</v>
      </c>
      <c r="GM55" s="492"/>
      <c r="GN55" s="492"/>
      <c r="GO55" s="485"/>
      <c r="GP55" s="453" t="str">
        <f t="shared" ref="GP55:GP60" ca="1" si="641">IF(($F55&lt;&gt;"")*($G55&lt;&gt;"")*(GM55&lt;&gt;"")*(GN55&lt;&gt;""),($F55&gt;$G55)*(GM55&gt;GN55)+($F55=$G55)*(GM55=GN55)+($F55&lt;$G55)*(GM55&lt;GN55),"")</f>
        <v/>
      </c>
      <c r="GQ55" s="453" t="str">
        <f ca="1">IF((GP55&lt;&gt;""),IF(OR($F55&lt;&gt;$G55,PrSettings!$M$4="●"),(($F55-$G55)=(GM55-GN55))*1,0),"")</f>
        <v/>
      </c>
      <c r="GR55" s="453" t="str">
        <f t="shared" ref="GR55:GR60" ca="1" si="642">IF((GP55&lt;&gt;""),($F55=GM55)*($G55=GN55),"")</f>
        <v/>
      </c>
      <c r="GS55" s="453" t="str">
        <f ca="1">IF(GP55&lt;&gt;"",IF(ABS($F55-$G55)&gt;=PrSettings!$M$7,(ABS($F55-$G55-GM55+GN55)&lt;=1)*1,IF(AND(GP55,$F55=$G55,$F55&gt;=PrSettings!$M$6),(ABS(GM55-$F55)&lt;=1)*1,IF(AND(GP55,$F55+$G55&gt;=PrSettings!$M$8),(ABS(GM55-$F55)+ABS(GN55-$G55)&lt;=1)*1,""))),"")</f>
        <v/>
      </c>
      <c r="GT55" s="488"/>
      <c r="GV55" s="451">
        <f t="shared" ca="1" si="398"/>
        <v>13</v>
      </c>
      <c r="GW55" s="452" t="str">
        <f ca="1">GrpH!$B$4</f>
        <v>Uruguay</v>
      </c>
      <c r="GX55" s="453">
        <f t="shared" ref="GX55:GX60" ca="1" si="643">$D55</f>
        <v>29</v>
      </c>
      <c r="GY55" s="452" t="str">
        <f ca="1">GrpH!$D$4</f>
        <v>Südkorea</v>
      </c>
      <c r="GZ55" s="492"/>
      <c r="HA55" s="492"/>
      <c r="HB55" s="485"/>
      <c r="HC55" s="453" t="str">
        <f t="shared" ref="HC55:HC60" ca="1" si="644">IF(($F55&lt;&gt;"")*($G55&lt;&gt;"")*(GZ55&lt;&gt;"")*(HA55&lt;&gt;""),($F55&gt;$G55)*(GZ55&gt;HA55)+($F55=$G55)*(GZ55=HA55)+($F55&lt;$G55)*(GZ55&lt;HA55),"")</f>
        <v/>
      </c>
      <c r="HD55" s="453" t="str">
        <f ca="1">IF((HC55&lt;&gt;""),IF(OR($F55&lt;&gt;$G55,PrSettings!$M$4="●"),(($F55-$G55)=(GZ55-HA55))*1,0),"")</f>
        <v/>
      </c>
      <c r="HE55" s="453" t="str">
        <f t="shared" ref="HE55:HE60" ca="1" si="645">IF((HC55&lt;&gt;""),($F55=GZ55)*($G55=HA55),"")</f>
        <v/>
      </c>
      <c r="HF55" s="453" t="str">
        <f ca="1">IF(HC55&lt;&gt;"",IF(ABS($F55-$G55)&gt;=PrSettings!$M$7,(ABS($F55-$G55-GZ55+HA55)&lt;=1)*1,IF(AND(HC55,$F55=$G55,$F55&gt;=PrSettings!$M$6),(ABS(GZ55-$F55)&lt;=1)*1,IF(AND(HC55,$F55+$G55&gt;=PrSettings!$M$8),(ABS(GZ55-$F55)+ABS(HA55-$G55)&lt;=1)*1,""))),"")</f>
        <v/>
      </c>
      <c r="HG55" s="488"/>
      <c r="HI55" s="451">
        <f t="shared" ca="1" si="402"/>
        <v>13</v>
      </c>
      <c r="HJ55" s="452" t="str">
        <f ca="1">GrpH!$B$4</f>
        <v>Uruguay</v>
      </c>
      <c r="HK55" s="453">
        <f t="shared" ref="HK55:HK60" ca="1" si="646">$D55</f>
        <v>29</v>
      </c>
      <c r="HL55" s="452" t="str">
        <f ca="1">GrpH!$D$4</f>
        <v>Südkorea</v>
      </c>
      <c r="HM55" s="492"/>
      <c r="HN55" s="492"/>
      <c r="HO55" s="485"/>
      <c r="HP55" s="453" t="str">
        <f t="shared" ref="HP55:HP60" ca="1" si="647">IF(($F55&lt;&gt;"")*($G55&lt;&gt;"")*(HM55&lt;&gt;"")*(HN55&lt;&gt;""),($F55&gt;$G55)*(HM55&gt;HN55)+($F55=$G55)*(HM55=HN55)+($F55&lt;$G55)*(HM55&lt;HN55),"")</f>
        <v/>
      </c>
      <c r="HQ55" s="453" t="str">
        <f ca="1">IF((HP55&lt;&gt;""),IF(OR($F55&lt;&gt;$G55,PrSettings!$M$4="●"),(($F55-$G55)=(HM55-HN55))*1,0),"")</f>
        <v/>
      </c>
      <c r="HR55" s="453" t="str">
        <f t="shared" ref="HR55:HR60" ca="1" si="648">IF((HP55&lt;&gt;""),($F55=HM55)*($G55=HN55),"")</f>
        <v/>
      </c>
      <c r="HS55" s="453" t="str">
        <f ca="1">IF(HP55&lt;&gt;"",IF(ABS($F55-$G55)&gt;=PrSettings!$M$7,(ABS($F55-$G55-HM55+HN55)&lt;=1)*1,IF(AND(HP55,$F55=$G55,$F55&gt;=PrSettings!$M$6),(ABS(HM55-$F55)&lt;=1)*1,IF(AND(HP55,$F55+$G55&gt;=PrSettings!$M$8),(ABS(HM55-$F55)+ABS(HN55-$G55)&lt;=1)*1,""))),"")</f>
        <v/>
      </c>
      <c r="HT55" s="488"/>
      <c r="HV55" s="451">
        <f t="shared" ca="1" si="406"/>
        <v>13</v>
      </c>
      <c r="HW55" s="452" t="str">
        <f ca="1">GrpH!$B$4</f>
        <v>Uruguay</v>
      </c>
      <c r="HX55" s="453">
        <f t="shared" ref="HX55:HX60" ca="1" si="649">$D55</f>
        <v>29</v>
      </c>
      <c r="HY55" s="452" t="str">
        <f ca="1">GrpH!$D$4</f>
        <v>Südkorea</v>
      </c>
      <c r="HZ55" s="492"/>
      <c r="IA55" s="492"/>
      <c r="IB55" s="485"/>
      <c r="IC55" s="453" t="str">
        <f t="shared" ref="IC55:IC60" ca="1" si="650">IF(($F55&lt;&gt;"")*($G55&lt;&gt;"")*(HZ55&lt;&gt;"")*(IA55&lt;&gt;""),($F55&gt;$G55)*(HZ55&gt;IA55)+($F55=$G55)*(HZ55=IA55)+($F55&lt;$G55)*(HZ55&lt;IA55),"")</f>
        <v/>
      </c>
      <c r="ID55" s="453" t="str">
        <f ca="1">IF((IC55&lt;&gt;""),IF(OR($F55&lt;&gt;$G55,PrSettings!$M$4="●"),(($F55-$G55)=(HZ55-IA55))*1,0),"")</f>
        <v/>
      </c>
      <c r="IE55" s="453" t="str">
        <f t="shared" ref="IE55:IE60" ca="1" si="651">IF((IC55&lt;&gt;""),($F55=HZ55)*($G55=IA55),"")</f>
        <v/>
      </c>
      <c r="IF55" s="453" t="str">
        <f ca="1">IF(IC55&lt;&gt;"",IF(ABS($F55-$G55)&gt;=PrSettings!$M$7,(ABS($F55-$G55-HZ55+IA55)&lt;=1)*1,IF(AND(IC55,$F55=$G55,$F55&gt;=PrSettings!$M$6),(ABS(HZ55-$F55)&lt;=1)*1,IF(AND(IC55,$F55+$G55&gt;=PrSettings!$M$8),(ABS(HZ55-$F55)+ABS(IA55-$G55)&lt;=1)*1,""))),"")</f>
        <v/>
      </c>
      <c r="IG55" s="488"/>
      <c r="II55" s="451">
        <f t="shared" ca="1" si="410"/>
        <v>13</v>
      </c>
      <c r="IJ55" s="452" t="str">
        <f ca="1">GrpH!$B$4</f>
        <v>Uruguay</v>
      </c>
      <c r="IK55" s="453">
        <f t="shared" ref="IK55:IK60" ca="1" si="652">$D55</f>
        <v>29</v>
      </c>
      <c r="IL55" s="452" t="str">
        <f ca="1">GrpH!$D$4</f>
        <v>Südkorea</v>
      </c>
      <c r="IM55" s="492"/>
      <c r="IN55" s="492"/>
      <c r="IO55" s="485"/>
      <c r="IP55" s="453" t="str">
        <f t="shared" ref="IP55:IP60" ca="1" si="653">IF(($F55&lt;&gt;"")*($G55&lt;&gt;"")*(IM55&lt;&gt;"")*(IN55&lt;&gt;""),($F55&gt;$G55)*(IM55&gt;IN55)+($F55=$G55)*(IM55=IN55)+($F55&lt;$G55)*(IM55&lt;IN55),"")</f>
        <v/>
      </c>
      <c r="IQ55" s="453" t="str">
        <f ca="1">IF((IP55&lt;&gt;""),IF(OR($F55&lt;&gt;$G55,PrSettings!$M$4="●"),(($F55-$G55)=(IM55-IN55))*1,0),"")</f>
        <v/>
      </c>
      <c r="IR55" s="453" t="str">
        <f t="shared" ref="IR55:IR60" ca="1" si="654">IF((IP55&lt;&gt;""),($F55=IM55)*($G55=IN55),"")</f>
        <v/>
      </c>
      <c r="IS55" s="453" t="str">
        <f ca="1">IF(IP55&lt;&gt;"",IF(ABS($F55-$G55)&gt;=PrSettings!$M$7,(ABS($F55-$G55-IM55+IN55)&lt;=1)*1,IF(AND(IP55,$F55=$G55,$F55&gt;=PrSettings!$M$6),(ABS(IM55-$F55)&lt;=1)*1,IF(AND(IP55,$F55+$G55&gt;=PrSettings!$M$8),(ABS(IM55-$F55)+ABS(IN55-$G55)&lt;=1)*1,""))),"")</f>
        <v/>
      </c>
      <c r="IT55" s="488"/>
      <c r="IV55" s="451">
        <f t="shared" ca="1" si="414"/>
        <v>13</v>
      </c>
      <c r="IW55" s="452" t="str">
        <f ca="1">GrpH!$B$4</f>
        <v>Uruguay</v>
      </c>
      <c r="IX55" s="453">
        <f t="shared" ref="IX55:IX60" ca="1" si="655">$D55</f>
        <v>29</v>
      </c>
      <c r="IY55" s="452" t="str">
        <f ca="1">GrpH!$D$4</f>
        <v>Südkorea</v>
      </c>
      <c r="IZ55" s="492"/>
      <c r="JA55" s="492"/>
      <c r="JB55" s="485"/>
      <c r="JC55" s="453" t="str">
        <f t="shared" ref="JC55:JC60" ca="1" si="656">IF(($F55&lt;&gt;"")*($G55&lt;&gt;"")*(IZ55&lt;&gt;"")*(JA55&lt;&gt;""),($F55&gt;$G55)*(IZ55&gt;JA55)+($F55=$G55)*(IZ55=JA55)+($F55&lt;$G55)*(IZ55&lt;JA55),"")</f>
        <v/>
      </c>
      <c r="JD55" s="453" t="str">
        <f ca="1">IF((JC55&lt;&gt;""),IF(OR($F55&lt;&gt;$G55,PrSettings!$M$4="●"),(($F55-$G55)=(IZ55-JA55))*1,0),"")</f>
        <v/>
      </c>
      <c r="JE55" s="453" t="str">
        <f t="shared" ref="JE55:JE60" ca="1" si="657">IF((JC55&lt;&gt;""),($F55=IZ55)*($G55=JA55),"")</f>
        <v/>
      </c>
      <c r="JF55" s="453" t="str">
        <f ca="1">IF(JC55&lt;&gt;"",IF(ABS($F55-$G55)&gt;=PrSettings!$M$7,(ABS($F55-$G55-IZ55+JA55)&lt;=1)*1,IF(AND(JC55,$F55=$G55,$F55&gt;=PrSettings!$M$6),(ABS(IZ55-$F55)&lt;=1)*1,IF(AND(JC55,$F55+$G55&gt;=PrSettings!$M$8),(ABS(IZ55-$F55)+ABS(JA55-$G55)&lt;=1)*1,""))),"")</f>
        <v/>
      </c>
      <c r="JG55" s="488"/>
      <c r="JI55" s="451">
        <f t="shared" ca="1" si="418"/>
        <v>13</v>
      </c>
      <c r="JJ55" s="452" t="str">
        <f ca="1">GrpH!$B$4</f>
        <v>Uruguay</v>
      </c>
      <c r="JK55" s="453">
        <f t="shared" ref="JK55:JK60" ca="1" si="658">$D55</f>
        <v>29</v>
      </c>
      <c r="JL55" s="452" t="str">
        <f ca="1">GrpH!$D$4</f>
        <v>Südkorea</v>
      </c>
      <c r="JM55" s="492"/>
      <c r="JN55" s="492"/>
      <c r="JO55" s="485"/>
      <c r="JP55" s="453" t="str">
        <f t="shared" ref="JP55:JP60" ca="1" si="659">IF(($F55&lt;&gt;"")*($G55&lt;&gt;"")*(JM55&lt;&gt;"")*(JN55&lt;&gt;""),($F55&gt;$G55)*(JM55&gt;JN55)+($F55=$G55)*(JM55=JN55)+($F55&lt;$G55)*(JM55&lt;JN55),"")</f>
        <v/>
      </c>
      <c r="JQ55" s="453" t="str">
        <f ca="1">IF((JP55&lt;&gt;""),IF(OR($F55&lt;&gt;$G55,PrSettings!$M$4="●"),(($F55-$G55)=(JM55-JN55))*1,0),"")</f>
        <v/>
      </c>
      <c r="JR55" s="453" t="str">
        <f t="shared" ref="JR55:JR60" ca="1" si="660">IF((JP55&lt;&gt;""),($F55=JM55)*($G55=JN55),"")</f>
        <v/>
      </c>
      <c r="JS55" s="453" t="str">
        <f ca="1">IF(JP55&lt;&gt;"",IF(ABS($F55-$G55)&gt;=PrSettings!$M$7,(ABS($F55-$G55-JM55+JN55)&lt;=1)*1,IF(AND(JP55,$F55=$G55,$F55&gt;=PrSettings!$M$6),(ABS(JM55-$F55)&lt;=1)*1,IF(AND(JP55,$F55+$G55&gt;=PrSettings!$M$8),(ABS(JM55-$F55)+ABS(JN55-$G55)&lt;=1)*1,""))),"")</f>
        <v/>
      </c>
      <c r="JT55" s="488"/>
      <c r="JV55" s="451">
        <f t="shared" ca="1" si="422"/>
        <v>13</v>
      </c>
      <c r="JW55" s="452" t="str">
        <f ca="1">GrpH!$B$4</f>
        <v>Uruguay</v>
      </c>
      <c r="JX55" s="453">
        <f t="shared" ref="JX55:JX60" ca="1" si="661">$D55</f>
        <v>29</v>
      </c>
      <c r="JY55" s="452" t="str">
        <f ca="1">GrpH!$D$4</f>
        <v>Südkorea</v>
      </c>
      <c r="JZ55" s="492"/>
      <c r="KA55" s="492"/>
      <c r="KB55" s="485"/>
      <c r="KC55" s="453" t="str">
        <f t="shared" ref="KC55:KC60" ca="1" si="662">IF(($F55&lt;&gt;"")*($G55&lt;&gt;"")*(JZ55&lt;&gt;"")*(KA55&lt;&gt;""),($F55&gt;$G55)*(JZ55&gt;KA55)+($F55=$G55)*(JZ55=KA55)+($F55&lt;$G55)*(JZ55&lt;KA55),"")</f>
        <v/>
      </c>
      <c r="KD55" s="453" t="str">
        <f ca="1">IF((KC55&lt;&gt;""),IF(OR($F55&lt;&gt;$G55,PrSettings!$M$4="●"),(($F55-$G55)=(JZ55-KA55))*1,0),"")</f>
        <v/>
      </c>
      <c r="KE55" s="453" t="str">
        <f t="shared" ref="KE55:KE60" ca="1" si="663">IF((KC55&lt;&gt;""),($F55=JZ55)*($G55=KA55),"")</f>
        <v/>
      </c>
      <c r="KF55" s="453" t="str">
        <f ca="1">IF(KC55&lt;&gt;"",IF(ABS($F55-$G55)&gt;=PrSettings!$M$7,(ABS($F55-$G55-JZ55+KA55)&lt;=1)*1,IF(AND(KC55,$F55=$G55,$F55&gt;=PrSettings!$M$6),(ABS(JZ55-$F55)&lt;=1)*1,IF(AND(KC55,$F55+$G55&gt;=PrSettings!$M$8),(ABS(JZ55-$F55)+ABS(KA55-$G55)&lt;=1)*1,""))),"")</f>
        <v/>
      </c>
      <c r="KG55" s="488"/>
      <c r="KI55" s="451">
        <f t="shared" ca="1" si="426"/>
        <v>13</v>
      </c>
      <c r="KJ55" s="452" t="str">
        <f ca="1">GrpH!$B$4</f>
        <v>Uruguay</v>
      </c>
      <c r="KK55" s="453">
        <f t="shared" ref="KK55:KK60" ca="1" si="664">$D55</f>
        <v>29</v>
      </c>
      <c r="KL55" s="452" t="str">
        <f ca="1">GrpH!$D$4</f>
        <v>Südkorea</v>
      </c>
      <c r="KM55" s="492"/>
      <c r="KN55" s="492"/>
      <c r="KO55" s="485"/>
      <c r="KP55" s="453" t="str">
        <f t="shared" ref="KP55:KP60" ca="1" si="665">IF(($F55&lt;&gt;"")*($G55&lt;&gt;"")*(KM55&lt;&gt;"")*(KN55&lt;&gt;""),($F55&gt;$G55)*(KM55&gt;KN55)+($F55=$G55)*(KM55=KN55)+($F55&lt;$G55)*(KM55&lt;KN55),"")</f>
        <v/>
      </c>
      <c r="KQ55" s="453" t="str">
        <f ca="1">IF((KP55&lt;&gt;""),IF(OR($F55&lt;&gt;$G55,PrSettings!$M$4="●"),(($F55-$G55)=(KM55-KN55))*1,0),"")</f>
        <v/>
      </c>
      <c r="KR55" s="453" t="str">
        <f t="shared" ref="KR55:KR60" ca="1" si="666">IF((KP55&lt;&gt;""),($F55=KM55)*($G55=KN55),"")</f>
        <v/>
      </c>
      <c r="KS55" s="453" t="str">
        <f ca="1">IF(KP55&lt;&gt;"",IF(ABS($F55-$G55)&gt;=PrSettings!$M$7,(ABS($F55-$G55-KM55+KN55)&lt;=1)*1,IF(AND(KP55,$F55=$G55,$F55&gt;=PrSettings!$M$6),(ABS(KM55-$F55)&lt;=1)*1,IF(AND(KP55,$F55+$G55&gt;=PrSettings!$M$8),(ABS(KM55-$F55)+ABS(KN55-$G55)&lt;=1)*1,""))),"")</f>
        <v/>
      </c>
      <c r="KT55" s="488"/>
      <c r="KV55" s="451">
        <f t="shared" ca="1" si="430"/>
        <v>13</v>
      </c>
      <c r="KW55" s="452" t="str">
        <f ca="1">GrpH!$B$4</f>
        <v>Uruguay</v>
      </c>
      <c r="KX55" s="453">
        <f t="shared" ref="KX55:KX60" ca="1" si="667">$D55</f>
        <v>29</v>
      </c>
      <c r="KY55" s="452" t="str">
        <f ca="1">GrpH!$D$4</f>
        <v>Südkorea</v>
      </c>
      <c r="KZ55" s="492"/>
      <c r="LA55" s="492"/>
      <c r="LB55" s="485"/>
      <c r="LC55" s="453" t="str">
        <f t="shared" ref="LC55:LC60" ca="1" si="668">IF(($F55&lt;&gt;"")*($G55&lt;&gt;"")*(KZ55&lt;&gt;"")*(LA55&lt;&gt;""),($F55&gt;$G55)*(KZ55&gt;LA55)+($F55=$G55)*(KZ55=LA55)+($F55&lt;$G55)*(KZ55&lt;LA55),"")</f>
        <v/>
      </c>
      <c r="LD55" s="453" t="str">
        <f ca="1">IF((LC55&lt;&gt;""),IF(OR($F55&lt;&gt;$G55,PrSettings!$M$4="●"),(($F55-$G55)=(KZ55-LA55))*1,0),"")</f>
        <v/>
      </c>
      <c r="LE55" s="453" t="str">
        <f t="shared" ref="LE55:LE60" ca="1" si="669">IF((LC55&lt;&gt;""),($F55=KZ55)*($G55=LA55),"")</f>
        <v/>
      </c>
      <c r="LF55" s="453" t="str">
        <f ca="1">IF(LC55&lt;&gt;"",IF(ABS($F55-$G55)&gt;=PrSettings!$M$7,(ABS($F55-$G55-KZ55+LA55)&lt;=1)*1,IF(AND(LC55,$F55=$G55,$F55&gt;=PrSettings!$M$6),(ABS(KZ55-$F55)&lt;=1)*1,IF(AND(LC55,$F55+$G55&gt;=PrSettings!$M$8),(ABS(KZ55-$F55)+ABS(LA55-$G55)&lt;=1)*1,""))),"")</f>
        <v/>
      </c>
      <c r="LG55" s="488"/>
      <c r="LI55" s="451">
        <f t="shared" ca="1" si="434"/>
        <v>13</v>
      </c>
      <c r="LJ55" s="452" t="str">
        <f ca="1">GrpH!$B$4</f>
        <v>Uruguay</v>
      </c>
      <c r="LK55" s="453">
        <f t="shared" ref="LK55:LK60" ca="1" si="670">$D55</f>
        <v>29</v>
      </c>
      <c r="LL55" s="452" t="str">
        <f ca="1">GrpH!$D$4</f>
        <v>Südkorea</v>
      </c>
      <c r="LM55" s="492"/>
      <c r="LN55" s="492"/>
      <c r="LO55" s="485"/>
      <c r="LP55" s="453" t="str">
        <f t="shared" ref="LP55:LP60" ca="1" si="671">IF(($F55&lt;&gt;"")*($G55&lt;&gt;"")*(LM55&lt;&gt;"")*(LN55&lt;&gt;""),($F55&gt;$G55)*(LM55&gt;LN55)+($F55=$G55)*(LM55=LN55)+($F55&lt;$G55)*(LM55&lt;LN55),"")</f>
        <v/>
      </c>
      <c r="LQ55" s="453" t="str">
        <f ca="1">IF((LP55&lt;&gt;""),IF(OR($F55&lt;&gt;$G55,PrSettings!$M$4="●"),(($F55-$G55)=(LM55-LN55))*1,0),"")</f>
        <v/>
      </c>
      <c r="LR55" s="453" t="str">
        <f t="shared" ref="LR55:LR60" ca="1" si="672">IF((LP55&lt;&gt;""),($F55=LM55)*($G55=LN55),"")</f>
        <v/>
      </c>
      <c r="LS55" s="453" t="str">
        <f ca="1">IF(LP55&lt;&gt;"",IF(ABS($F55-$G55)&gt;=PrSettings!$M$7,(ABS($F55-$G55-LM55+LN55)&lt;=1)*1,IF(AND(LP55,$F55=$G55,$F55&gt;=PrSettings!$M$6),(ABS(LM55-$F55)&lt;=1)*1,IF(AND(LP55,$F55+$G55&gt;=PrSettings!$M$8),(ABS(LM55-$F55)+ABS(LN55-$G55)&lt;=1)*1,""))),"")</f>
        <v/>
      </c>
      <c r="LT55" s="488"/>
      <c r="LV55" s="451">
        <f t="shared" ca="1" si="438"/>
        <v>13</v>
      </c>
      <c r="LW55" s="452" t="str">
        <f ca="1">GrpH!$B$4</f>
        <v>Uruguay</v>
      </c>
      <c r="LX55" s="453">
        <f t="shared" ref="LX55:LX60" ca="1" si="673">$D55</f>
        <v>29</v>
      </c>
      <c r="LY55" s="452" t="str">
        <f ca="1">GrpH!$D$4</f>
        <v>Südkorea</v>
      </c>
      <c r="LZ55" s="492"/>
      <c r="MA55" s="492"/>
      <c r="MB55" s="485"/>
      <c r="MC55" s="453" t="str">
        <f t="shared" ref="MC55:MC60" ca="1" si="674">IF(($F55&lt;&gt;"")*($G55&lt;&gt;"")*(LZ55&lt;&gt;"")*(MA55&lt;&gt;""),($F55&gt;$G55)*(LZ55&gt;MA55)+($F55=$G55)*(LZ55=MA55)+($F55&lt;$G55)*(LZ55&lt;MA55),"")</f>
        <v/>
      </c>
      <c r="MD55" s="453" t="str">
        <f ca="1">IF((MC55&lt;&gt;""),IF(OR($F55&lt;&gt;$G55,PrSettings!$M$4="●"),(($F55-$G55)=(LZ55-MA55))*1,0),"")</f>
        <v/>
      </c>
      <c r="ME55" s="453" t="str">
        <f t="shared" ref="ME55:ME60" ca="1" si="675">IF((MC55&lt;&gt;""),($F55=LZ55)*($G55=MA55),"")</f>
        <v/>
      </c>
      <c r="MF55" s="453" t="str">
        <f ca="1">IF(MC55&lt;&gt;"",IF(ABS($F55-$G55)&gt;=PrSettings!$M$7,(ABS($F55-$G55-LZ55+MA55)&lt;=1)*1,IF(AND(MC55,$F55=$G55,$F55&gt;=PrSettings!$M$6),(ABS(LZ55-$F55)&lt;=1)*1,IF(AND(MC55,$F55+$G55&gt;=PrSettings!$M$8),(ABS(LZ55-$F55)+ABS(MA55-$G55)&lt;=1)*1,""))),"")</f>
        <v/>
      </c>
      <c r="MG55" s="488"/>
    </row>
    <row r="56" spans="1:345" s="444" customFormat="1" x14ac:dyDescent="0.25">
      <c r="A56" s="448"/>
      <c r="B56" s="451">
        <f ca="1">INDEX(Groups!$C$7:$C$45,MATCH(C56,Groups!$D$7:$D$45,0))</f>
        <v>8</v>
      </c>
      <c r="C56" s="452" t="str">
        <f ca="1">GrpH!$B$5</f>
        <v>Portugal</v>
      </c>
      <c r="D56" s="453">
        <f ca="1">INDEX(Groups!$C$7:$C$45,MATCH(E56,Groups!$D$7:$D$45,0))</f>
        <v>60</v>
      </c>
      <c r="E56" s="452" t="str">
        <f ca="1">GrpH!$D$5</f>
        <v>Ghana</v>
      </c>
      <c r="F56" s="454">
        <f ca="1">GrpH!$E$5</f>
        <v>3</v>
      </c>
      <c r="G56" s="455">
        <f ca="1">GrpH!$G$5</f>
        <v>2</v>
      </c>
      <c r="I56" s="451">
        <f t="shared" ca="1" si="338"/>
        <v>8</v>
      </c>
      <c r="J56" s="452" t="str">
        <f ca="1">GrpH!$B$5</f>
        <v>Portugal</v>
      </c>
      <c r="K56" s="453">
        <f t="shared" ca="1" si="598"/>
        <v>60</v>
      </c>
      <c r="L56" s="452" t="str">
        <f ca="1">GrpH!$D$5</f>
        <v>Ghana</v>
      </c>
      <c r="M56" s="492"/>
      <c r="N56" s="492"/>
      <c r="O56" s="486"/>
      <c r="P56" s="453" t="str">
        <f t="shared" ca="1" si="599"/>
        <v/>
      </c>
      <c r="Q56" s="453" t="str">
        <f ca="1">IF((P56&lt;&gt;""),IF(OR($F56&lt;&gt;$G56,PrSettings!$M$4="●"),(($F56-$G56)=(M56-N56))*1,0),"")</f>
        <v/>
      </c>
      <c r="R56" s="453" t="str">
        <f t="shared" ca="1" si="600"/>
        <v/>
      </c>
      <c r="S56" s="453" t="str">
        <f ca="1">IF(P56&lt;&gt;"",IF(ABS($F56-$G56)&gt;=PrSettings!$M$7,(ABS($F56-$G56-M56+N56)&lt;=1)*1,IF(AND(P56,$F56=$G56,$F56&gt;=PrSettings!$M$6),(ABS(M56-$F56)&lt;=1)*1,IF(AND(P56,$F56+$G56&gt;=PrSettings!$M$8),(ABS(M56-$F56)+ABS(N56-$G56)&lt;=1)*1,""))),"")</f>
        <v/>
      </c>
      <c r="T56" s="489"/>
      <c r="V56" s="451">
        <f t="shared" ca="1" si="342"/>
        <v>8</v>
      </c>
      <c r="W56" s="452" t="str">
        <f ca="1">GrpH!$B$5</f>
        <v>Portugal</v>
      </c>
      <c r="X56" s="453">
        <f t="shared" ca="1" si="601"/>
        <v>60</v>
      </c>
      <c r="Y56" s="452" t="str">
        <f ca="1">GrpH!$D$5</f>
        <v>Ghana</v>
      </c>
      <c r="Z56" s="492"/>
      <c r="AA56" s="492"/>
      <c r="AB56" s="486"/>
      <c r="AC56" s="453" t="str">
        <f t="shared" ca="1" si="602"/>
        <v/>
      </c>
      <c r="AD56" s="453" t="str">
        <f ca="1">IF((AC56&lt;&gt;""),IF(OR($F56&lt;&gt;$G56,PrSettings!$M$4="●"),(($F56-$G56)=(Z56-AA56))*1,0),"")</f>
        <v/>
      </c>
      <c r="AE56" s="453" t="str">
        <f t="shared" ca="1" si="603"/>
        <v/>
      </c>
      <c r="AF56" s="453" t="str">
        <f ca="1">IF(AC56&lt;&gt;"",IF(ABS($F56-$G56)&gt;=PrSettings!$M$7,(ABS($F56-$G56-Z56+AA56)&lt;=1)*1,IF(AND(AC56,$F56=$G56,$F56&gt;=PrSettings!$M$6),(ABS(Z56-$F56)&lt;=1)*1,IF(AND(AC56,$F56+$G56&gt;=PrSettings!$M$8),(ABS(Z56-$F56)+ABS(AA56-$G56)&lt;=1)*1,""))),"")</f>
        <v/>
      </c>
      <c r="AG56" s="489"/>
      <c r="AI56" s="451">
        <f t="shared" ca="1" si="346"/>
        <v>8</v>
      </c>
      <c r="AJ56" s="452" t="str">
        <f ca="1">GrpH!$B$5</f>
        <v>Portugal</v>
      </c>
      <c r="AK56" s="453">
        <f t="shared" ca="1" si="604"/>
        <v>60</v>
      </c>
      <c r="AL56" s="452" t="str">
        <f ca="1">GrpH!$D$5</f>
        <v>Ghana</v>
      </c>
      <c r="AM56" s="492"/>
      <c r="AN56" s="492"/>
      <c r="AO56" s="486"/>
      <c r="AP56" s="453" t="str">
        <f t="shared" ca="1" si="605"/>
        <v/>
      </c>
      <c r="AQ56" s="453" t="str">
        <f ca="1">IF((AP56&lt;&gt;""),IF(OR($F56&lt;&gt;$G56,PrSettings!$M$4="●"),(($F56-$G56)=(AM56-AN56))*1,0),"")</f>
        <v/>
      </c>
      <c r="AR56" s="453" t="str">
        <f t="shared" ca="1" si="606"/>
        <v/>
      </c>
      <c r="AS56" s="453" t="str">
        <f ca="1">IF(AP56&lt;&gt;"",IF(ABS($F56-$G56)&gt;=PrSettings!$M$7,(ABS($F56-$G56-AM56+AN56)&lt;=1)*1,IF(AND(AP56,$F56=$G56,$F56&gt;=PrSettings!$M$6),(ABS(AM56-$F56)&lt;=1)*1,IF(AND(AP56,$F56+$G56&gt;=PrSettings!$M$8),(ABS(AM56-$F56)+ABS(AN56-$G56)&lt;=1)*1,""))),"")</f>
        <v/>
      </c>
      <c r="AT56" s="489"/>
      <c r="AV56" s="451">
        <f t="shared" ca="1" si="350"/>
        <v>8</v>
      </c>
      <c r="AW56" s="452" t="str">
        <f ca="1">GrpH!$B$5</f>
        <v>Portugal</v>
      </c>
      <c r="AX56" s="453">
        <f t="shared" ca="1" si="607"/>
        <v>60</v>
      </c>
      <c r="AY56" s="452" t="str">
        <f ca="1">GrpH!$D$5</f>
        <v>Ghana</v>
      </c>
      <c r="AZ56" s="492"/>
      <c r="BA56" s="492"/>
      <c r="BB56" s="486"/>
      <c r="BC56" s="453" t="str">
        <f t="shared" ca="1" si="608"/>
        <v/>
      </c>
      <c r="BD56" s="453" t="str">
        <f ca="1">IF((BC56&lt;&gt;""),IF(OR($F56&lt;&gt;$G56,PrSettings!$M$4="●"),(($F56-$G56)=(AZ56-BA56))*1,0),"")</f>
        <v/>
      </c>
      <c r="BE56" s="453" t="str">
        <f t="shared" ca="1" si="609"/>
        <v/>
      </c>
      <c r="BF56" s="453" t="str">
        <f ca="1">IF(BC56&lt;&gt;"",IF(ABS($F56-$G56)&gt;=PrSettings!$M$7,(ABS($F56-$G56-AZ56+BA56)&lt;=1)*1,IF(AND(BC56,$F56=$G56,$F56&gt;=PrSettings!$M$6),(ABS(AZ56-$F56)&lt;=1)*1,IF(AND(BC56,$F56+$G56&gt;=PrSettings!$M$8),(ABS(AZ56-$F56)+ABS(BA56-$G56)&lt;=1)*1,""))),"")</f>
        <v/>
      </c>
      <c r="BG56" s="489"/>
      <c r="BI56" s="451">
        <f t="shared" ca="1" si="354"/>
        <v>8</v>
      </c>
      <c r="BJ56" s="452" t="str">
        <f ca="1">GrpH!$B$5</f>
        <v>Portugal</v>
      </c>
      <c r="BK56" s="453">
        <f t="shared" ca="1" si="610"/>
        <v>60</v>
      </c>
      <c r="BL56" s="452" t="str">
        <f ca="1">GrpH!$D$5</f>
        <v>Ghana</v>
      </c>
      <c r="BM56" s="492"/>
      <c r="BN56" s="492"/>
      <c r="BO56" s="486"/>
      <c r="BP56" s="453" t="str">
        <f t="shared" ca="1" si="611"/>
        <v/>
      </c>
      <c r="BQ56" s="453" t="str">
        <f ca="1">IF((BP56&lt;&gt;""),IF(OR($F56&lt;&gt;$G56,PrSettings!$M$4="●"),(($F56-$G56)=(BM56-BN56))*1,0),"")</f>
        <v/>
      </c>
      <c r="BR56" s="453" t="str">
        <f t="shared" ca="1" si="612"/>
        <v/>
      </c>
      <c r="BS56" s="453" t="str">
        <f ca="1">IF(BP56&lt;&gt;"",IF(ABS($F56-$G56)&gt;=PrSettings!$M$7,(ABS($F56-$G56-BM56+BN56)&lt;=1)*1,IF(AND(BP56,$F56=$G56,$F56&gt;=PrSettings!$M$6),(ABS(BM56-$F56)&lt;=1)*1,IF(AND(BP56,$F56+$G56&gt;=PrSettings!$M$8),(ABS(BM56-$F56)+ABS(BN56-$G56)&lt;=1)*1,""))),"")</f>
        <v/>
      </c>
      <c r="BT56" s="489"/>
      <c r="BV56" s="451">
        <f t="shared" ca="1" si="358"/>
        <v>8</v>
      </c>
      <c r="BW56" s="452" t="str">
        <f ca="1">GrpH!$B$5</f>
        <v>Portugal</v>
      </c>
      <c r="BX56" s="453">
        <f t="shared" ca="1" si="613"/>
        <v>60</v>
      </c>
      <c r="BY56" s="452" t="str">
        <f ca="1">GrpH!$D$5</f>
        <v>Ghana</v>
      </c>
      <c r="BZ56" s="492"/>
      <c r="CA56" s="492"/>
      <c r="CB56" s="486"/>
      <c r="CC56" s="453" t="str">
        <f t="shared" ca="1" si="614"/>
        <v/>
      </c>
      <c r="CD56" s="453" t="str">
        <f ca="1">IF((CC56&lt;&gt;""),IF(OR($F56&lt;&gt;$G56,PrSettings!$M$4="●"),(($F56-$G56)=(BZ56-CA56))*1,0),"")</f>
        <v/>
      </c>
      <c r="CE56" s="453" t="str">
        <f t="shared" ca="1" si="615"/>
        <v/>
      </c>
      <c r="CF56" s="453" t="str">
        <f ca="1">IF(CC56&lt;&gt;"",IF(ABS($F56-$G56)&gt;=PrSettings!$M$7,(ABS($F56-$G56-BZ56+CA56)&lt;=1)*1,IF(AND(CC56,$F56=$G56,$F56&gt;=PrSettings!$M$6),(ABS(BZ56-$F56)&lt;=1)*1,IF(AND(CC56,$F56+$G56&gt;=PrSettings!$M$8),(ABS(BZ56-$F56)+ABS(CA56-$G56)&lt;=1)*1,""))),"")</f>
        <v/>
      </c>
      <c r="CG56" s="489"/>
      <c r="CI56" s="451">
        <f t="shared" ca="1" si="362"/>
        <v>8</v>
      </c>
      <c r="CJ56" s="452" t="str">
        <f ca="1">GrpH!$B$5</f>
        <v>Portugal</v>
      </c>
      <c r="CK56" s="453">
        <f t="shared" ca="1" si="616"/>
        <v>60</v>
      </c>
      <c r="CL56" s="452" t="str">
        <f ca="1">GrpH!$D$5</f>
        <v>Ghana</v>
      </c>
      <c r="CM56" s="492"/>
      <c r="CN56" s="492"/>
      <c r="CO56" s="486"/>
      <c r="CP56" s="453" t="str">
        <f t="shared" ca="1" si="617"/>
        <v/>
      </c>
      <c r="CQ56" s="453" t="str">
        <f ca="1">IF((CP56&lt;&gt;""),IF(OR($F56&lt;&gt;$G56,PrSettings!$M$4="●"),(($F56-$G56)=(CM56-CN56))*1,0),"")</f>
        <v/>
      </c>
      <c r="CR56" s="453" t="str">
        <f t="shared" ca="1" si="618"/>
        <v/>
      </c>
      <c r="CS56" s="453" t="str">
        <f ca="1">IF(CP56&lt;&gt;"",IF(ABS($F56-$G56)&gt;=PrSettings!$M$7,(ABS($F56-$G56-CM56+CN56)&lt;=1)*1,IF(AND(CP56,$F56=$G56,$F56&gt;=PrSettings!$M$6),(ABS(CM56-$F56)&lt;=1)*1,IF(AND(CP56,$F56+$G56&gt;=PrSettings!$M$8),(ABS(CM56-$F56)+ABS(CN56-$G56)&lt;=1)*1,""))),"")</f>
        <v/>
      </c>
      <c r="CT56" s="489"/>
      <c r="CV56" s="451">
        <f t="shared" ca="1" si="366"/>
        <v>8</v>
      </c>
      <c r="CW56" s="452" t="str">
        <f ca="1">GrpH!$B$5</f>
        <v>Portugal</v>
      </c>
      <c r="CX56" s="453">
        <f t="shared" ca="1" si="619"/>
        <v>60</v>
      </c>
      <c r="CY56" s="452" t="str">
        <f ca="1">GrpH!$D$5</f>
        <v>Ghana</v>
      </c>
      <c r="CZ56" s="492"/>
      <c r="DA56" s="492"/>
      <c r="DB56" s="486"/>
      <c r="DC56" s="453" t="str">
        <f t="shared" ca="1" si="620"/>
        <v/>
      </c>
      <c r="DD56" s="453" t="str">
        <f ca="1">IF((DC56&lt;&gt;""),IF(OR($F56&lt;&gt;$G56,PrSettings!$M$4="●"),(($F56-$G56)=(CZ56-DA56))*1,0),"")</f>
        <v/>
      </c>
      <c r="DE56" s="453" t="str">
        <f t="shared" ca="1" si="621"/>
        <v/>
      </c>
      <c r="DF56" s="453" t="str">
        <f ca="1">IF(DC56&lt;&gt;"",IF(ABS($F56-$G56)&gt;=PrSettings!$M$7,(ABS($F56-$G56-CZ56+DA56)&lt;=1)*1,IF(AND(DC56,$F56=$G56,$F56&gt;=PrSettings!$M$6),(ABS(CZ56-$F56)&lt;=1)*1,IF(AND(DC56,$F56+$G56&gt;=PrSettings!$M$8),(ABS(CZ56-$F56)+ABS(DA56-$G56)&lt;=1)*1,""))),"")</f>
        <v/>
      </c>
      <c r="DG56" s="489"/>
      <c r="DI56" s="451">
        <f t="shared" ca="1" si="370"/>
        <v>8</v>
      </c>
      <c r="DJ56" s="452" t="str">
        <f ca="1">GrpH!$B$5</f>
        <v>Portugal</v>
      </c>
      <c r="DK56" s="453">
        <f t="shared" ca="1" si="622"/>
        <v>60</v>
      </c>
      <c r="DL56" s="452" t="str">
        <f ca="1">GrpH!$D$5</f>
        <v>Ghana</v>
      </c>
      <c r="DM56" s="492"/>
      <c r="DN56" s="492"/>
      <c r="DO56" s="486"/>
      <c r="DP56" s="453" t="str">
        <f t="shared" ca="1" si="623"/>
        <v/>
      </c>
      <c r="DQ56" s="453" t="str">
        <f ca="1">IF((DP56&lt;&gt;""),IF(OR($F56&lt;&gt;$G56,PrSettings!$M$4="●"),(($F56-$G56)=(DM56-DN56))*1,0),"")</f>
        <v/>
      </c>
      <c r="DR56" s="453" t="str">
        <f t="shared" ca="1" si="624"/>
        <v/>
      </c>
      <c r="DS56" s="453" t="str">
        <f ca="1">IF(DP56&lt;&gt;"",IF(ABS($F56-$G56)&gt;=PrSettings!$M$7,(ABS($F56-$G56-DM56+DN56)&lt;=1)*1,IF(AND(DP56,$F56=$G56,$F56&gt;=PrSettings!$M$6),(ABS(DM56-$F56)&lt;=1)*1,IF(AND(DP56,$F56+$G56&gt;=PrSettings!$M$8),(ABS(DM56-$F56)+ABS(DN56-$G56)&lt;=1)*1,""))),"")</f>
        <v/>
      </c>
      <c r="DT56" s="489"/>
      <c r="DV56" s="451">
        <f t="shared" ca="1" si="374"/>
        <v>8</v>
      </c>
      <c r="DW56" s="452" t="str">
        <f ca="1">GrpH!$B$5</f>
        <v>Portugal</v>
      </c>
      <c r="DX56" s="453">
        <f t="shared" ca="1" si="625"/>
        <v>60</v>
      </c>
      <c r="DY56" s="452" t="str">
        <f ca="1">GrpH!$D$5</f>
        <v>Ghana</v>
      </c>
      <c r="DZ56" s="492"/>
      <c r="EA56" s="492"/>
      <c r="EB56" s="486"/>
      <c r="EC56" s="453" t="str">
        <f t="shared" ca="1" si="626"/>
        <v/>
      </c>
      <c r="ED56" s="453" t="str">
        <f ca="1">IF((EC56&lt;&gt;""),IF(OR($F56&lt;&gt;$G56,PrSettings!$M$4="●"),(($F56-$G56)=(DZ56-EA56))*1,0),"")</f>
        <v/>
      </c>
      <c r="EE56" s="453" t="str">
        <f t="shared" ca="1" si="627"/>
        <v/>
      </c>
      <c r="EF56" s="453" t="str">
        <f ca="1">IF(EC56&lt;&gt;"",IF(ABS($F56-$G56)&gt;=PrSettings!$M$7,(ABS($F56-$G56-DZ56+EA56)&lt;=1)*1,IF(AND(EC56,$F56=$G56,$F56&gt;=PrSettings!$M$6),(ABS(DZ56-$F56)&lt;=1)*1,IF(AND(EC56,$F56+$G56&gt;=PrSettings!$M$8),(ABS(DZ56-$F56)+ABS(EA56-$G56)&lt;=1)*1,""))),"")</f>
        <v/>
      </c>
      <c r="EG56" s="489"/>
      <c r="EI56" s="451">
        <f t="shared" ca="1" si="378"/>
        <v>8</v>
      </c>
      <c r="EJ56" s="452" t="str">
        <f ca="1">GrpH!$B$5</f>
        <v>Portugal</v>
      </c>
      <c r="EK56" s="453">
        <f t="shared" ca="1" si="628"/>
        <v>60</v>
      </c>
      <c r="EL56" s="452" t="str">
        <f ca="1">GrpH!$D$5</f>
        <v>Ghana</v>
      </c>
      <c r="EM56" s="492"/>
      <c r="EN56" s="492"/>
      <c r="EO56" s="486"/>
      <c r="EP56" s="453" t="str">
        <f t="shared" ca="1" si="629"/>
        <v/>
      </c>
      <c r="EQ56" s="453" t="str">
        <f ca="1">IF((EP56&lt;&gt;""),IF(OR($F56&lt;&gt;$G56,PrSettings!$M$4="●"),(($F56-$G56)=(EM56-EN56))*1,0),"")</f>
        <v/>
      </c>
      <c r="ER56" s="453" t="str">
        <f t="shared" ca="1" si="630"/>
        <v/>
      </c>
      <c r="ES56" s="453" t="str">
        <f ca="1">IF(EP56&lt;&gt;"",IF(ABS($F56-$G56)&gt;=PrSettings!$M$7,(ABS($F56-$G56-EM56+EN56)&lt;=1)*1,IF(AND(EP56,$F56=$G56,$F56&gt;=PrSettings!$M$6),(ABS(EM56-$F56)&lt;=1)*1,IF(AND(EP56,$F56+$G56&gt;=PrSettings!$M$8),(ABS(EM56-$F56)+ABS(EN56-$G56)&lt;=1)*1,""))),"")</f>
        <v/>
      </c>
      <c r="ET56" s="489"/>
      <c r="EV56" s="451">
        <f t="shared" ca="1" si="382"/>
        <v>8</v>
      </c>
      <c r="EW56" s="452" t="str">
        <f ca="1">GrpH!$B$5</f>
        <v>Portugal</v>
      </c>
      <c r="EX56" s="453">
        <f t="shared" ca="1" si="631"/>
        <v>60</v>
      </c>
      <c r="EY56" s="452" t="str">
        <f ca="1">GrpH!$D$5</f>
        <v>Ghana</v>
      </c>
      <c r="EZ56" s="492"/>
      <c r="FA56" s="492"/>
      <c r="FB56" s="486"/>
      <c r="FC56" s="453" t="str">
        <f t="shared" ca="1" si="632"/>
        <v/>
      </c>
      <c r="FD56" s="453" t="str">
        <f ca="1">IF((FC56&lt;&gt;""),IF(OR($F56&lt;&gt;$G56,PrSettings!$M$4="●"),(($F56-$G56)=(EZ56-FA56))*1,0),"")</f>
        <v/>
      </c>
      <c r="FE56" s="453" t="str">
        <f t="shared" ca="1" si="633"/>
        <v/>
      </c>
      <c r="FF56" s="453" t="str">
        <f ca="1">IF(FC56&lt;&gt;"",IF(ABS($F56-$G56)&gt;=PrSettings!$M$7,(ABS($F56-$G56-EZ56+FA56)&lt;=1)*1,IF(AND(FC56,$F56=$G56,$F56&gt;=PrSettings!$M$6),(ABS(EZ56-$F56)&lt;=1)*1,IF(AND(FC56,$F56+$G56&gt;=PrSettings!$M$8),(ABS(EZ56-$F56)+ABS(FA56-$G56)&lt;=1)*1,""))),"")</f>
        <v/>
      </c>
      <c r="FG56" s="489"/>
      <c r="FI56" s="451">
        <f t="shared" ca="1" si="386"/>
        <v>8</v>
      </c>
      <c r="FJ56" s="452" t="str">
        <f ca="1">GrpH!$B$5</f>
        <v>Portugal</v>
      </c>
      <c r="FK56" s="453">
        <f t="shared" ca="1" si="634"/>
        <v>60</v>
      </c>
      <c r="FL56" s="452" t="str">
        <f ca="1">GrpH!$D$5</f>
        <v>Ghana</v>
      </c>
      <c r="FM56" s="492"/>
      <c r="FN56" s="492"/>
      <c r="FO56" s="486"/>
      <c r="FP56" s="453" t="str">
        <f t="shared" ca="1" si="635"/>
        <v/>
      </c>
      <c r="FQ56" s="453" t="str">
        <f ca="1">IF((FP56&lt;&gt;""),IF(OR($F56&lt;&gt;$G56,PrSettings!$M$4="●"),(($F56-$G56)=(FM56-FN56))*1,0),"")</f>
        <v/>
      </c>
      <c r="FR56" s="453" t="str">
        <f t="shared" ca="1" si="636"/>
        <v/>
      </c>
      <c r="FS56" s="453" t="str">
        <f ca="1">IF(FP56&lt;&gt;"",IF(ABS($F56-$G56)&gt;=PrSettings!$M$7,(ABS($F56-$G56-FM56+FN56)&lt;=1)*1,IF(AND(FP56,$F56=$G56,$F56&gt;=PrSettings!$M$6),(ABS(FM56-$F56)&lt;=1)*1,IF(AND(FP56,$F56+$G56&gt;=PrSettings!$M$8),(ABS(FM56-$F56)+ABS(FN56-$G56)&lt;=1)*1,""))),"")</f>
        <v/>
      </c>
      <c r="FT56" s="489"/>
      <c r="FV56" s="451">
        <f t="shared" ca="1" si="390"/>
        <v>8</v>
      </c>
      <c r="FW56" s="452" t="str">
        <f ca="1">GrpH!$B$5</f>
        <v>Portugal</v>
      </c>
      <c r="FX56" s="453">
        <f t="shared" ca="1" si="637"/>
        <v>60</v>
      </c>
      <c r="FY56" s="452" t="str">
        <f ca="1">GrpH!$D$5</f>
        <v>Ghana</v>
      </c>
      <c r="FZ56" s="492"/>
      <c r="GA56" s="492"/>
      <c r="GB56" s="486"/>
      <c r="GC56" s="453" t="str">
        <f t="shared" ca="1" si="638"/>
        <v/>
      </c>
      <c r="GD56" s="453" t="str">
        <f ca="1">IF((GC56&lt;&gt;""),IF(OR($F56&lt;&gt;$G56,PrSettings!$M$4="●"),(($F56-$G56)=(FZ56-GA56))*1,0),"")</f>
        <v/>
      </c>
      <c r="GE56" s="453" t="str">
        <f t="shared" ca="1" si="639"/>
        <v/>
      </c>
      <c r="GF56" s="453" t="str">
        <f ca="1">IF(GC56&lt;&gt;"",IF(ABS($F56-$G56)&gt;=PrSettings!$M$7,(ABS($F56-$G56-FZ56+GA56)&lt;=1)*1,IF(AND(GC56,$F56=$G56,$F56&gt;=PrSettings!$M$6),(ABS(FZ56-$F56)&lt;=1)*1,IF(AND(GC56,$F56+$G56&gt;=PrSettings!$M$8),(ABS(FZ56-$F56)+ABS(GA56-$G56)&lt;=1)*1,""))),"")</f>
        <v/>
      </c>
      <c r="GG56" s="489"/>
      <c r="GI56" s="451">
        <f t="shared" ca="1" si="394"/>
        <v>8</v>
      </c>
      <c r="GJ56" s="452" t="str">
        <f ca="1">GrpH!$B$5</f>
        <v>Portugal</v>
      </c>
      <c r="GK56" s="453">
        <f t="shared" ca="1" si="640"/>
        <v>60</v>
      </c>
      <c r="GL56" s="452" t="str">
        <f ca="1">GrpH!$D$5</f>
        <v>Ghana</v>
      </c>
      <c r="GM56" s="492"/>
      <c r="GN56" s="492"/>
      <c r="GO56" s="486"/>
      <c r="GP56" s="453" t="str">
        <f t="shared" ca="1" si="641"/>
        <v/>
      </c>
      <c r="GQ56" s="453" t="str">
        <f ca="1">IF((GP56&lt;&gt;""),IF(OR($F56&lt;&gt;$G56,PrSettings!$M$4="●"),(($F56-$G56)=(GM56-GN56))*1,0),"")</f>
        <v/>
      </c>
      <c r="GR56" s="453" t="str">
        <f t="shared" ca="1" si="642"/>
        <v/>
      </c>
      <c r="GS56" s="453" t="str">
        <f ca="1">IF(GP56&lt;&gt;"",IF(ABS($F56-$G56)&gt;=PrSettings!$M$7,(ABS($F56-$G56-GM56+GN56)&lt;=1)*1,IF(AND(GP56,$F56=$G56,$F56&gt;=PrSettings!$M$6),(ABS(GM56-$F56)&lt;=1)*1,IF(AND(GP56,$F56+$G56&gt;=PrSettings!$M$8),(ABS(GM56-$F56)+ABS(GN56-$G56)&lt;=1)*1,""))),"")</f>
        <v/>
      </c>
      <c r="GT56" s="489"/>
      <c r="GV56" s="451">
        <f t="shared" ca="1" si="398"/>
        <v>8</v>
      </c>
      <c r="GW56" s="452" t="str">
        <f ca="1">GrpH!$B$5</f>
        <v>Portugal</v>
      </c>
      <c r="GX56" s="453">
        <f t="shared" ca="1" si="643"/>
        <v>60</v>
      </c>
      <c r="GY56" s="452" t="str">
        <f ca="1">GrpH!$D$5</f>
        <v>Ghana</v>
      </c>
      <c r="GZ56" s="492"/>
      <c r="HA56" s="492"/>
      <c r="HB56" s="486"/>
      <c r="HC56" s="453" t="str">
        <f t="shared" ca="1" si="644"/>
        <v/>
      </c>
      <c r="HD56" s="453" t="str">
        <f ca="1">IF((HC56&lt;&gt;""),IF(OR($F56&lt;&gt;$G56,PrSettings!$M$4="●"),(($F56-$G56)=(GZ56-HA56))*1,0),"")</f>
        <v/>
      </c>
      <c r="HE56" s="453" t="str">
        <f t="shared" ca="1" si="645"/>
        <v/>
      </c>
      <c r="HF56" s="453" t="str">
        <f ca="1">IF(HC56&lt;&gt;"",IF(ABS($F56-$G56)&gt;=PrSettings!$M$7,(ABS($F56-$G56-GZ56+HA56)&lt;=1)*1,IF(AND(HC56,$F56=$G56,$F56&gt;=PrSettings!$M$6),(ABS(GZ56-$F56)&lt;=1)*1,IF(AND(HC56,$F56+$G56&gt;=PrSettings!$M$8),(ABS(GZ56-$F56)+ABS(HA56-$G56)&lt;=1)*1,""))),"")</f>
        <v/>
      </c>
      <c r="HG56" s="489"/>
      <c r="HI56" s="451">
        <f t="shared" ca="1" si="402"/>
        <v>8</v>
      </c>
      <c r="HJ56" s="452" t="str">
        <f ca="1">GrpH!$B$5</f>
        <v>Portugal</v>
      </c>
      <c r="HK56" s="453">
        <f t="shared" ca="1" si="646"/>
        <v>60</v>
      </c>
      <c r="HL56" s="452" t="str">
        <f ca="1">GrpH!$D$5</f>
        <v>Ghana</v>
      </c>
      <c r="HM56" s="492"/>
      <c r="HN56" s="492"/>
      <c r="HO56" s="486"/>
      <c r="HP56" s="453" t="str">
        <f t="shared" ca="1" si="647"/>
        <v/>
      </c>
      <c r="HQ56" s="453" t="str">
        <f ca="1">IF((HP56&lt;&gt;""),IF(OR($F56&lt;&gt;$G56,PrSettings!$M$4="●"),(($F56-$G56)=(HM56-HN56))*1,0),"")</f>
        <v/>
      </c>
      <c r="HR56" s="453" t="str">
        <f t="shared" ca="1" si="648"/>
        <v/>
      </c>
      <c r="HS56" s="453" t="str">
        <f ca="1">IF(HP56&lt;&gt;"",IF(ABS($F56-$G56)&gt;=PrSettings!$M$7,(ABS($F56-$G56-HM56+HN56)&lt;=1)*1,IF(AND(HP56,$F56=$G56,$F56&gt;=PrSettings!$M$6),(ABS(HM56-$F56)&lt;=1)*1,IF(AND(HP56,$F56+$G56&gt;=PrSettings!$M$8),(ABS(HM56-$F56)+ABS(HN56-$G56)&lt;=1)*1,""))),"")</f>
        <v/>
      </c>
      <c r="HT56" s="489"/>
      <c r="HV56" s="451">
        <f t="shared" ca="1" si="406"/>
        <v>8</v>
      </c>
      <c r="HW56" s="452" t="str">
        <f ca="1">GrpH!$B$5</f>
        <v>Portugal</v>
      </c>
      <c r="HX56" s="453">
        <f t="shared" ca="1" si="649"/>
        <v>60</v>
      </c>
      <c r="HY56" s="452" t="str">
        <f ca="1">GrpH!$D$5</f>
        <v>Ghana</v>
      </c>
      <c r="HZ56" s="492"/>
      <c r="IA56" s="492"/>
      <c r="IB56" s="486"/>
      <c r="IC56" s="453" t="str">
        <f t="shared" ca="1" si="650"/>
        <v/>
      </c>
      <c r="ID56" s="453" t="str">
        <f ca="1">IF((IC56&lt;&gt;""),IF(OR($F56&lt;&gt;$G56,PrSettings!$M$4="●"),(($F56-$G56)=(HZ56-IA56))*1,0),"")</f>
        <v/>
      </c>
      <c r="IE56" s="453" t="str">
        <f t="shared" ca="1" si="651"/>
        <v/>
      </c>
      <c r="IF56" s="453" t="str">
        <f ca="1">IF(IC56&lt;&gt;"",IF(ABS($F56-$G56)&gt;=PrSettings!$M$7,(ABS($F56-$G56-HZ56+IA56)&lt;=1)*1,IF(AND(IC56,$F56=$G56,$F56&gt;=PrSettings!$M$6),(ABS(HZ56-$F56)&lt;=1)*1,IF(AND(IC56,$F56+$G56&gt;=PrSettings!$M$8),(ABS(HZ56-$F56)+ABS(IA56-$G56)&lt;=1)*1,""))),"")</f>
        <v/>
      </c>
      <c r="IG56" s="489"/>
      <c r="II56" s="451">
        <f t="shared" ca="1" si="410"/>
        <v>8</v>
      </c>
      <c r="IJ56" s="452" t="str">
        <f ca="1">GrpH!$B$5</f>
        <v>Portugal</v>
      </c>
      <c r="IK56" s="453">
        <f t="shared" ca="1" si="652"/>
        <v>60</v>
      </c>
      <c r="IL56" s="452" t="str">
        <f ca="1">GrpH!$D$5</f>
        <v>Ghana</v>
      </c>
      <c r="IM56" s="492"/>
      <c r="IN56" s="492"/>
      <c r="IO56" s="486"/>
      <c r="IP56" s="453" t="str">
        <f t="shared" ca="1" si="653"/>
        <v/>
      </c>
      <c r="IQ56" s="453" t="str">
        <f ca="1">IF((IP56&lt;&gt;""),IF(OR($F56&lt;&gt;$G56,PrSettings!$M$4="●"),(($F56-$G56)=(IM56-IN56))*1,0),"")</f>
        <v/>
      </c>
      <c r="IR56" s="453" t="str">
        <f t="shared" ca="1" si="654"/>
        <v/>
      </c>
      <c r="IS56" s="453" t="str">
        <f ca="1">IF(IP56&lt;&gt;"",IF(ABS($F56-$G56)&gt;=PrSettings!$M$7,(ABS($F56-$G56-IM56+IN56)&lt;=1)*1,IF(AND(IP56,$F56=$G56,$F56&gt;=PrSettings!$M$6),(ABS(IM56-$F56)&lt;=1)*1,IF(AND(IP56,$F56+$G56&gt;=PrSettings!$M$8),(ABS(IM56-$F56)+ABS(IN56-$G56)&lt;=1)*1,""))),"")</f>
        <v/>
      </c>
      <c r="IT56" s="489"/>
      <c r="IV56" s="451">
        <f t="shared" ca="1" si="414"/>
        <v>8</v>
      </c>
      <c r="IW56" s="452" t="str">
        <f ca="1">GrpH!$B$5</f>
        <v>Portugal</v>
      </c>
      <c r="IX56" s="453">
        <f t="shared" ca="1" si="655"/>
        <v>60</v>
      </c>
      <c r="IY56" s="452" t="str">
        <f ca="1">GrpH!$D$5</f>
        <v>Ghana</v>
      </c>
      <c r="IZ56" s="492"/>
      <c r="JA56" s="492"/>
      <c r="JB56" s="486"/>
      <c r="JC56" s="453" t="str">
        <f t="shared" ca="1" si="656"/>
        <v/>
      </c>
      <c r="JD56" s="453" t="str">
        <f ca="1">IF((JC56&lt;&gt;""),IF(OR($F56&lt;&gt;$G56,PrSettings!$M$4="●"),(($F56-$G56)=(IZ56-JA56))*1,0),"")</f>
        <v/>
      </c>
      <c r="JE56" s="453" t="str">
        <f t="shared" ca="1" si="657"/>
        <v/>
      </c>
      <c r="JF56" s="453" t="str">
        <f ca="1">IF(JC56&lt;&gt;"",IF(ABS($F56-$G56)&gt;=PrSettings!$M$7,(ABS($F56-$G56-IZ56+JA56)&lt;=1)*1,IF(AND(JC56,$F56=$G56,$F56&gt;=PrSettings!$M$6),(ABS(IZ56-$F56)&lt;=1)*1,IF(AND(JC56,$F56+$G56&gt;=PrSettings!$M$8),(ABS(IZ56-$F56)+ABS(JA56-$G56)&lt;=1)*1,""))),"")</f>
        <v/>
      </c>
      <c r="JG56" s="489"/>
      <c r="JI56" s="451">
        <f t="shared" ca="1" si="418"/>
        <v>8</v>
      </c>
      <c r="JJ56" s="452" t="str">
        <f ca="1">GrpH!$B$5</f>
        <v>Portugal</v>
      </c>
      <c r="JK56" s="453">
        <f t="shared" ca="1" si="658"/>
        <v>60</v>
      </c>
      <c r="JL56" s="452" t="str">
        <f ca="1">GrpH!$D$5</f>
        <v>Ghana</v>
      </c>
      <c r="JM56" s="492"/>
      <c r="JN56" s="492"/>
      <c r="JO56" s="486"/>
      <c r="JP56" s="453" t="str">
        <f t="shared" ca="1" si="659"/>
        <v/>
      </c>
      <c r="JQ56" s="453" t="str">
        <f ca="1">IF((JP56&lt;&gt;""),IF(OR($F56&lt;&gt;$G56,PrSettings!$M$4="●"),(($F56-$G56)=(JM56-JN56))*1,0),"")</f>
        <v/>
      </c>
      <c r="JR56" s="453" t="str">
        <f t="shared" ca="1" si="660"/>
        <v/>
      </c>
      <c r="JS56" s="453" t="str">
        <f ca="1">IF(JP56&lt;&gt;"",IF(ABS($F56-$G56)&gt;=PrSettings!$M$7,(ABS($F56-$G56-JM56+JN56)&lt;=1)*1,IF(AND(JP56,$F56=$G56,$F56&gt;=PrSettings!$M$6),(ABS(JM56-$F56)&lt;=1)*1,IF(AND(JP56,$F56+$G56&gt;=PrSettings!$M$8),(ABS(JM56-$F56)+ABS(JN56-$G56)&lt;=1)*1,""))),"")</f>
        <v/>
      </c>
      <c r="JT56" s="489"/>
      <c r="JV56" s="451">
        <f t="shared" ca="1" si="422"/>
        <v>8</v>
      </c>
      <c r="JW56" s="452" t="str">
        <f ca="1">GrpH!$B$5</f>
        <v>Portugal</v>
      </c>
      <c r="JX56" s="453">
        <f t="shared" ca="1" si="661"/>
        <v>60</v>
      </c>
      <c r="JY56" s="452" t="str">
        <f ca="1">GrpH!$D$5</f>
        <v>Ghana</v>
      </c>
      <c r="JZ56" s="492"/>
      <c r="KA56" s="492"/>
      <c r="KB56" s="486"/>
      <c r="KC56" s="453" t="str">
        <f t="shared" ca="1" si="662"/>
        <v/>
      </c>
      <c r="KD56" s="453" t="str">
        <f ca="1">IF((KC56&lt;&gt;""),IF(OR($F56&lt;&gt;$G56,PrSettings!$M$4="●"),(($F56-$G56)=(JZ56-KA56))*1,0),"")</f>
        <v/>
      </c>
      <c r="KE56" s="453" t="str">
        <f t="shared" ca="1" si="663"/>
        <v/>
      </c>
      <c r="KF56" s="453" t="str">
        <f ca="1">IF(KC56&lt;&gt;"",IF(ABS($F56-$G56)&gt;=PrSettings!$M$7,(ABS($F56-$G56-JZ56+KA56)&lt;=1)*1,IF(AND(KC56,$F56=$G56,$F56&gt;=PrSettings!$M$6),(ABS(JZ56-$F56)&lt;=1)*1,IF(AND(KC56,$F56+$G56&gt;=PrSettings!$M$8),(ABS(JZ56-$F56)+ABS(KA56-$G56)&lt;=1)*1,""))),"")</f>
        <v/>
      </c>
      <c r="KG56" s="489"/>
      <c r="KI56" s="451">
        <f t="shared" ca="1" si="426"/>
        <v>8</v>
      </c>
      <c r="KJ56" s="452" t="str">
        <f ca="1">GrpH!$B$5</f>
        <v>Portugal</v>
      </c>
      <c r="KK56" s="453">
        <f t="shared" ca="1" si="664"/>
        <v>60</v>
      </c>
      <c r="KL56" s="452" t="str">
        <f ca="1">GrpH!$D$5</f>
        <v>Ghana</v>
      </c>
      <c r="KM56" s="492"/>
      <c r="KN56" s="492"/>
      <c r="KO56" s="486"/>
      <c r="KP56" s="453" t="str">
        <f t="shared" ca="1" si="665"/>
        <v/>
      </c>
      <c r="KQ56" s="453" t="str">
        <f ca="1">IF((KP56&lt;&gt;""),IF(OR($F56&lt;&gt;$G56,PrSettings!$M$4="●"),(($F56-$G56)=(KM56-KN56))*1,0),"")</f>
        <v/>
      </c>
      <c r="KR56" s="453" t="str">
        <f t="shared" ca="1" si="666"/>
        <v/>
      </c>
      <c r="KS56" s="453" t="str">
        <f ca="1">IF(KP56&lt;&gt;"",IF(ABS($F56-$G56)&gt;=PrSettings!$M$7,(ABS($F56-$G56-KM56+KN56)&lt;=1)*1,IF(AND(KP56,$F56=$G56,$F56&gt;=PrSettings!$M$6),(ABS(KM56-$F56)&lt;=1)*1,IF(AND(KP56,$F56+$G56&gt;=PrSettings!$M$8),(ABS(KM56-$F56)+ABS(KN56-$G56)&lt;=1)*1,""))),"")</f>
        <v/>
      </c>
      <c r="KT56" s="489"/>
      <c r="KV56" s="451">
        <f t="shared" ca="1" si="430"/>
        <v>8</v>
      </c>
      <c r="KW56" s="452" t="str">
        <f ca="1">GrpH!$B$5</f>
        <v>Portugal</v>
      </c>
      <c r="KX56" s="453">
        <f t="shared" ca="1" si="667"/>
        <v>60</v>
      </c>
      <c r="KY56" s="452" t="str">
        <f ca="1">GrpH!$D$5</f>
        <v>Ghana</v>
      </c>
      <c r="KZ56" s="492"/>
      <c r="LA56" s="492"/>
      <c r="LB56" s="486"/>
      <c r="LC56" s="453" t="str">
        <f t="shared" ca="1" si="668"/>
        <v/>
      </c>
      <c r="LD56" s="453" t="str">
        <f ca="1">IF((LC56&lt;&gt;""),IF(OR($F56&lt;&gt;$G56,PrSettings!$M$4="●"),(($F56-$G56)=(KZ56-LA56))*1,0),"")</f>
        <v/>
      </c>
      <c r="LE56" s="453" t="str">
        <f t="shared" ca="1" si="669"/>
        <v/>
      </c>
      <c r="LF56" s="453" t="str">
        <f ca="1">IF(LC56&lt;&gt;"",IF(ABS($F56-$G56)&gt;=PrSettings!$M$7,(ABS($F56-$G56-KZ56+LA56)&lt;=1)*1,IF(AND(LC56,$F56=$G56,$F56&gt;=PrSettings!$M$6),(ABS(KZ56-$F56)&lt;=1)*1,IF(AND(LC56,$F56+$G56&gt;=PrSettings!$M$8),(ABS(KZ56-$F56)+ABS(LA56-$G56)&lt;=1)*1,""))),"")</f>
        <v/>
      </c>
      <c r="LG56" s="489"/>
      <c r="LI56" s="451">
        <f t="shared" ca="1" si="434"/>
        <v>8</v>
      </c>
      <c r="LJ56" s="452" t="str">
        <f ca="1">GrpH!$B$5</f>
        <v>Portugal</v>
      </c>
      <c r="LK56" s="453">
        <f t="shared" ca="1" si="670"/>
        <v>60</v>
      </c>
      <c r="LL56" s="452" t="str">
        <f ca="1">GrpH!$D$5</f>
        <v>Ghana</v>
      </c>
      <c r="LM56" s="492"/>
      <c r="LN56" s="492"/>
      <c r="LO56" s="486"/>
      <c r="LP56" s="453" t="str">
        <f t="shared" ca="1" si="671"/>
        <v/>
      </c>
      <c r="LQ56" s="453" t="str">
        <f ca="1">IF((LP56&lt;&gt;""),IF(OR($F56&lt;&gt;$G56,PrSettings!$M$4="●"),(($F56-$G56)=(LM56-LN56))*1,0),"")</f>
        <v/>
      </c>
      <c r="LR56" s="453" t="str">
        <f t="shared" ca="1" si="672"/>
        <v/>
      </c>
      <c r="LS56" s="453" t="str">
        <f ca="1">IF(LP56&lt;&gt;"",IF(ABS($F56-$G56)&gt;=PrSettings!$M$7,(ABS($F56-$G56-LM56+LN56)&lt;=1)*1,IF(AND(LP56,$F56=$G56,$F56&gt;=PrSettings!$M$6),(ABS(LM56-$F56)&lt;=1)*1,IF(AND(LP56,$F56+$G56&gt;=PrSettings!$M$8),(ABS(LM56-$F56)+ABS(LN56-$G56)&lt;=1)*1,""))),"")</f>
        <v/>
      </c>
      <c r="LT56" s="489"/>
      <c r="LV56" s="451">
        <f t="shared" ca="1" si="438"/>
        <v>8</v>
      </c>
      <c r="LW56" s="452" t="str">
        <f ca="1">GrpH!$B$5</f>
        <v>Portugal</v>
      </c>
      <c r="LX56" s="453">
        <f t="shared" ca="1" si="673"/>
        <v>60</v>
      </c>
      <c r="LY56" s="452" t="str">
        <f ca="1">GrpH!$D$5</f>
        <v>Ghana</v>
      </c>
      <c r="LZ56" s="492"/>
      <c r="MA56" s="492"/>
      <c r="MB56" s="486"/>
      <c r="MC56" s="453" t="str">
        <f t="shared" ca="1" si="674"/>
        <v/>
      </c>
      <c r="MD56" s="453" t="str">
        <f ca="1">IF((MC56&lt;&gt;""),IF(OR($F56&lt;&gt;$G56,PrSettings!$M$4="●"),(($F56-$G56)=(LZ56-MA56))*1,0),"")</f>
        <v/>
      </c>
      <c r="ME56" s="453" t="str">
        <f t="shared" ca="1" si="675"/>
        <v/>
      </c>
      <c r="MF56" s="453" t="str">
        <f ca="1">IF(MC56&lt;&gt;"",IF(ABS($F56-$G56)&gt;=PrSettings!$M$7,(ABS($F56-$G56-LZ56+MA56)&lt;=1)*1,IF(AND(MC56,$F56=$G56,$F56&gt;=PrSettings!$M$6),(ABS(LZ56-$F56)&lt;=1)*1,IF(AND(MC56,$F56+$G56&gt;=PrSettings!$M$8),(ABS(LZ56-$F56)+ABS(MA56-$G56)&lt;=1)*1,""))),"")</f>
        <v/>
      </c>
      <c r="MG56" s="489"/>
    </row>
    <row r="57" spans="1:345" s="444" customFormat="1" x14ac:dyDescent="0.25">
      <c r="A57" s="448"/>
      <c r="B57" s="451">
        <f ca="1">INDEX(Groups!$C$7:$C$45,MATCH(C57,Groups!$D$7:$D$45,0))</f>
        <v>29</v>
      </c>
      <c r="C57" s="452" t="str">
        <f ca="1">GrpH!$B$6</f>
        <v>Südkorea</v>
      </c>
      <c r="D57" s="453">
        <f ca="1">INDEX(Groups!$C$7:$C$45,MATCH(E57,Groups!$D$7:$D$45,0))</f>
        <v>60</v>
      </c>
      <c r="E57" s="452" t="str">
        <f ca="1">GrpH!$D$6</f>
        <v>Ghana</v>
      </c>
      <c r="F57" s="454">
        <f ca="1">GrpH!$E$6</f>
        <v>2</v>
      </c>
      <c r="G57" s="455">
        <f ca="1">GrpH!$G$6</f>
        <v>3</v>
      </c>
      <c r="I57" s="451">
        <f t="shared" ca="1" si="338"/>
        <v>29</v>
      </c>
      <c r="J57" s="452" t="str">
        <f ca="1">GrpH!$B$6</f>
        <v>Südkorea</v>
      </c>
      <c r="K57" s="453">
        <f t="shared" ca="1" si="598"/>
        <v>60</v>
      </c>
      <c r="L57" s="452" t="str">
        <f ca="1">GrpH!$D$6</f>
        <v>Ghana</v>
      </c>
      <c r="M57" s="492"/>
      <c r="N57" s="492"/>
      <c r="O57" s="486"/>
      <c r="P57" s="453" t="str">
        <f t="shared" ca="1" si="599"/>
        <v/>
      </c>
      <c r="Q57" s="453" t="str">
        <f ca="1">IF((P57&lt;&gt;""),IF(OR($F57&lt;&gt;$G57,PrSettings!$M$4="●"),(($F57-$G57)=(M57-N57))*1,0),"")</f>
        <v/>
      </c>
      <c r="R57" s="453" t="str">
        <f t="shared" ca="1" si="600"/>
        <v/>
      </c>
      <c r="S57" s="453" t="str">
        <f ca="1">IF(P57&lt;&gt;"",IF(ABS($F57-$G57)&gt;=PrSettings!$M$7,(ABS($F57-$G57-M57+N57)&lt;=1)*1,IF(AND(P57,$F57=$G57,$F57&gt;=PrSettings!$M$6),(ABS(M57-$F57)&lt;=1)*1,IF(AND(P57,$F57+$G57&gt;=PrSettings!$M$8),(ABS(M57-$F57)+ABS(N57-$G57)&lt;=1)*1,""))),"")</f>
        <v/>
      </c>
      <c r="T57" s="489"/>
      <c r="V57" s="451">
        <f t="shared" ca="1" si="342"/>
        <v>29</v>
      </c>
      <c r="W57" s="452" t="str">
        <f ca="1">GrpH!$B$6</f>
        <v>Südkorea</v>
      </c>
      <c r="X57" s="453">
        <f t="shared" ca="1" si="601"/>
        <v>60</v>
      </c>
      <c r="Y57" s="452" t="str">
        <f ca="1">GrpH!$D$6</f>
        <v>Ghana</v>
      </c>
      <c r="Z57" s="492"/>
      <c r="AA57" s="492"/>
      <c r="AB57" s="486"/>
      <c r="AC57" s="453" t="str">
        <f t="shared" ca="1" si="602"/>
        <v/>
      </c>
      <c r="AD57" s="453" t="str">
        <f ca="1">IF((AC57&lt;&gt;""),IF(OR($F57&lt;&gt;$G57,PrSettings!$M$4="●"),(($F57-$G57)=(Z57-AA57))*1,0),"")</f>
        <v/>
      </c>
      <c r="AE57" s="453" t="str">
        <f t="shared" ca="1" si="603"/>
        <v/>
      </c>
      <c r="AF57" s="453" t="str">
        <f ca="1">IF(AC57&lt;&gt;"",IF(ABS($F57-$G57)&gt;=PrSettings!$M$7,(ABS($F57-$G57-Z57+AA57)&lt;=1)*1,IF(AND(AC57,$F57=$G57,$F57&gt;=PrSettings!$M$6),(ABS(Z57-$F57)&lt;=1)*1,IF(AND(AC57,$F57+$G57&gt;=PrSettings!$M$8),(ABS(Z57-$F57)+ABS(AA57-$G57)&lt;=1)*1,""))),"")</f>
        <v/>
      </c>
      <c r="AG57" s="489"/>
      <c r="AI57" s="451">
        <f t="shared" ca="1" si="346"/>
        <v>29</v>
      </c>
      <c r="AJ57" s="452" t="str">
        <f ca="1">GrpH!$B$6</f>
        <v>Südkorea</v>
      </c>
      <c r="AK57" s="453">
        <f t="shared" ca="1" si="604"/>
        <v>60</v>
      </c>
      <c r="AL57" s="452" t="str">
        <f ca="1">GrpH!$D$6</f>
        <v>Ghana</v>
      </c>
      <c r="AM57" s="492"/>
      <c r="AN57" s="492"/>
      <c r="AO57" s="486"/>
      <c r="AP57" s="453" t="str">
        <f t="shared" ca="1" si="605"/>
        <v/>
      </c>
      <c r="AQ57" s="453" t="str">
        <f ca="1">IF((AP57&lt;&gt;""),IF(OR($F57&lt;&gt;$G57,PrSettings!$M$4="●"),(($F57-$G57)=(AM57-AN57))*1,0),"")</f>
        <v/>
      </c>
      <c r="AR57" s="453" t="str">
        <f t="shared" ca="1" si="606"/>
        <v/>
      </c>
      <c r="AS57" s="453" t="str">
        <f ca="1">IF(AP57&lt;&gt;"",IF(ABS($F57-$G57)&gt;=PrSettings!$M$7,(ABS($F57-$G57-AM57+AN57)&lt;=1)*1,IF(AND(AP57,$F57=$G57,$F57&gt;=PrSettings!$M$6),(ABS(AM57-$F57)&lt;=1)*1,IF(AND(AP57,$F57+$G57&gt;=PrSettings!$M$8),(ABS(AM57-$F57)+ABS(AN57-$G57)&lt;=1)*1,""))),"")</f>
        <v/>
      </c>
      <c r="AT57" s="489"/>
      <c r="AV57" s="451">
        <f t="shared" ca="1" si="350"/>
        <v>29</v>
      </c>
      <c r="AW57" s="452" t="str">
        <f ca="1">GrpH!$B$6</f>
        <v>Südkorea</v>
      </c>
      <c r="AX57" s="453">
        <f t="shared" ca="1" si="607"/>
        <v>60</v>
      </c>
      <c r="AY57" s="452" t="str">
        <f ca="1">GrpH!$D$6</f>
        <v>Ghana</v>
      </c>
      <c r="AZ57" s="492"/>
      <c r="BA57" s="492"/>
      <c r="BB57" s="486"/>
      <c r="BC57" s="453" t="str">
        <f t="shared" ca="1" si="608"/>
        <v/>
      </c>
      <c r="BD57" s="453" t="str">
        <f ca="1">IF((BC57&lt;&gt;""),IF(OR($F57&lt;&gt;$G57,PrSettings!$M$4="●"),(($F57-$G57)=(AZ57-BA57))*1,0),"")</f>
        <v/>
      </c>
      <c r="BE57" s="453" t="str">
        <f t="shared" ca="1" si="609"/>
        <v/>
      </c>
      <c r="BF57" s="453" t="str">
        <f ca="1">IF(BC57&lt;&gt;"",IF(ABS($F57-$G57)&gt;=PrSettings!$M$7,(ABS($F57-$G57-AZ57+BA57)&lt;=1)*1,IF(AND(BC57,$F57=$G57,$F57&gt;=PrSettings!$M$6),(ABS(AZ57-$F57)&lt;=1)*1,IF(AND(BC57,$F57+$G57&gt;=PrSettings!$M$8),(ABS(AZ57-$F57)+ABS(BA57-$G57)&lt;=1)*1,""))),"")</f>
        <v/>
      </c>
      <c r="BG57" s="489"/>
      <c r="BI57" s="451">
        <f t="shared" ca="1" si="354"/>
        <v>29</v>
      </c>
      <c r="BJ57" s="452" t="str">
        <f ca="1">GrpH!$B$6</f>
        <v>Südkorea</v>
      </c>
      <c r="BK57" s="453">
        <f t="shared" ca="1" si="610"/>
        <v>60</v>
      </c>
      <c r="BL57" s="452" t="str">
        <f ca="1">GrpH!$D$6</f>
        <v>Ghana</v>
      </c>
      <c r="BM57" s="492"/>
      <c r="BN57" s="492"/>
      <c r="BO57" s="486"/>
      <c r="BP57" s="453" t="str">
        <f t="shared" ca="1" si="611"/>
        <v/>
      </c>
      <c r="BQ57" s="453" t="str">
        <f ca="1">IF((BP57&lt;&gt;""),IF(OR($F57&lt;&gt;$G57,PrSettings!$M$4="●"),(($F57-$G57)=(BM57-BN57))*1,0),"")</f>
        <v/>
      </c>
      <c r="BR57" s="453" t="str">
        <f t="shared" ca="1" si="612"/>
        <v/>
      </c>
      <c r="BS57" s="453" t="str">
        <f ca="1">IF(BP57&lt;&gt;"",IF(ABS($F57-$G57)&gt;=PrSettings!$M$7,(ABS($F57-$G57-BM57+BN57)&lt;=1)*1,IF(AND(BP57,$F57=$G57,$F57&gt;=PrSettings!$M$6),(ABS(BM57-$F57)&lt;=1)*1,IF(AND(BP57,$F57+$G57&gt;=PrSettings!$M$8),(ABS(BM57-$F57)+ABS(BN57-$G57)&lt;=1)*1,""))),"")</f>
        <v/>
      </c>
      <c r="BT57" s="489"/>
      <c r="BV57" s="451">
        <f t="shared" ca="1" si="358"/>
        <v>29</v>
      </c>
      <c r="BW57" s="452" t="str">
        <f ca="1">GrpH!$B$6</f>
        <v>Südkorea</v>
      </c>
      <c r="BX57" s="453">
        <f t="shared" ca="1" si="613"/>
        <v>60</v>
      </c>
      <c r="BY57" s="452" t="str">
        <f ca="1">GrpH!$D$6</f>
        <v>Ghana</v>
      </c>
      <c r="BZ57" s="492"/>
      <c r="CA57" s="492"/>
      <c r="CB57" s="486"/>
      <c r="CC57" s="453" t="str">
        <f t="shared" ca="1" si="614"/>
        <v/>
      </c>
      <c r="CD57" s="453" t="str">
        <f ca="1">IF((CC57&lt;&gt;""),IF(OR($F57&lt;&gt;$G57,PrSettings!$M$4="●"),(($F57-$G57)=(BZ57-CA57))*1,0),"")</f>
        <v/>
      </c>
      <c r="CE57" s="453" t="str">
        <f t="shared" ca="1" si="615"/>
        <v/>
      </c>
      <c r="CF57" s="453" t="str">
        <f ca="1">IF(CC57&lt;&gt;"",IF(ABS($F57-$G57)&gt;=PrSettings!$M$7,(ABS($F57-$G57-BZ57+CA57)&lt;=1)*1,IF(AND(CC57,$F57=$G57,$F57&gt;=PrSettings!$M$6),(ABS(BZ57-$F57)&lt;=1)*1,IF(AND(CC57,$F57+$G57&gt;=PrSettings!$M$8),(ABS(BZ57-$F57)+ABS(CA57-$G57)&lt;=1)*1,""))),"")</f>
        <v/>
      </c>
      <c r="CG57" s="489"/>
      <c r="CI57" s="451">
        <f t="shared" ca="1" si="362"/>
        <v>29</v>
      </c>
      <c r="CJ57" s="452" t="str">
        <f ca="1">GrpH!$B$6</f>
        <v>Südkorea</v>
      </c>
      <c r="CK57" s="453">
        <f t="shared" ca="1" si="616"/>
        <v>60</v>
      </c>
      <c r="CL57" s="452" t="str">
        <f ca="1">GrpH!$D$6</f>
        <v>Ghana</v>
      </c>
      <c r="CM57" s="492"/>
      <c r="CN57" s="492"/>
      <c r="CO57" s="486"/>
      <c r="CP57" s="453" t="str">
        <f t="shared" ca="1" si="617"/>
        <v/>
      </c>
      <c r="CQ57" s="453" t="str">
        <f ca="1">IF((CP57&lt;&gt;""),IF(OR($F57&lt;&gt;$G57,PrSettings!$M$4="●"),(($F57-$G57)=(CM57-CN57))*1,0),"")</f>
        <v/>
      </c>
      <c r="CR57" s="453" t="str">
        <f t="shared" ca="1" si="618"/>
        <v/>
      </c>
      <c r="CS57" s="453" t="str">
        <f ca="1">IF(CP57&lt;&gt;"",IF(ABS($F57-$G57)&gt;=PrSettings!$M$7,(ABS($F57-$G57-CM57+CN57)&lt;=1)*1,IF(AND(CP57,$F57=$G57,$F57&gt;=PrSettings!$M$6),(ABS(CM57-$F57)&lt;=1)*1,IF(AND(CP57,$F57+$G57&gt;=PrSettings!$M$8),(ABS(CM57-$F57)+ABS(CN57-$G57)&lt;=1)*1,""))),"")</f>
        <v/>
      </c>
      <c r="CT57" s="489"/>
      <c r="CV57" s="451">
        <f t="shared" ca="1" si="366"/>
        <v>29</v>
      </c>
      <c r="CW57" s="452" t="str">
        <f ca="1">GrpH!$B$6</f>
        <v>Südkorea</v>
      </c>
      <c r="CX57" s="453">
        <f t="shared" ca="1" si="619"/>
        <v>60</v>
      </c>
      <c r="CY57" s="452" t="str">
        <f ca="1">GrpH!$D$6</f>
        <v>Ghana</v>
      </c>
      <c r="CZ57" s="492"/>
      <c r="DA57" s="492"/>
      <c r="DB57" s="486"/>
      <c r="DC57" s="453" t="str">
        <f t="shared" ca="1" si="620"/>
        <v/>
      </c>
      <c r="DD57" s="453" t="str">
        <f ca="1">IF((DC57&lt;&gt;""),IF(OR($F57&lt;&gt;$G57,PrSettings!$M$4="●"),(($F57-$G57)=(CZ57-DA57))*1,0),"")</f>
        <v/>
      </c>
      <c r="DE57" s="453" t="str">
        <f t="shared" ca="1" si="621"/>
        <v/>
      </c>
      <c r="DF57" s="453" t="str">
        <f ca="1">IF(DC57&lt;&gt;"",IF(ABS($F57-$G57)&gt;=PrSettings!$M$7,(ABS($F57-$G57-CZ57+DA57)&lt;=1)*1,IF(AND(DC57,$F57=$G57,$F57&gt;=PrSettings!$M$6),(ABS(CZ57-$F57)&lt;=1)*1,IF(AND(DC57,$F57+$G57&gt;=PrSettings!$M$8),(ABS(CZ57-$F57)+ABS(DA57-$G57)&lt;=1)*1,""))),"")</f>
        <v/>
      </c>
      <c r="DG57" s="489"/>
      <c r="DI57" s="451">
        <f t="shared" ca="1" si="370"/>
        <v>29</v>
      </c>
      <c r="DJ57" s="452" t="str">
        <f ca="1">GrpH!$B$6</f>
        <v>Südkorea</v>
      </c>
      <c r="DK57" s="453">
        <f t="shared" ca="1" si="622"/>
        <v>60</v>
      </c>
      <c r="DL57" s="452" t="str">
        <f ca="1">GrpH!$D$6</f>
        <v>Ghana</v>
      </c>
      <c r="DM57" s="492"/>
      <c r="DN57" s="492"/>
      <c r="DO57" s="486"/>
      <c r="DP57" s="453" t="str">
        <f t="shared" ca="1" si="623"/>
        <v/>
      </c>
      <c r="DQ57" s="453" t="str">
        <f ca="1">IF((DP57&lt;&gt;""),IF(OR($F57&lt;&gt;$G57,PrSettings!$M$4="●"),(($F57-$G57)=(DM57-DN57))*1,0),"")</f>
        <v/>
      </c>
      <c r="DR57" s="453" t="str">
        <f t="shared" ca="1" si="624"/>
        <v/>
      </c>
      <c r="DS57" s="453" t="str">
        <f ca="1">IF(DP57&lt;&gt;"",IF(ABS($F57-$G57)&gt;=PrSettings!$M$7,(ABS($F57-$G57-DM57+DN57)&lt;=1)*1,IF(AND(DP57,$F57=$G57,$F57&gt;=PrSettings!$M$6),(ABS(DM57-$F57)&lt;=1)*1,IF(AND(DP57,$F57+$G57&gt;=PrSettings!$M$8),(ABS(DM57-$F57)+ABS(DN57-$G57)&lt;=1)*1,""))),"")</f>
        <v/>
      </c>
      <c r="DT57" s="489"/>
      <c r="DV57" s="451">
        <f t="shared" ca="1" si="374"/>
        <v>29</v>
      </c>
      <c r="DW57" s="452" t="str">
        <f ca="1">GrpH!$B$6</f>
        <v>Südkorea</v>
      </c>
      <c r="DX57" s="453">
        <f t="shared" ca="1" si="625"/>
        <v>60</v>
      </c>
      <c r="DY57" s="452" t="str">
        <f ca="1">GrpH!$D$6</f>
        <v>Ghana</v>
      </c>
      <c r="DZ57" s="492"/>
      <c r="EA57" s="492"/>
      <c r="EB57" s="486"/>
      <c r="EC57" s="453" t="str">
        <f t="shared" ca="1" si="626"/>
        <v/>
      </c>
      <c r="ED57" s="453" t="str">
        <f ca="1">IF((EC57&lt;&gt;""),IF(OR($F57&lt;&gt;$G57,PrSettings!$M$4="●"),(($F57-$G57)=(DZ57-EA57))*1,0),"")</f>
        <v/>
      </c>
      <c r="EE57" s="453" t="str">
        <f t="shared" ca="1" si="627"/>
        <v/>
      </c>
      <c r="EF57" s="453" t="str">
        <f ca="1">IF(EC57&lt;&gt;"",IF(ABS($F57-$G57)&gt;=PrSettings!$M$7,(ABS($F57-$G57-DZ57+EA57)&lt;=1)*1,IF(AND(EC57,$F57=$G57,$F57&gt;=PrSettings!$M$6),(ABS(DZ57-$F57)&lt;=1)*1,IF(AND(EC57,$F57+$G57&gt;=PrSettings!$M$8),(ABS(DZ57-$F57)+ABS(EA57-$G57)&lt;=1)*1,""))),"")</f>
        <v/>
      </c>
      <c r="EG57" s="489"/>
      <c r="EI57" s="451">
        <f t="shared" ca="1" si="378"/>
        <v>29</v>
      </c>
      <c r="EJ57" s="452" t="str">
        <f ca="1">GrpH!$B$6</f>
        <v>Südkorea</v>
      </c>
      <c r="EK57" s="453">
        <f t="shared" ca="1" si="628"/>
        <v>60</v>
      </c>
      <c r="EL57" s="452" t="str">
        <f ca="1">GrpH!$D$6</f>
        <v>Ghana</v>
      </c>
      <c r="EM57" s="492"/>
      <c r="EN57" s="492"/>
      <c r="EO57" s="486"/>
      <c r="EP57" s="453" t="str">
        <f t="shared" ca="1" si="629"/>
        <v/>
      </c>
      <c r="EQ57" s="453" t="str">
        <f ca="1">IF((EP57&lt;&gt;""),IF(OR($F57&lt;&gt;$G57,PrSettings!$M$4="●"),(($F57-$G57)=(EM57-EN57))*1,0),"")</f>
        <v/>
      </c>
      <c r="ER57" s="453" t="str">
        <f t="shared" ca="1" si="630"/>
        <v/>
      </c>
      <c r="ES57" s="453" t="str">
        <f ca="1">IF(EP57&lt;&gt;"",IF(ABS($F57-$G57)&gt;=PrSettings!$M$7,(ABS($F57-$G57-EM57+EN57)&lt;=1)*1,IF(AND(EP57,$F57=$G57,$F57&gt;=PrSettings!$M$6),(ABS(EM57-$F57)&lt;=1)*1,IF(AND(EP57,$F57+$G57&gt;=PrSettings!$M$8),(ABS(EM57-$F57)+ABS(EN57-$G57)&lt;=1)*1,""))),"")</f>
        <v/>
      </c>
      <c r="ET57" s="489"/>
      <c r="EV57" s="451">
        <f t="shared" ca="1" si="382"/>
        <v>29</v>
      </c>
      <c r="EW57" s="452" t="str">
        <f ca="1">GrpH!$B$6</f>
        <v>Südkorea</v>
      </c>
      <c r="EX57" s="453">
        <f t="shared" ca="1" si="631"/>
        <v>60</v>
      </c>
      <c r="EY57" s="452" t="str">
        <f ca="1">GrpH!$D$6</f>
        <v>Ghana</v>
      </c>
      <c r="EZ57" s="492"/>
      <c r="FA57" s="492"/>
      <c r="FB57" s="486"/>
      <c r="FC57" s="453" t="str">
        <f t="shared" ca="1" si="632"/>
        <v/>
      </c>
      <c r="FD57" s="453" t="str">
        <f ca="1">IF((FC57&lt;&gt;""),IF(OR($F57&lt;&gt;$G57,PrSettings!$M$4="●"),(($F57-$G57)=(EZ57-FA57))*1,0),"")</f>
        <v/>
      </c>
      <c r="FE57" s="453" t="str">
        <f t="shared" ca="1" si="633"/>
        <v/>
      </c>
      <c r="FF57" s="453" t="str">
        <f ca="1">IF(FC57&lt;&gt;"",IF(ABS($F57-$G57)&gt;=PrSettings!$M$7,(ABS($F57-$G57-EZ57+FA57)&lt;=1)*1,IF(AND(FC57,$F57=$G57,$F57&gt;=PrSettings!$M$6),(ABS(EZ57-$F57)&lt;=1)*1,IF(AND(FC57,$F57+$G57&gt;=PrSettings!$M$8),(ABS(EZ57-$F57)+ABS(FA57-$G57)&lt;=1)*1,""))),"")</f>
        <v/>
      </c>
      <c r="FG57" s="489"/>
      <c r="FI57" s="451">
        <f t="shared" ca="1" si="386"/>
        <v>29</v>
      </c>
      <c r="FJ57" s="452" t="str">
        <f ca="1">GrpH!$B$6</f>
        <v>Südkorea</v>
      </c>
      <c r="FK57" s="453">
        <f t="shared" ca="1" si="634"/>
        <v>60</v>
      </c>
      <c r="FL57" s="452" t="str">
        <f ca="1">GrpH!$D$6</f>
        <v>Ghana</v>
      </c>
      <c r="FM57" s="492"/>
      <c r="FN57" s="492"/>
      <c r="FO57" s="486"/>
      <c r="FP57" s="453" t="str">
        <f t="shared" ca="1" si="635"/>
        <v/>
      </c>
      <c r="FQ57" s="453" t="str">
        <f ca="1">IF((FP57&lt;&gt;""),IF(OR($F57&lt;&gt;$G57,PrSettings!$M$4="●"),(($F57-$G57)=(FM57-FN57))*1,0),"")</f>
        <v/>
      </c>
      <c r="FR57" s="453" t="str">
        <f t="shared" ca="1" si="636"/>
        <v/>
      </c>
      <c r="FS57" s="453" t="str">
        <f ca="1">IF(FP57&lt;&gt;"",IF(ABS($F57-$G57)&gt;=PrSettings!$M$7,(ABS($F57-$G57-FM57+FN57)&lt;=1)*1,IF(AND(FP57,$F57=$G57,$F57&gt;=PrSettings!$M$6),(ABS(FM57-$F57)&lt;=1)*1,IF(AND(FP57,$F57+$G57&gt;=PrSettings!$M$8),(ABS(FM57-$F57)+ABS(FN57-$G57)&lt;=1)*1,""))),"")</f>
        <v/>
      </c>
      <c r="FT57" s="489"/>
      <c r="FV57" s="451">
        <f t="shared" ca="1" si="390"/>
        <v>29</v>
      </c>
      <c r="FW57" s="452" t="str">
        <f ca="1">GrpH!$B$6</f>
        <v>Südkorea</v>
      </c>
      <c r="FX57" s="453">
        <f t="shared" ca="1" si="637"/>
        <v>60</v>
      </c>
      <c r="FY57" s="452" t="str">
        <f ca="1">GrpH!$D$6</f>
        <v>Ghana</v>
      </c>
      <c r="FZ57" s="492"/>
      <c r="GA57" s="492"/>
      <c r="GB57" s="486"/>
      <c r="GC57" s="453" t="str">
        <f t="shared" ca="1" si="638"/>
        <v/>
      </c>
      <c r="GD57" s="453" t="str">
        <f ca="1">IF((GC57&lt;&gt;""),IF(OR($F57&lt;&gt;$G57,PrSettings!$M$4="●"),(($F57-$G57)=(FZ57-GA57))*1,0),"")</f>
        <v/>
      </c>
      <c r="GE57" s="453" t="str">
        <f t="shared" ca="1" si="639"/>
        <v/>
      </c>
      <c r="GF57" s="453" t="str">
        <f ca="1">IF(GC57&lt;&gt;"",IF(ABS($F57-$G57)&gt;=PrSettings!$M$7,(ABS($F57-$G57-FZ57+GA57)&lt;=1)*1,IF(AND(GC57,$F57=$G57,$F57&gt;=PrSettings!$M$6),(ABS(FZ57-$F57)&lt;=1)*1,IF(AND(GC57,$F57+$G57&gt;=PrSettings!$M$8),(ABS(FZ57-$F57)+ABS(GA57-$G57)&lt;=1)*1,""))),"")</f>
        <v/>
      </c>
      <c r="GG57" s="489"/>
      <c r="GI57" s="451">
        <f t="shared" ca="1" si="394"/>
        <v>29</v>
      </c>
      <c r="GJ57" s="452" t="str">
        <f ca="1">GrpH!$B$6</f>
        <v>Südkorea</v>
      </c>
      <c r="GK57" s="453">
        <f t="shared" ca="1" si="640"/>
        <v>60</v>
      </c>
      <c r="GL57" s="452" t="str">
        <f ca="1">GrpH!$D$6</f>
        <v>Ghana</v>
      </c>
      <c r="GM57" s="492"/>
      <c r="GN57" s="492"/>
      <c r="GO57" s="486"/>
      <c r="GP57" s="453" t="str">
        <f t="shared" ca="1" si="641"/>
        <v/>
      </c>
      <c r="GQ57" s="453" t="str">
        <f ca="1">IF((GP57&lt;&gt;""),IF(OR($F57&lt;&gt;$G57,PrSettings!$M$4="●"),(($F57-$G57)=(GM57-GN57))*1,0),"")</f>
        <v/>
      </c>
      <c r="GR57" s="453" t="str">
        <f t="shared" ca="1" si="642"/>
        <v/>
      </c>
      <c r="GS57" s="453" t="str">
        <f ca="1">IF(GP57&lt;&gt;"",IF(ABS($F57-$G57)&gt;=PrSettings!$M$7,(ABS($F57-$G57-GM57+GN57)&lt;=1)*1,IF(AND(GP57,$F57=$G57,$F57&gt;=PrSettings!$M$6),(ABS(GM57-$F57)&lt;=1)*1,IF(AND(GP57,$F57+$G57&gt;=PrSettings!$M$8),(ABS(GM57-$F57)+ABS(GN57-$G57)&lt;=1)*1,""))),"")</f>
        <v/>
      </c>
      <c r="GT57" s="489"/>
      <c r="GV57" s="451">
        <f t="shared" ca="1" si="398"/>
        <v>29</v>
      </c>
      <c r="GW57" s="452" t="str">
        <f ca="1">GrpH!$B$6</f>
        <v>Südkorea</v>
      </c>
      <c r="GX57" s="453">
        <f t="shared" ca="1" si="643"/>
        <v>60</v>
      </c>
      <c r="GY57" s="452" t="str">
        <f ca="1">GrpH!$D$6</f>
        <v>Ghana</v>
      </c>
      <c r="GZ57" s="492"/>
      <c r="HA57" s="492"/>
      <c r="HB57" s="486"/>
      <c r="HC57" s="453" t="str">
        <f t="shared" ca="1" si="644"/>
        <v/>
      </c>
      <c r="HD57" s="453" t="str">
        <f ca="1">IF((HC57&lt;&gt;""),IF(OR($F57&lt;&gt;$G57,PrSettings!$M$4="●"),(($F57-$G57)=(GZ57-HA57))*1,0),"")</f>
        <v/>
      </c>
      <c r="HE57" s="453" t="str">
        <f t="shared" ca="1" si="645"/>
        <v/>
      </c>
      <c r="HF57" s="453" t="str">
        <f ca="1">IF(HC57&lt;&gt;"",IF(ABS($F57-$G57)&gt;=PrSettings!$M$7,(ABS($F57-$G57-GZ57+HA57)&lt;=1)*1,IF(AND(HC57,$F57=$G57,$F57&gt;=PrSettings!$M$6),(ABS(GZ57-$F57)&lt;=1)*1,IF(AND(HC57,$F57+$G57&gt;=PrSettings!$M$8),(ABS(GZ57-$F57)+ABS(HA57-$G57)&lt;=1)*1,""))),"")</f>
        <v/>
      </c>
      <c r="HG57" s="489"/>
      <c r="HI57" s="451">
        <f t="shared" ca="1" si="402"/>
        <v>29</v>
      </c>
      <c r="HJ57" s="452" t="str">
        <f ca="1">GrpH!$B$6</f>
        <v>Südkorea</v>
      </c>
      <c r="HK57" s="453">
        <f t="shared" ca="1" si="646"/>
        <v>60</v>
      </c>
      <c r="HL57" s="452" t="str">
        <f ca="1">GrpH!$D$6</f>
        <v>Ghana</v>
      </c>
      <c r="HM57" s="492"/>
      <c r="HN57" s="492"/>
      <c r="HO57" s="486"/>
      <c r="HP57" s="453" t="str">
        <f t="shared" ca="1" si="647"/>
        <v/>
      </c>
      <c r="HQ57" s="453" t="str">
        <f ca="1">IF((HP57&lt;&gt;""),IF(OR($F57&lt;&gt;$G57,PrSettings!$M$4="●"),(($F57-$G57)=(HM57-HN57))*1,0),"")</f>
        <v/>
      </c>
      <c r="HR57" s="453" t="str">
        <f t="shared" ca="1" si="648"/>
        <v/>
      </c>
      <c r="HS57" s="453" t="str">
        <f ca="1">IF(HP57&lt;&gt;"",IF(ABS($F57-$G57)&gt;=PrSettings!$M$7,(ABS($F57-$G57-HM57+HN57)&lt;=1)*1,IF(AND(HP57,$F57=$G57,$F57&gt;=PrSettings!$M$6),(ABS(HM57-$F57)&lt;=1)*1,IF(AND(HP57,$F57+$G57&gt;=PrSettings!$M$8),(ABS(HM57-$F57)+ABS(HN57-$G57)&lt;=1)*1,""))),"")</f>
        <v/>
      </c>
      <c r="HT57" s="489"/>
      <c r="HV57" s="451">
        <f t="shared" ca="1" si="406"/>
        <v>29</v>
      </c>
      <c r="HW57" s="452" t="str">
        <f ca="1">GrpH!$B$6</f>
        <v>Südkorea</v>
      </c>
      <c r="HX57" s="453">
        <f t="shared" ca="1" si="649"/>
        <v>60</v>
      </c>
      <c r="HY57" s="452" t="str">
        <f ca="1">GrpH!$D$6</f>
        <v>Ghana</v>
      </c>
      <c r="HZ57" s="492"/>
      <c r="IA57" s="492"/>
      <c r="IB57" s="486"/>
      <c r="IC57" s="453" t="str">
        <f t="shared" ca="1" si="650"/>
        <v/>
      </c>
      <c r="ID57" s="453" t="str">
        <f ca="1">IF((IC57&lt;&gt;""),IF(OR($F57&lt;&gt;$G57,PrSettings!$M$4="●"),(($F57-$G57)=(HZ57-IA57))*1,0),"")</f>
        <v/>
      </c>
      <c r="IE57" s="453" t="str">
        <f t="shared" ca="1" si="651"/>
        <v/>
      </c>
      <c r="IF57" s="453" t="str">
        <f ca="1">IF(IC57&lt;&gt;"",IF(ABS($F57-$G57)&gt;=PrSettings!$M$7,(ABS($F57-$G57-HZ57+IA57)&lt;=1)*1,IF(AND(IC57,$F57=$G57,$F57&gt;=PrSettings!$M$6),(ABS(HZ57-$F57)&lt;=1)*1,IF(AND(IC57,$F57+$G57&gt;=PrSettings!$M$8),(ABS(HZ57-$F57)+ABS(IA57-$G57)&lt;=1)*1,""))),"")</f>
        <v/>
      </c>
      <c r="IG57" s="489"/>
      <c r="II57" s="451">
        <f t="shared" ca="1" si="410"/>
        <v>29</v>
      </c>
      <c r="IJ57" s="452" t="str">
        <f ca="1">GrpH!$B$6</f>
        <v>Südkorea</v>
      </c>
      <c r="IK57" s="453">
        <f t="shared" ca="1" si="652"/>
        <v>60</v>
      </c>
      <c r="IL57" s="452" t="str">
        <f ca="1">GrpH!$D$6</f>
        <v>Ghana</v>
      </c>
      <c r="IM57" s="492"/>
      <c r="IN57" s="492"/>
      <c r="IO57" s="486"/>
      <c r="IP57" s="453" t="str">
        <f t="shared" ca="1" si="653"/>
        <v/>
      </c>
      <c r="IQ57" s="453" t="str">
        <f ca="1">IF((IP57&lt;&gt;""),IF(OR($F57&lt;&gt;$G57,PrSettings!$M$4="●"),(($F57-$G57)=(IM57-IN57))*1,0),"")</f>
        <v/>
      </c>
      <c r="IR57" s="453" t="str">
        <f t="shared" ca="1" si="654"/>
        <v/>
      </c>
      <c r="IS57" s="453" t="str">
        <f ca="1">IF(IP57&lt;&gt;"",IF(ABS($F57-$G57)&gt;=PrSettings!$M$7,(ABS($F57-$G57-IM57+IN57)&lt;=1)*1,IF(AND(IP57,$F57=$G57,$F57&gt;=PrSettings!$M$6),(ABS(IM57-$F57)&lt;=1)*1,IF(AND(IP57,$F57+$G57&gt;=PrSettings!$M$8),(ABS(IM57-$F57)+ABS(IN57-$G57)&lt;=1)*1,""))),"")</f>
        <v/>
      </c>
      <c r="IT57" s="489"/>
      <c r="IV57" s="451">
        <f t="shared" ca="1" si="414"/>
        <v>29</v>
      </c>
      <c r="IW57" s="452" t="str">
        <f ca="1">GrpH!$B$6</f>
        <v>Südkorea</v>
      </c>
      <c r="IX57" s="453">
        <f t="shared" ca="1" si="655"/>
        <v>60</v>
      </c>
      <c r="IY57" s="452" t="str">
        <f ca="1">GrpH!$D$6</f>
        <v>Ghana</v>
      </c>
      <c r="IZ57" s="492"/>
      <c r="JA57" s="492"/>
      <c r="JB57" s="486"/>
      <c r="JC57" s="453" t="str">
        <f t="shared" ca="1" si="656"/>
        <v/>
      </c>
      <c r="JD57" s="453" t="str">
        <f ca="1">IF((JC57&lt;&gt;""),IF(OR($F57&lt;&gt;$G57,PrSettings!$M$4="●"),(($F57-$G57)=(IZ57-JA57))*1,0),"")</f>
        <v/>
      </c>
      <c r="JE57" s="453" t="str">
        <f t="shared" ca="1" si="657"/>
        <v/>
      </c>
      <c r="JF57" s="453" t="str">
        <f ca="1">IF(JC57&lt;&gt;"",IF(ABS($F57-$G57)&gt;=PrSettings!$M$7,(ABS($F57-$G57-IZ57+JA57)&lt;=1)*1,IF(AND(JC57,$F57=$G57,$F57&gt;=PrSettings!$M$6),(ABS(IZ57-$F57)&lt;=1)*1,IF(AND(JC57,$F57+$G57&gt;=PrSettings!$M$8),(ABS(IZ57-$F57)+ABS(JA57-$G57)&lt;=1)*1,""))),"")</f>
        <v/>
      </c>
      <c r="JG57" s="489"/>
      <c r="JI57" s="451">
        <f t="shared" ca="1" si="418"/>
        <v>29</v>
      </c>
      <c r="JJ57" s="452" t="str">
        <f ca="1">GrpH!$B$6</f>
        <v>Südkorea</v>
      </c>
      <c r="JK57" s="453">
        <f t="shared" ca="1" si="658"/>
        <v>60</v>
      </c>
      <c r="JL57" s="452" t="str">
        <f ca="1">GrpH!$D$6</f>
        <v>Ghana</v>
      </c>
      <c r="JM57" s="492"/>
      <c r="JN57" s="492"/>
      <c r="JO57" s="486"/>
      <c r="JP57" s="453" t="str">
        <f t="shared" ca="1" si="659"/>
        <v/>
      </c>
      <c r="JQ57" s="453" t="str">
        <f ca="1">IF((JP57&lt;&gt;""),IF(OR($F57&lt;&gt;$G57,PrSettings!$M$4="●"),(($F57-$G57)=(JM57-JN57))*1,0),"")</f>
        <v/>
      </c>
      <c r="JR57" s="453" t="str">
        <f t="shared" ca="1" si="660"/>
        <v/>
      </c>
      <c r="JS57" s="453" t="str">
        <f ca="1">IF(JP57&lt;&gt;"",IF(ABS($F57-$G57)&gt;=PrSettings!$M$7,(ABS($F57-$G57-JM57+JN57)&lt;=1)*1,IF(AND(JP57,$F57=$G57,$F57&gt;=PrSettings!$M$6),(ABS(JM57-$F57)&lt;=1)*1,IF(AND(JP57,$F57+$G57&gt;=PrSettings!$M$8),(ABS(JM57-$F57)+ABS(JN57-$G57)&lt;=1)*1,""))),"")</f>
        <v/>
      </c>
      <c r="JT57" s="489"/>
      <c r="JV57" s="451">
        <f t="shared" ca="1" si="422"/>
        <v>29</v>
      </c>
      <c r="JW57" s="452" t="str">
        <f ca="1">GrpH!$B$6</f>
        <v>Südkorea</v>
      </c>
      <c r="JX57" s="453">
        <f t="shared" ca="1" si="661"/>
        <v>60</v>
      </c>
      <c r="JY57" s="452" t="str">
        <f ca="1">GrpH!$D$6</f>
        <v>Ghana</v>
      </c>
      <c r="JZ57" s="492"/>
      <c r="KA57" s="492"/>
      <c r="KB57" s="486"/>
      <c r="KC57" s="453" t="str">
        <f t="shared" ca="1" si="662"/>
        <v/>
      </c>
      <c r="KD57" s="453" t="str">
        <f ca="1">IF((KC57&lt;&gt;""),IF(OR($F57&lt;&gt;$G57,PrSettings!$M$4="●"),(($F57-$G57)=(JZ57-KA57))*1,0),"")</f>
        <v/>
      </c>
      <c r="KE57" s="453" t="str">
        <f t="shared" ca="1" si="663"/>
        <v/>
      </c>
      <c r="KF57" s="453" t="str">
        <f ca="1">IF(KC57&lt;&gt;"",IF(ABS($F57-$G57)&gt;=PrSettings!$M$7,(ABS($F57-$G57-JZ57+KA57)&lt;=1)*1,IF(AND(KC57,$F57=$G57,$F57&gt;=PrSettings!$M$6),(ABS(JZ57-$F57)&lt;=1)*1,IF(AND(KC57,$F57+$G57&gt;=PrSettings!$M$8),(ABS(JZ57-$F57)+ABS(KA57-$G57)&lt;=1)*1,""))),"")</f>
        <v/>
      </c>
      <c r="KG57" s="489"/>
      <c r="KI57" s="451">
        <f t="shared" ca="1" si="426"/>
        <v>29</v>
      </c>
      <c r="KJ57" s="452" t="str">
        <f ca="1">GrpH!$B$6</f>
        <v>Südkorea</v>
      </c>
      <c r="KK57" s="453">
        <f t="shared" ca="1" si="664"/>
        <v>60</v>
      </c>
      <c r="KL57" s="452" t="str">
        <f ca="1">GrpH!$D$6</f>
        <v>Ghana</v>
      </c>
      <c r="KM57" s="492"/>
      <c r="KN57" s="492"/>
      <c r="KO57" s="486"/>
      <c r="KP57" s="453" t="str">
        <f t="shared" ca="1" si="665"/>
        <v/>
      </c>
      <c r="KQ57" s="453" t="str">
        <f ca="1">IF((KP57&lt;&gt;""),IF(OR($F57&lt;&gt;$G57,PrSettings!$M$4="●"),(($F57-$G57)=(KM57-KN57))*1,0),"")</f>
        <v/>
      </c>
      <c r="KR57" s="453" t="str">
        <f t="shared" ca="1" si="666"/>
        <v/>
      </c>
      <c r="KS57" s="453" t="str">
        <f ca="1">IF(KP57&lt;&gt;"",IF(ABS($F57-$G57)&gt;=PrSettings!$M$7,(ABS($F57-$G57-KM57+KN57)&lt;=1)*1,IF(AND(KP57,$F57=$G57,$F57&gt;=PrSettings!$M$6),(ABS(KM57-$F57)&lt;=1)*1,IF(AND(KP57,$F57+$G57&gt;=PrSettings!$M$8),(ABS(KM57-$F57)+ABS(KN57-$G57)&lt;=1)*1,""))),"")</f>
        <v/>
      </c>
      <c r="KT57" s="489"/>
      <c r="KV57" s="451">
        <f t="shared" ca="1" si="430"/>
        <v>29</v>
      </c>
      <c r="KW57" s="452" t="str">
        <f ca="1">GrpH!$B$6</f>
        <v>Südkorea</v>
      </c>
      <c r="KX57" s="453">
        <f t="shared" ca="1" si="667"/>
        <v>60</v>
      </c>
      <c r="KY57" s="452" t="str">
        <f ca="1">GrpH!$D$6</f>
        <v>Ghana</v>
      </c>
      <c r="KZ57" s="492"/>
      <c r="LA57" s="492"/>
      <c r="LB57" s="486"/>
      <c r="LC57" s="453" t="str">
        <f t="shared" ca="1" si="668"/>
        <v/>
      </c>
      <c r="LD57" s="453" t="str">
        <f ca="1">IF((LC57&lt;&gt;""),IF(OR($F57&lt;&gt;$G57,PrSettings!$M$4="●"),(($F57-$G57)=(KZ57-LA57))*1,0),"")</f>
        <v/>
      </c>
      <c r="LE57" s="453" t="str">
        <f t="shared" ca="1" si="669"/>
        <v/>
      </c>
      <c r="LF57" s="453" t="str">
        <f ca="1">IF(LC57&lt;&gt;"",IF(ABS($F57-$G57)&gt;=PrSettings!$M$7,(ABS($F57-$G57-KZ57+LA57)&lt;=1)*1,IF(AND(LC57,$F57=$G57,$F57&gt;=PrSettings!$M$6),(ABS(KZ57-$F57)&lt;=1)*1,IF(AND(LC57,$F57+$G57&gt;=PrSettings!$M$8),(ABS(KZ57-$F57)+ABS(LA57-$G57)&lt;=1)*1,""))),"")</f>
        <v/>
      </c>
      <c r="LG57" s="489"/>
      <c r="LI57" s="451">
        <f t="shared" ca="1" si="434"/>
        <v>29</v>
      </c>
      <c r="LJ57" s="452" t="str">
        <f ca="1">GrpH!$B$6</f>
        <v>Südkorea</v>
      </c>
      <c r="LK57" s="453">
        <f t="shared" ca="1" si="670"/>
        <v>60</v>
      </c>
      <c r="LL57" s="452" t="str">
        <f ca="1">GrpH!$D$6</f>
        <v>Ghana</v>
      </c>
      <c r="LM57" s="492"/>
      <c r="LN57" s="492"/>
      <c r="LO57" s="486"/>
      <c r="LP57" s="453" t="str">
        <f t="shared" ca="1" si="671"/>
        <v/>
      </c>
      <c r="LQ57" s="453" t="str">
        <f ca="1">IF((LP57&lt;&gt;""),IF(OR($F57&lt;&gt;$G57,PrSettings!$M$4="●"),(($F57-$G57)=(LM57-LN57))*1,0),"")</f>
        <v/>
      </c>
      <c r="LR57" s="453" t="str">
        <f t="shared" ca="1" si="672"/>
        <v/>
      </c>
      <c r="LS57" s="453" t="str">
        <f ca="1">IF(LP57&lt;&gt;"",IF(ABS($F57-$G57)&gt;=PrSettings!$M$7,(ABS($F57-$G57-LM57+LN57)&lt;=1)*1,IF(AND(LP57,$F57=$G57,$F57&gt;=PrSettings!$M$6),(ABS(LM57-$F57)&lt;=1)*1,IF(AND(LP57,$F57+$G57&gt;=PrSettings!$M$8),(ABS(LM57-$F57)+ABS(LN57-$G57)&lt;=1)*1,""))),"")</f>
        <v/>
      </c>
      <c r="LT57" s="489"/>
      <c r="LV57" s="451">
        <f t="shared" ca="1" si="438"/>
        <v>29</v>
      </c>
      <c r="LW57" s="452" t="str">
        <f ca="1">GrpH!$B$6</f>
        <v>Südkorea</v>
      </c>
      <c r="LX57" s="453">
        <f t="shared" ca="1" si="673"/>
        <v>60</v>
      </c>
      <c r="LY57" s="452" t="str">
        <f ca="1">GrpH!$D$6</f>
        <v>Ghana</v>
      </c>
      <c r="LZ57" s="492"/>
      <c r="MA57" s="492"/>
      <c r="MB57" s="486"/>
      <c r="MC57" s="453" t="str">
        <f t="shared" ca="1" si="674"/>
        <v/>
      </c>
      <c r="MD57" s="453" t="str">
        <f ca="1">IF((MC57&lt;&gt;""),IF(OR($F57&lt;&gt;$G57,PrSettings!$M$4="●"),(($F57-$G57)=(LZ57-MA57))*1,0),"")</f>
        <v/>
      </c>
      <c r="ME57" s="453" t="str">
        <f t="shared" ca="1" si="675"/>
        <v/>
      </c>
      <c r="MF57" s="453" t="str">
        <f ca="1">IF(MC57&lt;&gt;"",IF(ABS($F57-$G57)&gt;=PrSettings!$M$7,(ABS($F57-$G57-LZ57+MA57)&lt;=1)*1,IF(AND(MC57,$F57=$G57,$F57&gt;=PrSettings!$M$6),(ABS(LZ57-$F57)&lt;=1)*1,IF(AND(MC57,$F57+$G57&gt;=PrSettings!$M$8),(ABS(LZ57-$F57)+ABS(MA57-$G57)&lt;=1)*1,""))),"")</f>
        <v/>
      </c>
      <c r="MG57" s="489"/>
    </row>
    <row r="58" spans="1:345" s="444" customFormat="1" x14ac:dyDescent="0.25">
      <c r="A58" s="448"/>
      <c r="B58" s="451">
        <f ca="1">INDEX(Groups!$C$7:$C$45,MATCH(C58,Groups!$D$7:$D$45,0))</f>
        <v>8</v>
      </c>
      <c r="C58" s="452" t="str">
        <f ca="1">GrpH!$B$7</f>
        <v>Portugal</v>
      </c>
      <c r="D58" s="453">
        <f ca="1">INDEX(Groups!$C$7:$C$45,MATCH(E58,Groups!$D$7:$D$45,0))</f>
        <v>13</v>
      </c>
      <c r="E58" s="452" t="str">
        <f ca="1">GrpH!$D$7</f>
        <v>Uruguay</v>
      </c>
      <c r="F58" s="454">
        <f ca="1">GrpH!$E$7</f>
        <v>2</v>
      </c>
      <c r="G58" s="455">
        <f ca="1">GrpH!$G$7</f>
        <v>0</v>
      </c>
      <c r="I58" s="451">
        <f t="shared" ca="1" si="338"/>
        <v>8</v>
      </c>
      <c r="J58" s="452" t="str">
        <f ca="1">GrpH!$B$7</f>
        <v>Portugal</v>
      </c>
      <c r="K58" s="453">
        <f t="shared" ca="1" si="598"/>
        <v>13</v>
      </c>
      <c r="L58" s="452" t="str">
        <f ca="1">GrpH!$D$7</f>
        <v>Uruguay</v>
      </c>
      <c r="M58" s="492"/>
      <c r="N58" s="492"/>
      <c r="O58" s="486"/>
      <c r="P58" s="453" t="str">
        <f t="shared" ca="1" si="599"/>
        <v/>
      </c>
      <c r="Q58" s="453" t="str">
        <f ca="1">IF((P58&lt;&gt;""),IF(OR($F58&lt;&gt;$G58,PrSettings!$M$4="●"),(($F58-$G58)=(M58-N58))*1,0),"")</f>
        <v/>
      </c>
      <c r="R58" s="453" t="str">
        <f t="shared" ca="1" si="600"/>
        <v/>
      </c>
      <c r="S58" s="453" t="str">
        <f ca="1">IF(P58&lt;&gt;"",IF(ABS($F58-$G58)&gt;=PrSettings!$M$7,(ABS($F58-$G58-M58+N58)&lt;=1)*1,IF(AND(P58,$F58=$G58,$F58&gt;=PrSettings!$M$6),(ABS(M58-$F58)&lt;=1)*1,IF(AND(P58,$F58+$G58&gt;=PrSettings!$M$8),(ABS(M58-$F58)+ABS(N58-$G58)&lt;=1)*1,""))),"")</f>
        <v/>
      </c>
      <c r="T58" s="489"/>
      <c r="V58" s="451">
        <f t="shared" ca="1" si="342"/>
        <v>8</v>
      </c>
      <c r="W58" s="452" t="str">
        <f ca="1">GrpH!$B$7</f>
        <v>Portugal</v>
      </c>
      <c r="X58" s="453">
        <f t="shared" ca="1" si="601"/>
        <v>13</v>
      </c>
      <c r="Y58" s="452" t="str">
        <f ca="1">GrpH!$D$7</f>
        <v>Uruguay</v>
      </c>
      <c r="Z58" s="492"/>
      <c r="AA58" s="492"/>
      <c r="AB58" s="486"/>
      <c r="AC58" s="453" t="str">
        <f t="shared" ca="1" si="602"/>
        <v/>
      </c>
      <c r="AD58" s="453" t="str">
        <f ca="1">IF((AC58&lt;&gt;""),IF(OR($F58&lt;&gt;$G58,PrSettings!$M$4="●"),(($F58-$G58)=(Z58-AA58))*1,0),"")</f>
        <v/>
      </c>
      <c r="AE58" s="453" t="str">
        <f t="shared" ca="1" si="603"/>
        <v/>
      </c>
      <c r="AF58" s="453" t="str">
        <f ca="1">IF(AC58&lt;&gt;"",IF(ABS($F58-$G58)&gt;=PrSettings!$M$7,(ABS($F58-$G58-Z58+AA58)&lt;=1)*1,IF(AND(AC58,$F58=$G58,$F58&gt;=PrSettings!$M$6),(ABS(Z58-$F58)&lt;=1)*1,IF(AND(AC58,$F58+$G58&gt;=PrSettings!$M$8),(ABS(Z58-$F58)+ABS(AA58-$G58)&lt;=1)*1,""))),"")</f>
        <v/>
      </c>
      <c r="AG58" s="489"/>
      <c r="AI58" s="451">
        <f t="shared" ca="1" si="346"/>
        <v>8</v>
      </c>
      <c r="AJ58" s="452" t="str">
        <f ca="1">GrpH!$B$7</f>
        <v>Portugal</v>
      </c>
      <c r="AK58" s="453">
        <f t="shared" ca="1" si="604"/>
        <v>13</v>
      </c>
      <c r="AL58" s="452" t="str">
        <f ca="1">GrpH!$D$7</f>
        <v>Uruguay</v>
      </c>
      <c r="AM58" s="492"/>
      <c r="AN58" s="492"/>
      <c r="AO58" s="486"/>
      <c r="AP58" s="453" t="str">
        <f t="shared" ca="1" si="605"/>
        <v/>
      </c>
      <c r="AQ58" s="453" t="str">
        <f ca="1">IF((AP58&lt;&gt;""),IF(OR($F58&lt;&gt;$G58,PrSettings!$M$4="●"),(($F58-$G58)=(AM58-AN58))*1,0),"")</f>
        <v/>
      </c>
      <c r="AR58" s="453" t="str">
        <f t="shared" ca="1" si="606"/>
        <v/>
      </c>
      <c r="AS58" s="453" t="str">
        <f ca="1">IF(AP58&lt;&gt;"",IF(ABS($F58-$G58)&gt;=PrSettings!$M$7,(ABS($F58-$G58-AM58+AN58)&lt;=1)*1,IF(AND(AP58,$F58=$G58,$F58&gt;=PrSettings!$M$6),(ABS(AM58-$F58)&lt;=1)*1,IF(AND(AP58,$F58+$G58&gt;=PrSettings!$M$8),(ABS(AM58-$F58)+ABS(AN58-$G58)&lt;=1)*1,""))),"")</f>
        <v/>
      </c>
      <c r="AT58" s="489"/>
      <c r="AV58" s="451">
        <f t="shared" ca="1" si="350"/>
        <v>8</v>
      </c>
      <c r="AW58" s="452" t="str">
        <f ca="1">GrpH!$B$7</f>
        <v>Portugal</v>
      </c>
      <c r="AX58" s="453">
        <f t="shared" ca="1" si="607"/>
        <v>13</v>
      </c>
      <c r="AY58" s="452" t="str">
        <f ca="1">GrpH!$D$7</f>
        <v>Uruguay</v>
      </c>
      <c r="AZ58" s="492"/>
      <c r="BA58" s="492"/>
      <c r="BB58" s="486"/>
      <c r="BC58" s="453" t="str">
        <f t="shared" ca="1" si="608"/>
        <v/>
      </c>
      <c r="BD58" s="453" t="str">
        <f ca="1">IF((BC58&lt;&gt;""),IF(OR($F58&lt;&gt;$G58,PrSettings!$M$4="●"),(($F58-$G58)=(AZ58-BA58))*1,0),"")</f>
        <v/>
      </c>
      <c r="BE58" s="453" t="str">
        <f t="shared" ca="1" si="609"/>
        <v/>
      </c>
      <c r="BF58" s="453" t="str">
        <f ca="1">IF(BC58&lt;&gt;"",IF(ABS($F58-$G58)&gt;=PrSettings!$M$7,(ABS($F58-$G58-AZ58+BA58)&lt;=1)*1,IF(AND(BC58,$F58=$G58,$F58&gt;=PrSettings!$M$6),(ABS(AZ58-$F58)&lt;=1)*1,IF(AND(BC58,$F58+$G58&gt;=PrSettings!$M$8),(ABS(AZ58-$F58)+ABS(BA58-$G58)&lt;=1)*1,""))),"")</f>
        <v/>
      </c>
      <c r="BG58" s="489"/>
      <c r="BI58" s="451">
        <f t="shared" ca="1" si="354"/>
        <v>8</v>
      </c>
      <c r="BJ58" s="452" t="str">
        <f ca="1">GrpH!$B$7</f>
        <v>Portugal</v>
      </c>
      <c r="BK58" s="453">
        <f t="shared" ca="1" si="610"/>
        <v>13</v>
      </c>
      <c r="BL58" s="452" t="str">
        <f ca="1">GrpH!$D$7</f>
        <v>Uruguay</v>
      </c>
      <c r="BM58" s="492"/>
      <c r="BN58" s="492"/>
      <c r="BO58" s="486"/>
      <c r="BP58" s="453" t="str">
        <f t="shared" ca="1" si="611"/>
        <v/>
      </c>
      <c r="BQ58" s="453" t="str">
        <f ca="1">IF((BP58&lt;&gt;""),IF(OR($F58&lt;&gt;$G58,PrSettings!$M$4="●"),(($F58-$G58)=(BM58-BN58))*1,0),"")</f>
        <v/>
      </c>
      <c r="BR58" s="453" t="str">
        <f t="shared" ca="1" si="612"/>
        <v/>
      </c>
      <c r="BS58" s="453" t="str">
        <f ca="1">IF(BP58&lt;&gt;"",IF(ABS($F58-$G58)&gt;=PrSettings!$M$7,(ABS($F58-$G58-BM58+BN58)&lt;=1)*1,IF(AND(BP58,$F58=$G58,$F58&gt;=PrSettings!$M$6),(ABS(BM58-$F58)&lt;=1)*1,IF(AND(BP58,$F58+$G58&gt;=PrSettings!$M$8),(ABS(BM58-$F58)+ABS(BN58-$G58)&lt;=1)*1,""))),"")</f>
        <v/>
      </c>
      <c r="BT58" s="489"/>
      <c r="BV58" s="451">
        <f t="shared" ca="1" si="358"/>
        <v>8</v>
      </c>
      <c r="BW58" s="452" t="str">
        <f ca="1">GrpH!$B$7</f>
        <v>Portugal</v>
      </c>
      <c r="BX58" s="453">
        <f t="shared" ca="1" si="613"/>
        <v>13</v>
      </c>
      <c r="BY58" s="452" t="str">
        <f ca="1">GrpH!$D$7</f>
        <v>Uruguay</v>
      </c>
      <c r="BZ58" s="492"/>
      <c r="CA58" s="492"/>
      <c r="CB58" s="486"/>
      <c r="CC58" s="453" t="str">
        <f t="shared" ca="1" si="614"/>
        <v/>
      </c>
      <c r="CD58" s="453" t="str">
        <f ca="1">IF((CC58&lt;&gt;""),IF(OR($F58&lt;&gt;$G58,PrSettings!$M$4="●"),(($F58-$G58)=(BZ58-CA58))*1,0),"")</f>
        <v/>
      </c>
      <c r="CE58" s="453" t="str">
        <f t="shared" ca="1" si="615"/>
        <v/>
      </c>
      <c r="CF58" s="453" t="str">
        <f ca="1">IF(CC58&lt;&gt;"",IF(ABS($F58-$G58)&gt;=PrSettings!$M$7,(ABS($F58-$G58-BZ58+CA58)&lt;=1)*1,IF(AND(CC58,$F58=$G58,$F58&gt;=PrSettings!$M$6),(ABS(BZ58-$F58)&lt;=1)*1,IF(AND(CC58,$F58+$G58&gt;=PrSettings!$M$8),(ABS(BZ58-$F58)+ABS(CA58-$G58)&lt;=1)*1,""))),"")</f>
        <v/>
      </c>
      <c r="CG58" s="489"/>
      <c r="CI58" s="451">
        <f t="shared" ca="1" si="362"/>
        <v>8</v>
      </c>
      <c r="CJ58" s="452" t="str">
        <f ca="1">GrpH!$B$7</f>
        <v>Portugal</v>
      </c>
      <c r="CK58" s="453">
        <f t="shared" ca="1" si="616"/>
        <v>13</v>
      </c>
      <c r="CL58" s="452" t="str">
        <f ca="1">GrpH!$D$7</f>
        <v>Uruguay</v>
      </c>
      <c r="CM58" s="492"/>
      <c r="CN58" s="492"/>
      <c r="CO58" s="486"/>
      <c r="CP58" s="453" t="str">
        <f t="shared" ca="1" si="617"/>
        <v/>
      </c>
      <c r="CQ58" s="453" t="str">
        <f ca="1">IF((CP58&lt;&gt;""),IF(OR($F58&lt;&gt;$G58,PrSettings!$M$4="●"),(($F58-$G58)=(CM58-CN58))*1,0),"")</f>
        <v/>
      </c>
      <c r="CR58" s="453" t="str">
        <f t="shared" ca="1" si="618"/>
        <v/>
      </c>
      <c r="CS58" s="453" t="str">
        <f ca="1">IF(CP58&lt;&gt;"",IF(ABS($F58-$G58)&gt;=PrSettings!$M$7,(ABS($F58-$G58-CM58+CN58)&lt;=1)*1,IF(AND(CP58,$F58=$G58,$F58&gt;=PrSettings!$M$6),(ABS(CM58-$F58)&lt;=1)*1,IF(AND(CP58,$F58+$G58&gt;=PrSettings!$M$8),(ABS(CM58-$F58)+ABS(CN58-$G58)&lt;=1)*1,""))),"")</f>
        <v/>
      </c>
      <c r="CT58" s="489"/>
      <c r="CV58" s="451">
        <f t="shared" ca="1" si="366"/>
        <v>8</v>
      </c>
      <c r="CW58" s="452" t="str">
        <f ca="1">GrpH!$B$7</f>
        <v>Portugal</v>
      </c>
      <c r="CX58" s="453">
        <f t="shared" ca="1" si="619"/>
        <v>13</v>
      </c>
      <c r="CY58" s="452" t="str">
        <f ca="1">GrpH!$D$7</f>
        <v>Uruguay</v>
      </c>
      <c r="CZ58" s="492"/>
      <c r="DA58" s="492"/>
      <c r="DB58" s="486"/>
      <c r="DC58" s="453" t="str">
        <f t="shared" ca="1" si="620"/>
        <v/>
      </c>
      <c r="DD58" s="453" t="str">
        <f ca="1">IF((DC58&lt;&gt;""),IF(OR($F58&lt;&gt;$G58,PrSettings!$M$4="●"),(($F58-$G58)=(CZ58-DA58))*1,0),"")</f>
        <v/>
      </c>
      <c r="DE58" s="453" t="str">
        <f t="shared" ca="1" si="621"/>
        <v/>
      </c>
      <c r="DF58" s="453" t="str">
        <f ca="1">IF(DC58&lt;&gt;"",IF(ABS($F58-$G58)&gt;=PrSettings!$M$7,(ABS($F58-$G58-CZ58+DA58)&lt;=1)*1,IF(AND(DC58,$F58=$G58,$F58&gt;=PrSettings!$M$6),(ABS(CZ58-$F58)&lt;=1)*1,IF(AND(DC58,$F58+$G58&gt;=PrSettings!$M$8),(ABS(CZ58-$F58)+ABS(DA58-$G58)&lt;=1)*1,""))),"")</f>
        <v/>
      </c>
      <c r="DG58" s="489"/>
      <c r="DI58" s="451">
        <f t="shared" ca="1" si="370"/>
        <v>8</v>
      </c>
      <c r="DJ58" s="452" t="str">
        <f ca="1">GrpH!$B$7</f>
        <v>Portugal</v>
      </c>
      <c r="DK58" s="453">
        <f t="shared" ca="1" si="622"/>
        <v>13</v>
      </c>
      <c r="DL58" s="452" t="str">
        <f ca="1">GrpH!$D$7</f>
        <v>Uruguay</v>
      </c>
      <c r="DM58" s="492"/>
      <c r="DN58" s="492"/>
      <c r="DO58" s="486"/>
      <c r="DP58" s="453" t="str">
        <f t="shared" ca="1" si="623"/>
        <v/>
      </c>
      <c r="DQ58" s="453" t="str">
        <f ca="1">IF((DP58&lt;&gt;""),IF(OR($F58&lt;&gt;$G58,PrSettings!$M$4="●"),(($F58-$G58)=(DM58-DN58))*1,0),"")</f>
        <v/>
      </c>
      <c r="DR58" s="453" t="str">
        <f t="shared" ca="1" si="624"/>
        <v/>
      </c>
      <c r="DS58" s="453" t="str">
        <f ca="1">IF(DP58&lt;&gt;"",IF(ABS($F58-$G58)&gt;=PrSettings!$M$7,(ABS($F58-$G58-DM58+DN58)&lt;=1)*1,IF(AND(DP58,$F58=$G58,$F58&gt;=PrSettings!$M$6),(ABS(DM58-$F58)&lt;=1)*1,IF(AND(DP58,$F58+$G58&gt;=PrSettings!$M$8),(ABS(DM58-$F58)+ABS(DN58-$G58)&lt;=1)*1,""))),"")</f>
        <v/>
      </c>
      <c r="DT58" s="489"/>
      <c r="DV58" s="451">
        <f t="shared" ca="1" si="374"/>
        <v>8</v>
      </c>
      <c r="DW58" s="452" t="str">
        <f ca="1">GrpH!$B$7</f>
        <v>Portugal</v>
      </c>
      <c r="DX58" s="453">
        <f t="shared" ca="1" si="625"/>
        <v>13</v>
      </c>
      <c r="DY58" s="452" t="str">
        <f ca="1">GrpH!$D$7</f>
        <v>Uruguay</v>
      </c>
      <c r="DZ58" s="492"/>
      <c r="EA58" s="492"/>
      <c r="EB58" s="486"/>
      <c r="EC58" s="453" t="str">
        <f t="shared" ca="1" si="626"/>
        <v/>
      </c>
      <c r="ED58" s="453" t="str">
        <f ca="1">IF((EC58&lt;&gt;""),IF(OR($F58&lt;&gt;$G58,PrSettings!$M$4="●"),(($F58-$G58)=(DZ58-EA58))*1,0),"")</f>
        <v/>
      </c>
      <c r="EE58" s="453" t="str">
        <f t="shared" ca="1" si="627"/>
        <v/>
      </c>
      <c r="EF58" s="453" t="str">
        <f ca="1">IF(EC58&lt;&gt;"",IF(ABS($F58-$G58)&gt;=PrSettings!$M$7,(ABS($F58-$G58-DZ58+EA58)&lt;=1)*1,IF(AND(EC58,$F58=$G58,$F58&gt;=PrSettings!$M$6),(ABS(DZ58-$F58)&lt;=1)*1,IF(AND(EC58,$F58+$G58&gt;=PrSettings!$M$8),(ABS(DZ58-$F58)+ABS(EA58-$G58)&lt;=1)*1,""))),"")</f>
        <v/>
      </c>
      <c r="EG58" s="489"/>
      <c r="EI58" s="451">
        <f t="shared" ca="1" si="378"/>
        <v>8</v>
      </c>
      <c r="EJ58" s="452" t="str">
        <f ca="1">GrpH!$B$7</f>
        <v>Portugal</v>
      </c>
      <c r="EK58" s="453">
        <f t="shared" ca="1" si="628"/>
        <v>13</v>
      </c>
      <c r="EL58" s="452" t="str">
        <f ca="1">GrpH!$D$7</f>
        <v>Uruguay</v>
      </c>
      <c r="EM58" s="492"/>
      <c r="EN58" s="492"/>
      <c r="EO58" s="486"/>
      <c r="EP58" s="453" t="str">
        <f t="shared" ca="1" si="629"/>
        <v/>
      </c>
      <c r="EQ58" s="453" t="str">
        <f ca="1">IF((EP58&lt;&gt;""),IF(OR($F58&lt;&gt;$G58,PrSettings!$M$4="●"),(($F58-$G58)=(EM58-EN58))*1,0),"")</f>
        <v/>
      </c>
      <c r="ER58" s="453" t="str">
        <f t="shared" ca="1" si="630"/>
        <v/>
      </c>
      <c r="ES58" s="453" t="str">
        <f ca="1">IF(EP58&lt;&gt;"",IF(ABS($F58-$G58)&gt;=PrSettings!$M$7,(ABS($F58-$G58-EM58+EN58)&lt;=1)*1,IF(AND(EP58,$F58=$G58,$F58&gt;=PrSettings!$M$6),(ABS(EM58-$F58)&lt;=1)*1,IF(AND(EP58,$F58+$G58&gt;=PrSettings!$M$8),(ABS(EM58-$F58)+ABS(EN58-$G58)&lt;=1)*1,""))),"")</f>
        <v/>
      </c>
      <c r="ET58" s="489"/>
      <c r="EV58" s="451">
        <f t="shared" ca="1" si="382"/>
        <v>8</v>
      </c>
      <c r="EW58" s="452" t="str">
        <f ca="1">GrpH!$B$7</f>
        <v>Portugal</v>
      </c>
      <c r="EX58" s="453">
        <f t="shared" ca="1" si="631"/>
        <v>13</v>
      </c>
      <c r="EY58" s="452" t="str">
        <f ca="1">GrpH!$D$7</f>
        <v>Uruguay</v>
      </c>
      <c r="EZ58" s="492"/>
      <c r="FA58" s="492"/>
      <c r="FB58" s="486"/>
      <c r="FC58" s="453" t="str">
        <f t="shared" ca="1" si="632"/>
        <v/>
      </c>
      <c r="FD58" s="453" t="str">
        <f ca="1">IF((FC58&lt;&gt;""),IF(OR($F58&lt;&gt;$G58,PrSettings!$M$4="●"),(($F58-$G58)=(EZ58-FA58))*1,0),"")</f>
        <v/>
      </c>
      <c r="FE58" s="453" t="str">
        <f t="shared" ca="1" si="633"/>
        <v/>
      </c>
      <c r="FF58" s="453" t="str">
        <f ca="1">IF(FC58&lt;&gt;"",IF(ABS($F58-$G58)&gt;=PrSettings!$M$7,(ABS($F58-$G58-EZ58+FA58)&lt;=1)*1,IF(AND(FC58,$F58=$G58,$F58&gt;=PrSettings!$M$6),(ABS(EZ58-$F58)&lt;=1)*1,IF(AND(FC58,$F58+$G58&gt;=PrSettings!$M$8),(ABS(EZ58-$F58)+ABS(FA58-$G58)&lt;=1)*1,""))),"")</f>
        <v/>
      </c>
      <c r="FG58" s="489"/>
      <c r="FI58" s="451">
        <f t="shared" ca="1" si="386"/>
        <v>8</v>
      </c>
      <c r="FJ58" s="452" t="str">
        <f ca="1">GrpH!$B$7</f>
        <v>Portugal</v>
      </c>
      <c r="FK58" s="453">
        <f t="shared" ca="1" si="634"/>
        <v>13</v>
      </c>
      <c r="FL58" s="452" t="str">
        <f ca="1">GrpH!$D$7</f>
        <v>Uruguay</v>
      </c>
      <c r="FM58" s="492"/>
      <c r="FN58" s="492"/>
      <c r="FO58" s="486"/>
      <c r="FP58" s="453" t="str">
        <f t="shared" ca="1" si="635"/>
        <v/>
      </c>
      <c r="FQ58" s="453" t="str">
        <f ca="1">IF((FP58&lt;&gt;""),IF(OR($F58&lt;&gt;$G58,PrSettings!$M$4="●"),(($F58-$G58)=(FM58-FN58))*1,0),"")</f>
        <v/>
      </c>
      <c r="FR58" s="453" t="str">
        <f t="shared" ca="1" si="636"/>
        <v/>
      </c>
      <c r="FS58" s="453" t="str">
        <f ca="1">IF(FP58&lt;&gt;"",IF(ABS($F58-$G58)&gt;=PrSettings!$M$7,(ABS($F58-$G58-FM58+FN58)&lt;=1)*1,IF(AND(FP58,$F58=$G58,$F58&gt;=PrSettings!$M$6),(ABS(FM58-$F58)&lt;=1)*1,IF(AND(FP58,$F58+$G58&gt;=PrSettings!$M$8),(ABS(FM58-$F58)+ABS(FN58-$G58)&lt;=1)*1,""))),"")</f>
        <v/>
      </c>
      <c r="FT58" s="489"/>
      <c r="FV58" s="451">
        <f t="shared" ca="1" si="390"/>
        <v>8</v>
      </c>
      <c r="FW58" s="452" t="str">
        <f ca="1">GrpH!$B$7</f>
        <v>Portugal</v>
      </c>
      <c r="FX58" s="453">
        <f t="shared" ca="1" si="637"/>
        <v>13</v>
      </c>
      <c r="FY58" s="452" t="str">
        <f ca="1">GrpH!$D$7</f>
        <v>Uruguay</v>
      </c>
      <c r="FZ58" s="492"/>
      <c r="GA58" s="492"/>
      <c r="GB58" s="486"/>
      <c r="GC58" s="453" t="str">
        <f t="shared" ca="1" si="638"/>
        <v/>
      </c>
      <c r="GD58" s="453" t="str">
        <f ca="1">IF((GC58&lt;&gt;""),IF(OR($F58&lt;&gt;$G58,PrSettings!$M$4="●"),(($F58-$G58)=(FZ58-GA58))*1,0),"")</f>
        <v/>
      </c>
      <c r="GE58" s="453" t="str">
        <f t="shared" ca="1" si="639"/>
        <v/>
      </c>
      <c r="GF58" s="453" t="str">
        <f ca="1">IF(GC58&lt;&gt;"",IF(ABS($F58-$G58)&gt;=PrSettings!$M$7,(ABS($F58-$G58-FZ58+GA58)&lt;=1)*1,IF(AND(GC58,$F58=$G58,$F58&gt;=PrSettings!$M$6),(ABS(FZ58-$F58)&lt;=1)*1,IF(AND(GC58,$F58+$G58&gt;=PrSettings!$M$8),(ABS(FZ58-$F58)+ABS(GA58-$G58)&lt;=1)*1,""))),"")</f>
        <v/>
      </c>
      <c r="GG58" s="489"/>
      <c r="GI58" s="451">
        <f t="shared" ca="1" si="394"/>
        <v>8</v>
      </c>
      <c r="GJ58" s="452" t="str">
        <f ca="1">GrpH!$B$7</f>
        <v>Portugal</v>
      </c>
      <c r="GK58" s="453">
        <f t="shared" ca="1" si="640"/>
        <v>13</v>
      </c>
      <c r="GL58" s="452" t="str">
        <f ca="1">GrpH!$D$7</f>
        <v>Uruguay</v>
      </c>
      <c r="GM58" s="492"/>
      <c r="GN58" s="492"/>
      <c r="GO58" s="486"/>
      <c r="GP58" s="453" t="str">
        <f t="shared" ca="1" si="641"/>
        <v/>
      </c>
      <c r="GQ58" s="453" t="str">
        <f ca="1">IF((GP58&lt;&gt;""),IF(OR($F58&lt;&gt;$G58,PrSettings!$M$4="●"),(($F58-$G58)=(GM58-GN58))*1,0),"")</f>
        <v/>
      </c>
      <c r="GR58" s="453" t="str">
        <f t="shared" ca="1" si="642"/>
        <v/>
      </c>
      <c r="GS58" s="453" t="str">
        <f ca="1">IF(GP58&lt;&gt;"",IF(ABS($F58-$G58)&gt;=PrSettings!$M$7,(ABS($F58-$G58-GM58+GN58)&lt;=1)*1,IF(AND(GP58,$F58=$G58,$F58&gt;=PrSettings!$M$6),(ABS(GM58-$F58)&lt;=1)*1,IF(AND(GP58,$F58+$G58&gt;=PrSettings!$M$8),(ABS(GM58-$F58)+ABS(GN58-$G58)&lt;=1)*1,""))),"")</f>
        <v/>
      </c>
      <c r="GT58" s="489"/>
      <c r="GV58" s="451">
        <f t="shared" ca="1" si="398"/>
        <v>8</v>
      </c>
      <c r="GW58" s="452" t="str">
        <f ca="1">GrpH!$B$7</f>
        <v>Portugal</v>
      </c>
      <c r="GX58" s="453">
        <f t="shared" ca="1" si="643"/>
        <v>13</v>
      </c>
      <c r="GY58" s="452" t="str">
        <f ca="1">GrpH!$D$7</f>
        <v>Uruguay</v>
      </c>
      <c r="GZ58" s="492"/>
      <c r="HA58" s="492"/>
      <c r="HB58" s="486"/>
      <c r="HC58" s="453" t="str">
        <f t="shared" ca="1" si="644"/>
        <v/>
      </c>
      <c r="HD58" s="453" t="str">
        <f ca="1">IF((HC58&lt;&gt;""),IF(OR($F58&lt;&gt;$G58,PrSettings!$M$4="●"),(($F58-$G58)=(GZ58-HA58))*1,0),"")</f>
        <v/>
      </c>
      <c r="HE58" s="453" t="str">
        <f t="shared" ca="1" si="645"/>
        <v/>
      </c>
      <c r="HF58" s="453" t="str">
        <f ca="1">IF(HC58&lt;&gt;"",IF(ABS($F58-$G58)&gt;=PrSettings!$M$7,(ABS($F58-$G58-GZ58+HA58)&lt;=1)*1,IF(AND(HC58,$F58=$G58,$F58&gt;=PrSettings!$M$6),(ABS(GZ58-$F58)&lt;=1)*1,IF(AND(HC58,$F58+$G58&gt;=PrSettings!$M$8),(ABS(GZ58-$F58)+ABS(HA58-$G58)&lt;=1)*1,""))),"")</f>
        <v/>
      </c>
      <c r="HG58" s="489"/>
      <c r="HI58" s="451">
        <f t="shared" ca="1" si="402"/>
        <v>8</v>
      </c>
      <c r="HJ58" s="452" t="str">
        <f ca="1">GrpH!$B$7</f>
        <v>Portugal</v>
      </c>
      <c r="HK58" s="453">
        <f t="shared" ca="1" si="646"/>
        <v>13</v>
      </c>
      <c r="HL58" s="452" t="str">
        <f ca="1">GrpH!$D$7</f>
        <v>Uruguay</v>
      </c>
      <c r="HM58" s="492"/>
      <c r="HN58" s="492"/>
      <c r="HO58" s="486"/>
      <c r="HP58" s="453" t="str">
        <f t="shared" ca="1" si="647"/>
        <v/>
      </c>
      <c r="HQ58" s="453" t="str">
        <f ca="1">IF((HP58&lt;&gt;""),IF(OR($F58&lt;&gt;$G58,PrSettings!$M$4="●"),(($F58-$G58)=(HM58-HN58))*1,0),"")</f>
        <v/>
      </c>
      <c r="HR58" s="453" t="str">
        <f t="shared" ca="1" si="648"/>
        <v/>
      </c>
      <c r="HS58" s="453" t="str">
        <f ca="1">IF(HP58&lt;&gt;"",IF(ABS($F58-$G58)&gt;=PrSettings!$M$7,(ABS($F58-$G58-HM58+HN58)&lt;=1)*1,IF(AND(HP58,$F58=$G58,$F58&gt;=PrSettings!$M$6),(ABS(HM58-$F58)&lt;=1)*1,IF(AND(HP58,$F58+$G58&gt;=PrSettings!$M$8),(ABS(HM58-$F58)+ABS(HN58-$G58)&lt;=1)*1,""))),"")</f>
        <v/>
      </c>
      <c r="HT58" s="489"/>
      <c r="HV58" s="451">
        <f t="shared" ca="1" si="406"/>
        <v>8</v>
      </c>
      <c r="HW58" s="452" t="str">
        <f ca="1">GrpH!$B$7</f>
        <v>Portugal</v>
      </c>
      <c r="HX58" s="453">
        <f t="shared" ca="1" si="649"/>
        <v>13</v>
      </c>
      <c r="HY58" s="452" t="str">
        <f ca="1">GrpH!$D$7</f>
        <v>Uruguay</v>
      </c>
      <c r="HZ58" s="492"/>
      <c r="IA58" s="492"/>
      <c r="IB58" s="486"/>
      <c r="IC58" s="453" t="str">
        <f t="shared" ca="1" si="650"/>
        <v/>
      </c>
      <c r="ID58" s="453" t="str">
        <f ca="1">IF((IC58&lt;&gt;""),IF(OR($F58&lt;&gt;$G58,PrSettings!$M$4="●"),(($F58-$G58)=(HZ58-IA58))*1,0),"")</f>
        <v/>
      </c>
      <c r="IE58" s="453" t="str">
        <f t="shared" ca="1" si="651"/>
        <v/>
      </c>
      <c r="IF58" s="453" t="str">
        <f ca="1">IF(IC58&lt;&gt;"",IF(ABS($F58-$G58)&gt;=PrSettings!$M$7,(ABS($F58-$G58-HZ58+IA58)&lt;=1)*1,IF(AND(IC58,$F58=$G58,$F58&gt;=PrSettings!$M$6),(ABS(HZ58-$F58)&lt;=1)*1,IF(AND(IC58,$F58+$G58&gt;=PrSettings!$M$8),(ABS(HZ58-$F58)+ABS(IA58-$G58)&lt;=1)*1,""))),"")</f>
        <v/>
      </c>
      <c r="IG58" s="489"/>
      <c r="II58" s="451">
        <f t="shared" ca="1" si="410"/>
        <v>8</v>
      </c>
      <c r="IJ58" s="452" t="str">
        <f ca="1">GrpH!$B$7</f>
        <v>Portugal</v>
      </c>
      <c r="IK58" s="453">
        <f t="shared" ca="1" si="652"/>
        <v>13</v>
      </c>
      <c r="IL58" s="452" t="str">
        <f ca="1">GrpH!$D$7</f>
        <v>Uruguay</v>
      </c>
      <c r="IM58" s="492"/>
      <c r="IN58" s="492"/>
      <c r="IO58" s="486"/>
      <c r="IP58" s="453" t="str">
        <f t="shared" ca="1" si="653"/>
        <v/>
      </c>
      <c r="IQ58" s="453" t="str">
        <f ca="1">IF((IP58&lt;&gt;""),IF(OR($F58&lt;&gt;$G58,PrSettings!$M$4="●"),(($F58-$G58)=(IM58-IN58))*1,0),"")</f>
        <v/>
      </c>
      <c r="IR58" s="453" t="str">
        <f t="shared" ca="1" si="654"/>
        <v/>
      </c>
      <c r="IS58" s="453" t="str">
        <f ca="1">IF(IP58&lt;&gt;"",IF(ABS($F58-$G58)&gt;=PrSettings!$M$7,(ABS($F58-$G58-IM58+IN58)&lt;=1)*1,IF(AND(IP58,$F58=$G58,$F58&gt;=PrSettings!$M$6),(ABS(IM58-$F58)&lt;=1)*1,IF(AND(IP58,$F58+$G58&gt;=PrSettings!$M$8),(ABS(IM58-$F58)+ABS(IN58-$G58)&lt;=1)*1,""))),"")</f>
        <v/>
      </c>
      <c r="IT58" s="489"/>
      <c r="IV58" s="451">
        <f t="shared" ca="1" si="414"/>
        <v>8</v>
      </c>
      <c r="IW58" s="452" t="str">
        <f ca="1">GrpH!$B$7</f>
        <v>Portugal</v>
      </c>
      <c r="IX58" s="453">
        <f t="shared" ca="1" si="655"/>
        <v>13</v>
      </c>
      <c r="IY58" s="452" t="str">
        <f ca="1">GrpH!$D$7</f>
        <v>Uruguay</v>
      </c>
      <c r="IZ58" s="492"/>
      <c r="JA58" s="492"/>
      <c r="JB58" s="486"/>
      <c r="JC58" s="453" t="str">
        <f t="shared" ca="1" si="656"/>
        <v/>
      </c>
      <c r="JD58" s="453" t="str">
        <f ca="1">IF((JC58&lt;&gt;""),IF(OR($F58&lt;&gt;$G58,PrSettings!$M$4="●"),(($F58-$G58)=(IZ58-JA58))*1,0),"")</f>
        <v/>
      </c>
      <c r="JE58" s="453" t="str">
        <f t="shared" ca="1" si="657"/>
        <v/>
      </c>
      <c r="JF58" s="453" t="str">
        <f ca="1">IF(JC58&lt;&gt;"",IF(ABS($F58-$G58)&gt;=PrSettings!$M$7,(ABS($F58-$G58-IZ58+JA58)&lt;=1)*1,IF(AND(JC58,$F58=$G58,$F58&gt;=PrSettings!$M$6),(ABS(IZ58-$F58)&lt;=1)*1,IF(AND(JC58,$F58+$G58&gt;=PrSettings!$M$8),(ABS(IZ58-$F58)+ABS(JA58-$G58)&lt;=1)*1,""))),"")</f>
        <v/>
      </c>
      <c r="JG58" s="489"/>
      <c r="JI58" s="451">
        <f t="shared" ca="1" si="418"/>
        <v>8</v>
      </c>
      <c r="JJ58" s="452" t="str">
        <f ca="1">GrpH!$B$7</f>
        <v>Portugal</v>
      </c>
      <c r="JK58" s="453">
        <f t="shared" ca="1" si="658"/>
        <v>13</v>
      </c>
      <c r="JL58" s="452" t="str">
        <f ca="1">GrpH!$D$7</f>
        <v>Uruguay</v>
      </c>
      <c r="JM58" s="492"/>
      <c r="JN58" s="492"/>
      <c r="JO58" s="486"/>
      <c r="JP58" s="453" t="str">
        <f t="shared" ca="1" si="659"/>
        <v/>
      </c>
      <c r="JQ58" s="453" t="str">
        <f ca="1">IF((JP58&lt;&gt;""),IF(OR($F58&lt;&gt;$G58,PrSettings!$M$4="●"),(($F58-$G58)=(JM58-JN58))*1,0),"")</f>
        <v/>
      </c>
      <c r="JR58" s="453" t="str">
        <f t="shared" ca="1" si="660"/>
        <v/>
      </c>
      <c r="JS58" s="453" t="str">
        <f ca="1">IF(JP58&lt;&gt;"",IF(ABS($F58-$G58)&gt;=PrSettings!$M$7,(ABS($F58-$G58-JM58+JN58)&lt;=1)*1,IF(AND(JP58,$F58=$G58,$F58&gt;=PrSettings!$M$6),(ABS(JM58-$F58)&lt;=1)*1,IF(AND(JP58,$F58+$G58&gt;=PrSettings!$M$8),(ABS(JM58-$F58)+ABS(JN58-$G58)&lt;=1)*1,""))),"")</f>
        <v/>
      </c>
      <c r="JT58" s="489"/>
      <c r="JV58" s="451">
        <f t="shared" ca="1" si="422"/>
        <v>8</v>
      </c>
      <c r="JW58" s="452" t="str">
        <f ca="1">GrpH!$B$7</f>
        <v>Portugal</v>
      </c>
      <c r="JX58" s="453">
        <f t="shared" ca="1" si="661"/>
        <v>13</v>
      </c>
      <c r="JY58" s="452" t="str">
        <f ca="1">GrpH!$D$7</f>
        <v>Uruguay</v>
      </c>
      <c r="JZ58" s="492"/>
      <c r="KA58" s="492"/>
      <c r="KB58" s="486"/>
      <c r="KC58" s="453" t="str">
        <f t="shared" ca="1" si="662"/>
        <v/>
      </c>
      <c r="KD58" s="453" t="str">
        <f ca="1">IF((KC58&lt;&gt;""),IF(OR($F58&lt;&gt;$G58,PrSettings!$M$4="●"),(($F58-$G58)=(JZ58-KA58))*1,0),"")</f>
        <v/>
      </c>
      <c r="KE58" s="453" t="str">
        <f t="shared" ca="1" si="663"/>
        <v/>
      </c>
      <c r="KF58" s="453" t="str">
        <f ca="1">IF(KC58&lt;&gt;"",IF(ABS($F58-$G58)&gt;=PrSettings!$M$7,(ABS($F58-$G58-JZ58+KA58)&lt;=1)*1,IF(AND(KC58,$F58=$G58,$F58&gt;=PrSettings!$M$6),(ABS(JZ58-$F58)&lt;=1)*1,IF(AND(KC58,$F58+$G58&gt;=PrSettings!$M$8),(ABS(JZ58-$F58)+ABS(KA58-$G58)&lt;=1)*1,""))),"")</f>
        <v/>
      </c>
      <c r="KG58" s="489"/>
      <c r="KI58" s="451">
        <f t="shared" ca="1" si="426"/>
        <v>8</v>
      </c>
      <c r="KJ58" s="452" t="str">
        <f ca="1">GrpH!$B$7</f>
        <v>Portugal</v>
      </c>
      <c r="KK58" s="453">
        <f t="shared" ca="1" si="664"/>
        <v>13</v>
      </c>
      <c r="KL58" s="452" t="str">
        <f ca="1">GrpH!$D$7</f>
        <v>Uruguay</v>
      </c>
      <c r="KM58" s="492"/>
      <c r="KN58" s="492"/>
      <c r="KO58" s="486"/>
      <c r="KP58" s="453" t="str">
        <f t="shared" ca="1" si="665"/>
        <v/>
      </c>
      <c r="KQ58" s="453" t="str">
        <f ca="1">IF((KP58&lt;&gt;""),IF(OR($F58&lt;&gt;$G58,PrSettings!$M$4="●"),(($F58-$G58)=(KM58-KN58))*1,0),"")</f>
        <v/>
      </c>
      <c r="KR58" s="453" t="str">
        <f t="shared" ca="1" si="666"/>
        <v/>
      </c>
      <c r="KS58" s="453" t="str">
        <f ca="1">IF(KP58&lt;&gt;"",IF(ABS($F58-$G58)&gt;=PrSettings!$M$7,(ABS($F58-$G58-KM58+KN58)&lt;=1)*1,IF(AND(KP58,$F58=$G58,$F58&gt;=PrSettings!$M$6),(ABS(KM58-$F58)&lt;=1)*1,IF(AND(KP58,$F58+$G58&gt;=PrSettings!$M$8),(ABS(KM58-$F58)+ABS(KN58-$G58)&lt;=1)*1,""))),"")</f>
        <v/>
      </c>
      <c r="KT58" s="489"/>
      <c r="KV58" s="451">
        <f t="shared" ca="1" si="430"/>
        <v>8</v>
      </c>
      <c r="KW58" s="452" t="str">
        <f ca="1">GrpH!$B$7</f>
        <v>Portugal</v>
      </c>
      <c r="KX58" s="453">
        <f t="shared" ca="1" si="667"/>
        <v>13</v>
      </c>
      <c r="KY58" s="452" t="str">
        <f ca="1">GrpH!$D$7</f>
        <v>Uruguay</v>
      </c>
      <c r="KZ58" s="492"/>
      <c r="LA58" s="492"/>
      <c r="LB58" s="486"/>
      <c r="LC58" s="453" t="str">
        <f t="shared" ca="1" si="668"/>
        <v/>
      </c>
      <c r="LD58" s="453" t="str">
        <f ca="1">IF((LC58&lt;&gt;""),IF(OR($F58&lt;&gt;$G58,PrSettings!$M$4="●"),(($F58-$G58)=(KZ58-LA58))*1,0),"")</f>
        <v/>
      </c>
      <c r="LE58" s="453" t="str">
        <f t="shared" ca="1" si="669"/>
        <v/>
      </c>
      <c r="LF58" s="453" t="str">
        <f ca="1">IF(LC58&lt;&gt;"",IF(ABS($F58-$G58)&gt;=PrSettings!$M$7,(ABS($F58-$G58-KZ58+LA58)&lt;=1)*1,IF(AND(LC58,$F58=$G58,$F58&gt;=PrSettings!$M$6),(ABS(KZ58-$F58)&lt;=1)*1,IF(AND(LC58,$F58+$G58&gt;=PrSettings!$M$8),(ABS(KZ58-$F58)+ABS(LA58-$G58)&lt;=1)*1,""))),"")</f>
        <v/>
      </c>
      <c r="LG58" s="489"/>
      <c r="LI58" s="451">
        <f t="shared" ca="1" si="434"/>
        <v>8</v>
      </c>
      <c r="LJ58" s="452" t="str">
        <f ca="1">GrpH!$B$7</f>
        <v>Portugal</v>
      </c>
      <c r="LK58" s="453">
        <f t="shared" ca="1" si="670"/>
        <v>13</v>
      </c>
      <c r="LL58" s="452" t="str">
        <f ca="1">GrpH!$D$7</f>
        <v>Uruguay</v>
      </c>
      <c r="LM58" s="492"/>
      <c r="LN58" s="492"/>
      <c r="LO58" s="486"/>
      <c r="LP58" s="453" t="str">
        <f t="shared" ca="1" si="671"/>
        <v/>
      </c>
      <c r="LQ58" s="453" t="str">
        <f ca="1">IF((LP58&lt;&gt;""),IF(OR($F58&lt;&gt;$G58,PrSettings!$M$4="●"),(($F58-$G58)=(LM58-LN58))*1,0),"")</f>
        <v/>
      </c>
      <c r="LR58" s="453" t="str">
        <f t="shared" ca="1" si="672"/>
        <v/>
      </c>
      <c r="LS58" s="453" t="str">
        <f ca="1">IF(LP58&lt;&gt;"",IF(ABS($F58-$G58)&gt;=PrSettings!$M$7,(ABS($F58-$G58-LM58+LN58)&lt;=1)*1,IF(AND(LP58,$F58=$G58,$F58&gt;=PrSettings!$M$6),(ABS(LM58-$F58)&lt;=1)*1,IF(AND(LP58,$F58+$G58&gt;=PrSettings!$M$8),(ABS(LM58-$F58)+ABS(LN58-$G58)&lt;=1)*1,""))),"")</f>
        <v/>
      </c>
      <c r="LT58" s="489"/>
      <c r="LV58" s="451">
        <f t="shared" ca="1" si="438"/>
        <v>8</v>
      </c>
      <c r="LW58" s="452" t="str">
        <f ca="1">GrpH!$B$7</f>
        <v>Portugal</v>
      </c>
      <c r="LX58" s="453">
        <f t="shared" ca="1" si="673"/>
        <v>13</v>
      </c>
      <c r="LY58" s="452" t="str">
        <f ca="1">GrpH!$D$7</f>
        <v>Uruguay</v>
      </c>
      <c r="LZ58" s="492"/>
      <c r="MA58" s="492"/>
      <c r="MB58" s="486"/>
      <c r="MC58" s="453" t="str">
        <f t="shared" ca="1" si="674"/>
        <v/>
      </c>
      <c r="MD58" s="453" t="str">
        <f ca="1">IF((MC58&lt;&gt;""),IF(OR($F58&lt;&gt;$G58,PrSettings!$M$4="●"),(($F58-$G58)=(LZ58-MA58))*1,0),"")</f>
        <v/>
      </c>
      <c r="ME58" s="453" t="str">
        <f t="shared" ca="1" si="675"/>
        <v/>
      </c>
      <c r="MF58" s="453" t="str">
        <f ca="1">IF(MC58&lt;&gt;"",IF(ABS($F58-$G58)&gt;=PrSettings!$M$7,(ABS($F58-$G58-LZ58+MA58)&lt;=1)*1,IF(AND(MC58,$F58=$G58,$F58&gt;=PrSettings!$M$6),(ABS(LZ58-$F58)&lt;=1)*1,IF(AND(MC58,$F58+$G58&gt;=PrSettings!$M$8),(ABS(LZ58-$F58)+ABS(MA58-$G58)&lt;=1)*1,""))),"")</f>
        <v/>
      </c>
      <c r="MG58" s="489"/>
    </row>
    <row r="59" spans="1:345" s="444" customFormat="1" x14ac:dyDescent="0.25">
      <c r="A59" s="448"/>
      <c r="B59" s="451">
        <f ca="1">INDEX(Groups!$C$7:$C$45,MATCH(C59,Groups!$D$7:$D$45,0))</f>
        <v>60</v>
      </c>
      <c r="C59" s="452" t="str">
        <f ca="1">GrpH!$B$8</f>
        <v>Ghana</v>
      </c>
      <c r="D59" s="453">
        <f ca="1">INDEX(Groups!$C$7:$C$45,MATCH(E59,Groups!$D$7:$D$45,0))</f>
        <v>13</v>
      </c>
      <c r="E59" s="452" t="str">
        <f ca="1">GrpH!$D$8</f>
        <v>Uruguay</v>
      </c>
      <c r="F59" s="454">
        <f ca="1">GrpH!$E$8</f>
        <v>0</v>
      </c>
      <c r="G59" s="455">
        <f ca="1">GrpH!$G$8</f>
        <v>2</v>
      </c>
      <c r="I59" s="451">
        <f t="shared" ca="1" si="338"/>
        <v>60</v>
      </c>
      <c r="J59" s="452" t="str">
        <f ca="1">GrpH!$B$8</f>
        <v>Ghana</v>
      </c>
      <c r="K59" s="453">
        <f t="shared" ca="1" si="598"/>
        <v>13</v>
      </c>
      <c r="L59" s="452" t="str">
        <f ca="1">GrpH!$D$8</f>
        <v>Uruguay</v>
      </c>
      <c r="M59" s="492"/>
      <c r="N59" s="492"/>
      <c r="O59" s="486"/>
      <c r="P59" s="453" t="str">
        <f t="shared" ca="1" si="599"/>
        <v/>
      </c>
      <c r="Q59" s="453" t="str">
        <f ca="1">IF((P59&lt;&gt;""),IF(OR($F59&lt;&gt;$G59,PrSettings!$M$4="●"),(($F59-$G59)=(M59-N59))*1,0),"")</f>
        <v/>
      </c>
      <c r="R59" s="453" t="str">
        <f t="shared" ca="1" si="600"/>
        <v/>
      </c>
      <c r="S59" s="453" t="str">
        <f ca="1">IF(P59&lt;&gt;"",IF(ABS($F59-$G59)&gt;=PrSettings!$M$7,(ABS($F59-$G59-M59+N59)&lt;=1)*1,IF(AND(P59,$F59=$G59,$F59&gt;=PrSettings!$M$6),(ABS(M59-$F59)&lt;=1)*1,IF(AND(P59,$F59+$G59&gt;=PrSettings!$M$8),(ABS(M59-$F59)+ABS(N59-$G59)&lt;=1)*1,""))),"")</f>
        <v/>
      </c>
      <c r="T59" s="489"/>
      <c r="V59" s="451">
        <f t="shared" ca="1" si="342"/>
        <v>60</v>
      </c>
      <c r="W59" s="452" t="str">
        <f ca="1">GrpH!$B$8</f>
        <v>Ghana</v>
      </c>
      <c r="X59" s="453">
        <f t="shared" ca="1" si="601"/>
        <v>13</v>
      </c>
      <c r="Y59" s="452" t="str">
        <f ca="1">GrpH!$D$8</f>
        <v>Uruguay</v>
      </c>
      <c r="Z59" s="492"/>
      <c r="AA59" s="492"/>
      <c r="AB59" s="486"/>
      <c r="AC59" s="453" t="str">
        <f t="shared" ca="1" si="602"/>
        <v/>
      </c>
      <c r="AD59" s="453" t="str">
        <f ca="1">IF((AC59&lt;&gt;""),IF(OR($F59&lt;&gt;$G59,PrSettings!$M$4="●"),(($F59-$G59)=(Z59-AA59))*1,0),"")</f>
        <v/>
      </c>
      <c r="AE59" s="453" t="str">
        <f t="shared" ca="1" si="603"/>
        <v/>
      </c>
      <c r="AF59" s="453" t="str">
        <f ca="1">IF(AC59&lt;&gt;"",IF(ABS($F59-$G59)&gt;=PrSettings!$M$7,(ABS($F59-$G59-Z59+AA59)&lt;=1)*1,IF(AND(AC59,$F59=$G59,$F59&gt;=PrSettings!$M$6),(ABS(Z59-$F59)&lt;=1)*1,IF(AND(AC59,$F59+$G59&gt;=PrSettings!$M$8),(ABS(Z59-$F59)+ABS(AA59-$G59)&lt;=1)*1,""))),"")</f>
        <v/>
      </c>
      <c r="AG59" s="489"/>
      <c r="AI59" s="451">
        <f t="shared" ca="1" si="346"/>
        <v>60</v>
      </c>
      <c r="AJ59" s="452" t="str">
        <f ca="1">GrpH!$B$8</f>
        <v>Ghana</v>
      </c>
      <c r="AK59" s="453">
        <f t="shared" ca="1" si="604"/>
        <v>13</v>
      </c>
      <c r="AL59" s="452" t="str">
        <f ca="1">GrpH!$D$8</f>
        <v>Uruguay</v>
      </c>
      <c r="AM59" s="492"/>
      <c r="AN59" s="492"/>
      <c r="AO59" s="486"/>
      <c r="AP59" s="453" t="str">
        <f t="shared" ca="1" si="605"/>
        <v/>
      </c>
      <c r="AQ59" s="453" t="str">
        <f ca="1">IF((AP59&lt;&gt;""),IF(OR($F59&lt;&gt;$G59,PrSettings!$M$4="●"),(($F59-$G59)=(AM59-AN59))*1,0),"")</f>
        <v/>
      </c>
      <c r="AR59" s="453" t="str">
        <f t="shared" ca="1" si="606"/>
        <v/>
      </c>
      <c r="AS59" s="453" t="str">
        <f ca="1">IF(AP59&lt;&gt;"",IF(ABS($F59-$G59)&gt;=PrSettings!$M$7,(ABS($F59-$G59-AM59+AN59)&lt;=1)*1,IF(AND(AP59,$F59=$G59,$F59&gt;=PrSettings!$M$6),(ABS(AM59-$F59)&lt;=1)*1,IF(AND(AP59,$F59+$G59&gt;=PrSettings!$M$8),(ABS(AM59-$F59)+ABS(AN59-$G59)&lt;=1)*1,""))),"")</f>
        <v/>
      </c>
      <c r="AT59" s="489"/>
      <c r="AV59" s="451">
        <f t="shared" ca="1" si="350"/>
        <v>60</v>
      </c>
      <c r="AW59" s="452" t="str">
        <f ca="1">GrpH!$B$8</f>
        <v>Ghana</v>
      </c>
      <c r="AX59" s="453">
        <f t="shared" ca="1" si="607"/>
        <v>13</v>
      </c>
      <c r="AY59" s="452" t="str">
        <f ca="1">GrpH!$D$8</f>
        <v>Uruguay</v>
      </c>
      <c r="AZ59" s="492"/>
      <c r="BA59" s="492"/>
      <c r="BB59" s="486"/>
      <c r="BC59" s="453" t="str">
        <f t="shared" ca="1" si="608"/>
        <v/>
      </c>
      <c r="BD59" s="453" t="str">
        <f ca="1">IF((BC59&lt;&gt;""),IF(OR($F59&lt;&gt;$G59,PrSettings!$M$4="●"),(($F59-$G59)=(AZ59-BA59))*1,0),"")</f>
        <v/>
      </c>
      <c r="BE59" s="453" t="str">
        <f t="shared" ca="1" si="609"/>
        <v/>
      </c>
      <c r="BF59" s="453" t="str">
        <f ca="1">IF(BC59&lt;&gt;"",IF(ABS($F59-$G59)&gt;=PrSettings!$M$7,(ABS($F59-$G59-AZ59+BA59)&lt;=1)*1,IF(AND(BC59,$F59=$G59,$F59&gt;=PrSettings!$M$6),(ABS(AZ59-$F59)&lt;=1)*1,IF(AND(BC59,$F59+$G59&gt;=PrSettings!$M$8),(ABS(AZ59-$F59)+ABS(BA59-$G59)&lt;=1)*1,""))),"")</f>
        <v/>
      </c>
      <c r="BG59" s="489"/>
      <c r="BI59" s="451">
        <f t="shared" ca="1" si="354"/>
        <v>60</v>
      </c>
      <c r="BJ59" s="452" t="str">
        <f ca="1">GrpH!$B$8</f>
        <v>Ghana</v>
      </c>
      <c r="BK59" s="453">
        <f t="shared" ca="1" si="610"/>
        <v>13</v>
      </c>
      <c r="BL59" s="452" t="str">
        <f ca="1">GrpH!$D$8</f>
        <v>Uruguay</v>
      </c>
      <c r="BM59" s="492"/>
      <c r="BN59" s="492"/>
      <c r="BO59" s="486"/>
      <c r="BP59" s="453" t="str">
        <f t="shared" ca="1" si="611"/>
        <v/>
      </c>
      <c r="BQ59" s="453" t="str">
        <f ca="1">IF((BP59&lt;&gt;""),IF(OR($F59&lt;&gt;$G59,PrSettings!$M$4="●"),(($F59-$G59)=(BM59-BN59))*1,0),"")</f>
        <v/>
      </c>
      <c r="BR59" s="453" t="str">
        <f t="shared" ca="1" si="612"/>
        <v/>
      </c>
      <c r="BS59" s="453" t="str">
        <f ca="1">IF(BP59&lt;&gt;"",IF(ABS($F59-$G59)&gt;=PrSettings!$M$7,(ABS($F59-$G59-BM59+BN59)&lt;=1)*1,IF(AND(BP59,$F59=$G59,$F59&gt;=PrSettings!$M$6),(ABS(BM59-$F59)&lt;=1)*1,IF(AND(BP59,$F59+$G59&gt;=PrSettings!$M$8),(ABS(BM59-$F59)+ABS(BN59-$G59)&lt;=1)*1,""))),"")</f>
        <v/>
      </c>
      <c r="BT59" s="489"/>
      <c r="BV59" s="451">
        <f t="shared" ca="1" si="358"/>
        <v>60</v>
      </c>
      <c r="BW59" s="452" t="str">
        <f ca="1">GrpH!$B$8</f>
        <v>Ghana</v>
      </c>
      <c r="BX59" s="453">
        <f t="shared" ca="1" si="613"/>
        <v>13</v>
      </c>
      <c r="BY59" s="452" t="str">
        <f ca="1">GrpH!$D$8</f>
        <v>Uruguay</v>
      </c>
      <c r="BZ59" s="492"/>
      <c r="CA59" s="492"/>
      <c r="CB59" s="486"/>
      <c r="CC59" s="453" t="str">
        <f t="shared" ca="1" si="614"/>
        <v/>
      </c>
      <c r="CD59" s="453" t="str">
        <f ca="1">IF((CC59&lt;&gt;""),IF(OR($F59&lt;&gt;$G59,PrSettings!$M$4="●"),(($F59-$G59)=(BZ59-CA59))*1,0),"")</f>
        <v/>
      </c>
      <c r="CE59" s="453" t="str">
        <f t="shared" ca="1" si="615"/>
        <v/>
      </c>
      <c r="CF59" s="453" t="str">
        <f ca="1">IF(CC59&lt;&gt;"",IF(ABS($F59-$G59)&gt;=PrSettings!$M$7,(ABS($F59-$G59-BZ59+CA59)&lt;=1)*1,IF(AND(CC59,$F59=$G59,$F59&gt;=PrSettings!$M$6),(ABS(BZ59-$F59)&lt;=1)*1,IF(AND(CC59,$F59+$G59&gt;=PrSettings!$M$8),(ABS(BZ59-$F59)+ABS(CA59-$G59)&lt;=1)*1,""))),"")</f>
        <v/>
      </c>
      <c r="CG59" s="489"/>
      <c r="CI59" s="451">
        <f t="shared" ca="1" si="362"/>
        <v>60</v>
      </c>
      <c r="CJ59" s="452" t="str">
        <f ca="1">GrpH!$B$8</f>
        <v>Ghana</v>
      </c>
      <c r="CK59" s="453">
        <f t="shared" ca="1" si="616"/>
        <v>13</v>
      </c>
      <c r="CL59" s="452" t="str">
        <f ca="1">GrpH!$D$8</f>
        <v>Uruguay</v>
      </c>
      <c r="CM59" s="492"/>
      <c r="CN59" s="492"/>
      <c r="CO59" s="486"/>
      <c r="CP59" s="453" t="str">
        <f t="shared" ca="1" si="617"/>
        <v/>
      </c>
      <c r="CQ59" s="453" t="str">
        <f ca="1">IF((CP59&lt;&gt;""),IF(OR($F59&lt;&gt;$G59,PrSettings!$M$4="●"),(($F59-$G59)=(CM59-CN59))*1,0),"")</f>
        <v/>
      </c>
      <c r="CR59" s="453" t="str">
        <f t="shared" ca="1" si="618"/>
        <v/>
      </c>
      <c r="CS59" s="453" t="str">
        <f ca="1">IF(CP59&lt;&gt;"",IF(ABS($F59-$G59)&gt;=PrSettings!$M$7,(ABS($F59-$G59-CM59+CN59)&lt;=1)*1,IF(AND(CP59,$F59=$G59,$F59&gt;=PrSettings!$M$6),(ABS(CM59-$F59)&lt;=1)*1,IF(AND(CP59,$F59+$G59&gt;=PrSettings!$M$8),(ABS(CM59-$F59)+ABS(CN59-$G59)&lt;=1)*1,""))),"")</f>
        <v/>
      </c>
      <c r="CT59" s="489"/>
      <c r="CV59" s="451">
        <f t="shared" ca="1" si="366"/>
        <v>60</v>
      </c>
      <c r="CW59" s="452" t="str">
        <f ca="1">GrpH!$B$8</f>
        <v>Ghana</v>
      </c>
      <c r="CX59" s="453">
        <f t="shared" ca="1" si="619"/>
        <v>13</v>
      </c>
      <c r="CY59" s="452" t="str">
        <f ca="1">GrpH!$D$8</f>
        <v>Uruguay</v>
      </c>
      <c r="CZ59" s="492"/>
      <c r="DA59" s="492"/>
      <c r="DB59" s="486"/>
      <c r="DC59" s="453" t="str">
        <f t="shared" ca="1" si="620"/>
        <v/>
      </c>
      <c r="DD59" s="453" t="str">
        <f ca="1">IF((DC59&lt;&gt;""),IF(OR($F59&lt;&gt;$G59,PrSettings!$M$4="●"),(($F59-$G59)=(CZ59-DA59))*1,0),"")</f>
        <v/>
      </c>
      <c r="DE59" s="453" t="str">
        <f t="shared" ca="1" si="621"/>
        <v/>
      </c>
      <c r="DF59" s="453" t="str">
        <f ca="1">IF(DC59&lt;&gt;"",IF(ABS($F59-$G59)&gt;=PrSettings!$M$7,(ABS($F59-$G59-CZ59+DA59)&lt;=1)*1,IF(AND(DC59,$F59=$G59,$F59&gt;=PrSettings!$M$6),(ABS(CZ59-$F59)&lt;=1)*1,IF(AND(DC59,$F59+$G59&gt;=PrSettings!$M$8),(ABS(CZ59-$F59)+ABS(DA59-$G59)&lt;=1)*1,""))),"")</f>
        <v/>
      </c>
      <c r="DG59" s="489"/>
      <c r="DI59" s="451">
        <f t="shared" ca="1" si="370"/>
        <v>60</v>
      </c>
      <c r="DJ59" s="452" t="str">
        <f ca="1">GrpH!$B$8</f>
        <v>Ghana</v>
      </c>
      <c r="DK59" s="453">
        <f t="shared" ca="1" si="622"/>
        <v>13</v>
      </c>
      <c r="DL59" s="452" t="str">
        <f ca="1">GrpH!$D$8</f>
        <v>Uruguay</v>
      </c>
      <c r="DM59" s="492"/>
      <c r="DN59" s="492"/>
      <c r="DO59" s="486"/>
      <c r="DP59" s="453" t="str">
        <f t="shared" ca="1" si="623"/>
        <v/>
      </c>
      <c r="DQ59" s="453" t="str">
        <f ca="1">IF((DP59&lt;&gt;""),IF(OR($F59&lt;&gt;$G59,PrSettings!$M$4="●"),(($F59-$G59)=(DM59-DN59))*1,0),"")</f>
        <v/>
      </c>
      <c r="DR59" s="453" t="str">
        <f t="shared" ca="1" si="624"/>
        <v/>
      </c>
      <c r="DS59" s="453" t="str">
        <f ca="1">IF(DP59&lt;&gt;"",IF(ABS($F59-$G59)&gt;=PrSettings!$M$7,(ABS($F59-$G59-DM59+DN59)&lt;=1)*1,IF(AND(DP59,$F59=$G59,$F59&gt;=PrSettings!$M$6),(ABS(DM59-$F59)&lt;=1)*1,IF(AND(DP59,$F59+$G59&gt;=PrSettings!$M$8),(ABS(DM59-$F59)+ABS(DN59-$G59)&lt;=1)*1,""))),"")</f>
        <v/>
      </c>
      <c r="DT59" s="489"/>
      <c r="DV59" s="451">
        <f t="shared" ca="1" si="374"/>
        <v>60</v>
      </c>
      <c r="DW59" s="452" t="str">
        <f ca="1">GrpH!$B$8</f>
        <v>Ghana</v>
      </c>
      <c r="DX59" s="453">
        <f t="shared" ca="1" si="625"/>
        <v>13</v>
      </c>
      <c r="DY59" s="452" t="str">
        <f ca="1">GrpH!$D$8</f>
        <v>Uruguay</v>
      </c>
      <c r="DZ59" s="492"/>
      <c r="EA59" s="492"/>
      <c r="EB59" s="486"/>
      <c r="EC59" s="453" t="str">
        <f t="shared" ca="1" si="626"/>
        <v/>
      </c>
      <c r="ED59" s="453" t="str">
        <f ca="1">IF((EC59&lt;&gt;""),IF(OR($F59&lt;&gt;$G59,PrSettings!$M$4="●"),(($F59-$G59)=(DZ59-EA59))*1,0),"")</f>
        <v/>
      </c>
      <c r="EE59" s="453" t="str">
        <f t="shared" ca="1" si="627"/>
        <v/>
      </c>
      <c r="EF59" s="453" t="str">
        <f ca="1">IF(EC59&lt;&gt;"",IF(ABS($F59-$G59)&gt;=PrSettings!$M$7,(ABS($F59-$G59-DZ59+EA59)&lt;=1)*1,IF(AND(EC59,$F59=$G59,$F59&gt;=PrSettings!$M$6),(ABS(DZ59-$F59)&lt;=1)*1,IF(AND(EC59,$F59+$G59&gt;=PrSettings!$M$8),(ABS(DZ59-$F59)+ABS(EA59-$G59)&lt;=1)*1,""))),"")</f>
        <v/>
      </c>
      <c r="EG59" s="489"/>
      <c r="EI59" s="451">
        <f t="shared" ca="1" si="378"/>
        <v>60</v>
      </c>
      <c r="EJ59" s="452" t="str">
        <f ca="1">GrpH!$B$8</f>
        <v>Ghana</v>
      </c>
      <c r="EK59" s="453">
        <f t="shared" ca="1" si="628"/>
        <v>13</v>
      </c>
      <c r="EL59" s="452" t="str">
        <f ca="1">GrpH!$D$8</f>
        <v>Uruguay</v>
      </c>
      <c r="EM59" s="492"/>
      <c r="EN59" s="492"/>
      <c r="EO59" s="486"/>
      <c r="EP59" s="453" t="str">
        <f t="shared" ca="1" si="629"/>
        <v/>
      </c>
      <c r="EQ59" s="453" t="str">
        <f ca="1">IF((EP59&lt;&gt;""),IF(OR($F59&lt;&gt;$G59,PrSettings!$M$4="●"),(($F59-$G59)=(EM59-EN59))*1,0),"")</f>
        <v/>
      </c>
      <c r="ER59" s="453" t="str">
        <f t="shared" ca="1" si="630"/>
        <v/>
      </c>
      <c r="ES59" s="453" t="str">
        <f ca="1">IF(EP59&lt;&gt;"",IF(ABS($F59-$G59)&gt;=PrSettings!$M$7,(ABS($F59-$G59-EM59+EN59)&lt;=1)*1,IF(AND(EP59,$F59=$G59,$F59&gt;=PrSettings!$M$6),(ABS(EM59-$F59)&lt;=1)*1,IF(AND(EP59,$F59+$G59&gt;=PrSettings!$M$8),(ABS(EM59-$F59)+ABS(EN59-$G59)&lt;=1)*1,""))),"")</f>
        <v/>
      </c>
      <c r="ET59" s="489"/>
      <c r="EV59" s="451">
        <f t="shared" ca="1" si="382"/>
        <v>60</v>
      </c>
      <c r="EW59" s="452" t="str">
        <f ca="1">GrpH!$B$8</f>
        <v>Ghana</v>
      </c>
      <c r="EX59" s="453">
        <f t="shared" ca="1" si="631"/>
        <v>13</v>
      </c>
      <c r="EY59" s="452" t="str">
        <f ca="1">GrpH!$D$8</f>
        <v>Uruguay</v>
      </c>
      <c r="EZ59" s="492"/>
      <c r="FA59" s="492"/>
      <c r="FB59" s="486"/>
      <c r="FC59" s="453" t="str">
        <f t="shared" ca="1" si="632"/>
        <v/>
      </c>
      <c r="FD59" s="453" t="str">
        <f ca="1">IF((FC59&lt;&gt;""),IF(OR($F59&lt;&gt;$G59,PrSettings!$M$4="●"),(($F59-$G59)=(EZ59-FA59))*1,0),"")</f>
        <v/>
      </c>
      <c r="FE59" s="453" t="str">
        <f t="shared" ca="1" si="633"/>
        <v/>
      </c>
      <c r="FF59" s="453" t="str">
        <f ca="1">IF(FC59&lt;&gt;"",IF(ABS($F59-$G59)&gt;=PrSettings!$M$7,(ABS($F59-$G59-EZ59+FA59)&lt;=1)*1,IF(AND(FC59,$F59=$G59,$F59&gt;=PrSettings!$M$6),(ABS(EZ59-$F59)&lt;=1)*1,IF(AND(FC59,$F59+$G59&gt;=PrSettings!$M$8),(ABS(EZ59-$F59)+ABS(FA59-$G59)&lt;=1)*1,""))),"")</f>
        <v/>
      </c>
      <c r="FG59" s="489"/>
      <c r="FI59" s="451">
        <f t="shared" ca="1" si="386"/>
        <v>60</v>
      </c>
      <c r="FJ59" s="452" t="str">
        <f ca="1">GrpH!$B$8</f>
        <v>Ghana</v>
      </c>
      <c r="FK59" s="453">
        <f t="shared" ca="1" si="634"/>
        <v>13</v>
      </c>
      <c r="FL59" s="452" t="str">
        <f ca="1">GrpH!$D$8</f>
        <v>Uruguay</v>
      </c>
      <c r="FM59" s="492"/>
      <c r="FN59" s="492"/>
      <c r="FO59" s="486"/>
      <c r="FP59" s="453" t="str">
        <f t="shared" ca="1" si="635"/>
        <v/>
      </c>
      <c r="FQ59" s="453" t="str">
        <f ca="1">IF((FP59&lt;&gt;""),IF(OR($F59&lt;&gt;$G59,PrSettings!$M$4="●"),(($F59-$G59)=(FM59-FN59))*1,0),"")</f>
        <v/>
      </c>
      <c r="FR59" s="453" t="str">
        <f t="shared" ca="1" si="636"/>
        <v/>
      </c>
      <c r="FS59" s="453" t="str">
        <f ca="1">IF(FP59&lt;&gt;"",IF(ABS($F59-$G59)&gt;=PrSettings!$M$7,(ABS($F59-$G59-FM59+FN59)&lt;=1)*1,IF(AND(FP59,$F59=$G59,$F59&gt;=PrSettings!$M$6),(ABS(FM59-$F59)&lt;=1)*1,IF(AND(FP59,$F59+$G59&gt;=PrSettings!$M$8),(ABS(FM59-$F59)+ABS(FN59-$G59)&lt;=1)*1,""))),"")</f>
        <v/>
      </c>
      <c r="FT59" s="489"/>
      <c r="FV59" s="451">
        <f t="shared" ca="1" si="390"/>
        <v>60</v>
      </c>
      <c r="FW59" s="452" t="str">
        <f ca="1">GrpH!$B$8</f>
        <v>Ghana</v>
      </c>
      <c r="FX59" s="453">
        <f t="shared" ca="1" si="637"/>
        <v>13</v>
      </c>
      <c r="FY59" s="452" t="str">
        <f ca="1">GrpH!$D$8</f>
        <v>Uruguay</v>
      </c>
      <c r="FZ59" s="492"/>
      <c r="GA59" s="492"/>
      <c r="GB59" s="486"/>
      <c r="GC59" s="453" t="str">
        <f t="shared" ca="1" si="638"/>
        <v/>
      </c>
      <c r="GD59" s="453" t="str">
        <f ca="1">IF((GC59&lt;&gt;""),IF(OR($F59&lt;&gt;$G59,PrSettings!$M$4="●"),(($F59-$G59)=(FZ59-GA59))*1,0),"")</f>
        <v/>
      </c>
      <c r="GE59" s="453" t="str">
        <f t="shared" ca="1" si="639"/>
        <v/>
      </c>
      <c r="GF59" s="453" t="str">
        <f ca="1">IF(GC59&lt;&gt;"",IF(ABS($F59-$G59)&gt;=PrSettings!$M$7,(ABS($F59-$G59-FZ59+GA59)&lt;=1)*1,IF(AND(GC59,$F59=$G59,$F59&gt;=PrSettings!$M$6),(ABS(FZ59-$F59)&lt;=1)*1,IF(AND(GC59,$F59+$G59&gt;=PrSettings!$M$8),(ABS(FZ59-$F59)+ABS(GA59-$G59)&lt;=1)*1,""))),"")</f>
        <v/>
      </c>
      <c r="GG59" s="489"/>
      <c r="GI59" s="451">
        <f t="shared" ca="1" si="394"/>
        <v>60</v>
      </c>
      <c r="GJ59" s="452" t="str">
        <f ca="1">GrpH!$B$8</f>
        <v>Ghana</v>
      </c>
      <c r="GK59" s="453">
        <f t="shared" ca="1" si="640"/>
        <v>13</v>
      </c>
      <c r="GL59" s="452" t="str">
        <f ca="1">GrpH!$D$8</f>
        <v>Uruguay</v>
      </c>
      <c r="GM59" s="492"/>
      <c r="GN59" s="492"/>
      <c r="GO59" s="486"/>
      <c r="GP59" s="453" t="str">
        <f t="shared" ca="1" si="641"/>
        <v/>
      </c>
      <c r="GQ59" s="453" t="str">
        <f ca="1">IF((GP59&lt;&gt;""),IF(OR($F59&lt;&gt;$G59,PrSettings!$M$4="●"),(($F59-$G59)=(GM59-GN59))*1,0),"")</f>
        <v/>
      </c>
      <c r="GR59" s="453" t="str">
        <f t="shared" ca="1" si="642"/>
        <v/>
      </c>
      <c r="GS59" s="453" t="str">
        <f ca="1">IF(GP59&lt;&gt;"",IF(ABS($F59-$G59)&gt;=PrSettings!$M$7,(ABS($F59-$G59-GM59+GN59)&lt;=1)*1,IF(AND(GP59,$F59=$G59,$F59&gt;=PrSettings!$M$6),(ABS(GM59-$F59)&lt;=1)*1,IF(AND(GP59,$F59+$G59&gt;=PrSettings!$M$8),(ABS(GM59-$F59)+ABS(GN59-$G59)&lt;=1)*1,""))),"")</f>
        <v/>
      </c>
      <c r="GT59" s="489"/>
      <c r="GV59" s="451">
        <f t="shared" ca="1" si="398"/>
        <v>60</v>
      </c>
      <c r="GW59" s="452" t="str">
        <f ca="1">GrpH!$B$8</f>
        <v>Ghana</v>
      </c>
      <c r="GX59" s="453">
        <f t="shared" ca="1" si="643"/>
        <v>13</v>
      </c>
      <c r="GY59" s="452" t="str">
        <f ca="1">GrpH!$D$8</f>
        <v>Uruguay</v>
      </c>
      <c r="GZ59" s="492"/>
      <c r="HA59" s="492"/>
      <c r="HB59" s="486"/>
      <c r="HC59" s="453" t="str">
        <f t="shared" ca="1" si="644"/>
        <v/>
      </c>
      <c r="HD59" s="453" t="str">
        <f ca="1">IF((HC59&lt;&gt;""),IF(OR($F59&lt;&gt;$G59,PrSettings!$M$4="●"),(($F59-$G59)=(GZ59-HA59))*1,0),"")</f>
        <v/>
      </c>
      <c r="HE59" s="453" t="str">
        <f t="shared" ca="1" si="645"/>
        <v/>
      </c>
      <c r="HF59" s="453" t="str">
        <f ca="1">IF(HC59&lt;&gt;"",IF(ABS($F59-$G59)&gt;=PrSettings!$M$7,(ABS($F59-$G59-GZ59+HA59)&lt;=1)*1,IF(AND(HC59,$F59=$G59,$F59&gt;=PrSettings!$M$6),(ABS(GZ59-$F59)&lt;=1)*1,IF(AND(HC59,$F59+$G59&gt;=PrSettings!$M$8),(ABS(GZ59-$F59)+ABS(HA59-$G59)&lt;=1)*1,""))),"")</f>
        <v/>
      </c>
      <c r="HG59" s="489"/>
      <c r="HI59" s="451">
        <f t="shared" ca="1" si="402"/>
        <v>60</v>
      </c>
      <c r="HJ59" s="452" t="str">
        <f ca="1">GrpH!$B$8</f>
        <v>Ghana</v>
      </c>
      <c r="HK59" s="453">
        <f t="shared" ca="1" si="646"/>
        <v>13</v>
      </c>
      <c r="HL59" s="452" t="str">
        <f ca="1">GrpH!$D$8</f>
        <v>Uruguay</v>
      </c>
      <c r="HM59" s="492"/>
      <c r="HN59" s="492"/>
      <c r="HO59" s="486"/>
      <c r="HP59" s="453" t="str">
        <f t="shared" ca="1" si="647"/>
        <v/>
      </c>
      <c r="HQ59" s="453" t="str">
        <f ca="1">IF((HP59&lt;&gt;""),IF(OR($F59&lt;&gt;$G59,PrSettings!$M$4="●"),(($F59-$G59)=(HM59-HN59))*1,0),"")</f>
        <v/>
      </c>
      <c r="HR59" s="453" t="str">
        <f t="shared" ca="1" si="648"/>
        <v/>
      </c>
      <c r="HS59" s="453" t="str">
        <f ca="1">IF(HP59&lt;&gt;"",IF(ABS($F59-$G59)&gt;=PrSettings!$M$7,(ABS($F59-$G59-HM59+HN59)&lt;=1)*1,IF(AND(HP59,$F59=$G59,$F59&gt;=PrSettings!$M$6),(ABS(HM59-$F59)&lt;=1)*1,IF(AND(HP59,$F59+$G59&gt;=PrSettings!$M$8),(ABS(HM59-$F59)+ABS(HN59-$G59)&lt;=1)*1,""))),"")</f>
        <v/>
      </c>
      <c r="HT59" s="489"/>
      <c r="HV59" s="451">
        <f t="shared" ca="1" si="406"/>
        <v>60</v>
      </c>
      <c r="HW59" s="452" t="str">
        <f ca="1">GrpH!$B$8</f>
        <v>Ghana</v>
      </c>
      <c r="HX59" s="453">
        <f t="shared" ca="1" si="649"/>
        <v>13</v>
      </c>
      <c r="HY59" s="452" t="str">
        <f ca="1">GrpH!$D$8</f>
        <v>Uruguay</v>
      </c>
      <c r="HZ59" s="492"/>
      <c r="IA59" s="492"/>
      <c r="IB59" s="486"/>
      <c r="IC59" s="453" t="str">
        <f t="shared" ca="1" si="650"/>
        <v/>
      </c>
      <c r="ID59" s="453" t="str">
        <f ca="1">IF((IC59&lt;&gt;""),IF(OR($F59&lt;&gt;$G59,PrSettings!$M$4="●"),(($F59-$G59)=(HZ59-IA59))*1,0),"")</f>
        <v/>
      </c>
      <c r="IE59" s="453" t="str">
        <f t="shared" ca="1" si="651"/>
        <v/>
      </c>
      <c r="IF59" s="453" t="str">
        <f ca="1">IF(IC59&lt;&gt;"",IF(ABS($F59-$G59)&gt;=PrSettings!$M$7,(ABS($F59-$G59-HZ59+IA59)&lt;=1)*1,IF(AND(IC59,$F59=$G59,$F59&gt;=PrSettings!$M$6),(ABS(HZ59-$F59)&lt;=1)*1,IF(AND(IC59,$F59+$G59&gt;=PrSettings!$M$8),(ABS(HZ59-$F59)+ABS(IA59-$G59)&lt;=1)*1,""))),"")</f>
        <v/>
      </c>
      <c r="IG59" s="489"/>
      <c r="II59" s="451">
        <f t="shared" ca="1" si="410"/>
        <v>60</v>
      </c>
      <c r="IJ59" s="452" t="str">
        <f ca="1">GrpH!$B$8</f>
        <v>Ghana</v>
      </c>
      <c r="IK59" s="453">
        <f t="shared" ca="1" si="652"/>
        <v>13</v>
      </c>
      <c r="IL59" s="452" t="str">
        <f ca="1">GrpH!$D$8</f>
        <v>Uruguay</v>
      </c>
      <c r="IM59" s="492"/>
      <c r="IN59" s="492"/>
      <c r="IO59" s="486"/>
      <c r="IP59" s="453" t="str">
        <f t="shared" ca="1" si="653"/>
        <v/>
      </c>
      <c r="IQ59" s="453" t="str">
        <f ca="1">IF((IP59&lt;&gt;""),IF(OR($F59&lt;&gt;$G59,PrSettings!$M$4="●"),(($F59-$G59)=(IM59-IN59))*1,0),"")</f>
        <v/>
      </c>
      <c r="IR59" s="453" t="str">
        <f t="shared" ca="1" si="654"/>
        <v/>
      </c>
      <c r="IS59" s="453" t="str">
        <f ca="1">IF(IP59&lt;&gt;"",IF(ABS($F59-$G59)&gt;=PrSettings!$M$7,(ABS($F59-$G59-IM59+IN59)&lt;=1)*1,IF(AND(IP59,$F59=$G59,$F59&gt;=PrSettings!$M$6),(ABS(IM59-$F59)&lt;=1)*1,IF(AND(IP59,$F59+$G59&gt;=PrSettings!$M$8),(ABS(IM59-$F59)+ABS(IN59-$G59)&lt;=1)*1,""))),"")</f>
        <v/>
      </c>
      <c r="IT59" s="489"/>
      <c r="IV59" s="451">
        <f t="shared" ca="1" si="414"/>
        <v>60</v>
      </c>
      <c r="IW59" s="452" t="str">
        <f ca="1">GrpH!$B$8</f>
        <v>Ghana</v>
      </c>
      <c r="IX59" s="453">
        <f t="shared" ca="1" si="655"/>
        <v>13</v>
      </c>
      <c r="IY59" s="452" t="str">
        <f ca="1">GrpH!$D$8</f>
        <v>Uruguay</v>
      </c>
      <c r="IZ59" s="492"/>
      <c r="JA59" s="492"/>
      <c r="JB59" s="486"/>
      <c r="JC59" s="453" t="str">
        <f t="shared" ca="1" si="656"/>
        <v/>
      </c>
      <c r="JD59" s="453" t="str">
        <f ca="1">IF((JC59&lt;&gt;""),IF(OR($F59&lt;&gt;$G59,PrSettings!$M$4="●"),(($F59-$G59)=(IZ59-JA59))*1,0),"")</f>
        <v/>
      </c>
      <c r="JE59" s="453" t="str">
        <f t="shared" ca="1" si="657"/>
        <v/>
      </c>
      <c r="JF59" s="453" t="str">
        <f ca="1">IF(JC59&lt;&gt;"",IF(ABS($F59-$G59)&gt;=PrSettings!$M$7,(ABS($F59-$G59-IZ59+JA59)&lt;=1)*1,IF(AND(JC59,$F59=$G59,$F59&gt;=PrSettings!$M$6),(ABS(IZ59-$F59)&lt;=1)*1,IF(AND(JC59,$F59+$G59&gt;=PrSettings!$M$8),(ABS(IZ59-$F59)+ABS(JA59-$G59)&lt;=1)*1,""))),"")</f>
        <v/>
      </c>
      <c r="JG59" s="489"/>
      <c r="JI59" s="451">
        <f t="shared" ca="1" si="418"/>
        <v>60</v>
      </c>
      <c r="JJ59" s="452" t="str">
        <f ca="1">GrpH!$B$8</f>
        <v>Ghana</v>
      </c>
      <c r="JK59" s="453">
        <f t="shared" ca="1" si="658"/>
        <v>13</v>
      </c>
      <c r="JL59" s="452" t="str">
        <f ca="1">GrpH!$D$8</f>
        <v>Uruguay</v>
      </c>
      <c r="JM59" s="492"/>
      <c r="JN59" s="492"/>
      <c r="JO59" s="486"/>
      <c r="JP59" s="453" t="str">
        <f t="shared" ca="1" si="659"/>
        <v/>
      </c>
      <c r="JQ59" s="453" t="str">
        <f ca="1">IF((JP59&lt;&gt;""),IF(OR($F59&lt;&gt;$G59,PrSettings!$M$4="●"),(($F59-$G59)=(JM59-JN59))*1,0),"")</f>
        <v/>
      </c>
      <c r="JR59" s="453" t="str">
        <f t="shared" ca="1" si="660"/>
        <v/>
      </c>
      <c r="JS59" s="453" t="str">
        <f ca="1">IF(JP59&lt;&gt;"",IF(ABS($F59-$G59)&gt;=PrSettings!$M$7,(ABS($F59-$G59-JM59+JN59)&lt;=1)*1,IF(AND(JP59,$F59=$G59,$F59&gt;=PrSettings!$M$6),(ABS(JM59-$F59)&lt;=1)*1,IF(AND(JP59,$F59+$G59&gt;=PrSettings!$M$8),(ABS(JM59-$F59)+ABS(JN59-$G59)&lt;=1)*1,""))),"")</f>
        <v/>
      </c>
      <c r="JT59" s="489"/>
      <c r="JV59" s="451">
        <f t="shared" ca="1" si="422"/>
        <v>60</v>
      </c>
      <c r="JW59" s="452" t="str">
        <f ca="1">GrpH!$B$8</f>
        <v>Ghana</v>
      </c>
      <c r="JX59" s="453">
        <f t="shared" ca="1" si="661"/>
        <v>13</v>
      </c>
      <c r="JY59" s="452" t="str">
        <f ca="1">GrpH!$D$8</f>
        <v>Uruguay</v>
      </c>
      <c r="JZ59" s="492"/>
      <c r="KA59" s="492"/>
      <c r="KB59" s="486"/>
      <c r="KC59" s="453" t="str">
        <f t="shared" ca="1" si="662"/>
        <v/>
      </c>
      <c r="KD59" s="453" t="str">
        <f ca="1">IF((KC59&lt;&gt;""),IF(OR($F59&lt;&gt;$G59,PrSettings!$M$4="●"),(($F59-$G59)=(JZ59-KA59))*1,0),"")</f>
        <v/>
      </c>
      <c r="KE59" s="453" t="str">
        <f t="shared" ca="1" si="663"/>
        <v/>
      </c>
      <c r="KF59" s="453" t="str">
        <f ca="1">IF(KC59&lt;&gt;"",IF(ABS($F59-$G59)&gt;=PrSettings!$M$7,(ABS($F59-$G59-JZ59+KA59)&lt;=1)*1,IF(AND(KC59,$F59=$G59,$F59&gt;=PrSettings!$M$6),(ABS(JZ59-$F59)&lt;=1)*1,IF(AND(KC59,$F59+$G59&gt;=PrSettings!$M$8),(ABS(JZ59-$F59)+ABS(KA59-$G59)&lt;=1)*1,""))),"")</f>
        <v/>
      </c>
      <c r="KG59" s="489"/>
      <c r="KI59" s="451">
        <f t="shared" ca="1" si="426"/>
        <v>60</v>
      </c>
      <c r="KJ59" s="452" t="str">
        <f ca="1">GrpH!$B$8</f>
        <v>Ghana</v>
      </c>
      <c r="KK59" s="453">
        <f t="shared" ca="1" si="664"/>
        <v>13</v>
      </c>
      <c r="KL59" s="452" t="str">
        <f ca="1">GrpH!$D$8</f>
        <v>Uruguay</v>
      </c>
      <c r="KM59" s="492"/>
      <c r="KN59" s="492"/>
      <c r="KO59" s="486"/>
      <c r="KP59" s="453" t="str">
        <f t="shared" ca="1" si="665"/>
        <v/>
      </c>
      <c r="KQ59" s="453" t="str">
        <f ca="1">IF((KP59&lt;&gt;""),IF(OR($F59&lt;&gt;$G59,PrSettings!$M$4="●"),(($F59-$G59)=(KM59-KN59))*1,0),"")</f>
        <v/>
      </c>
      <c r="KR59" s="453" t="str">
        <f t="shared" ca="1" si="666"/>
        <v/>
      </c>
      <c r="KS59" s="453" t="str">
        <f ca="1">IF(KP59&lt;&gt;"",IF(ABS($F59-$G59)&gt;=PrSettings!$M$7,(ABS($F59-$G59-KM59+KN59)&lt;=1)*1,IF(AND(KP59,$F59=$G59,$F59&gt;=PrSettings!$M$6),(ABS(KM59-$F59)&lt;=1)*1,IF(AND(KP59,$F59+$G59&gt;=PrSettings!$M$8),(ABS(KM59-$F59)+ABS(KN59-$G59)&lt;=1)*1,""))),"")</f>
        <v/>
      </c>
      <c r="KT59" s="489"/>
      <c r="KV59" s="451">
        <f t="shared" ca="1" si="430"/>
        <v>60</v>
      </c>
      <c r="KW59" s="452" t="str">
        <f ca="1">GrpH!$B$8</f>
        <v>Ghana</v>
      </c>
      <c r="KX59" s="453">
        <f t="shared" ca="1" si="667"/>
        <v>13</v>
      </c>
      <c r="KY59" s="452" t="str">
        <f ca="1">GrpH!$D$8</f>
        <v>Uruguay</v>
      </c>
      <c r="KZ59" s="492"/>
      <c r="LA59" s="492"/>
      <c r="LB59" s="486"/>
      <c r="LC59" s="453" t="str">
        <f t="shared" ca="1" si="668"/>
        <v/>
      </c>
      <c r="LD59" s="453" t="str">
        <f ca="1">IF((LC59&lt;&gt;""),IF(OR($F59&lt;&gt;$G59,PrSettings!$M$4="●"),(($F59-$G59)=(KZ59-LA59))*1,0),"")</f>
        <v/>
      </c>
      <c r="LE59" s="453" t="str">
        <f t="shared" ca="1" si="669"/>
        <v/>
      </c>
      <c r="LF59" s="453" t="str">
        <f ca="1">IF(LC59&lt;&gt;"",IF(ABS($F59-$G59)&gt;=PrSettings!$M$7,(ABS($F59-$G59-KZ59+LA59)&lt;=1)*1,IF(AND(LC59,$F59=$G59,$F59&gt;=PrSettings!$M$6),(ABS(KZ59-$F59)&lt;=1)*1,IF(AND(LC59,$F59+$G59&gt;=PrSettings!$M$8),(ABS(KZ59-$F59)+ABS(LA59-$G59)&lt;=1)*1,""))),"")</f>
        <v/>
      </c>
      <c r="LG59" s="489"/>
      <c r="LI59" s="451">
        <f t="shared" ca="1" si="434"/>
        <v>60</v>
      </c>
      <c r="LJ59" s="452" t="str">
        <f ca="1">GrpH!$B$8</f>
        <v>Ghana</v>
      </c>
      <c r="LK59" s="453">
        <f t="shared" ca="1" si="670"/>
        <v>13</v>
      </c>
      <c r="LL59" s="452" t="str">
        <f ca="1">GrpH!$D$8</f>
        <v>Uruguay</v>
      </c>
      <c r="LM59" s="492"/>
      <c r="LN59" s="492"/>
      <c r="LO59" s="486"/>
      <c r="LP59" s="453" t="str">
        <f t="shared" ca="1" si="671"/>
        <v/>
      </c>
      <c r="LQ59" s="453" t="str">
        <f ca="1">IF((LP59&lt;&gt;""),IF(OR($F59&lt;&gt;$G59,PrSettings!$M$4="●"),(($F59-$G59)=(LM59-LN59))*1,0),"")</f>
        <v/>
      </c>
      <c r="LR59" s="453" t="str">
        <f t="shared" ca="1" si="672"/>
        <v/>
      </c>
      <c r="LS59" s="453" t="str">
        <f ca="1">IF(LP59&lt;&gt;"",IF(ABS($F59-$G59)&gt;=PrSettings!$M$7,(ABS($F59-$G59-LM59+LN59)&lt;=1)*1,IF(AND(LP59,$F59=$G59,$F59&gt;=PrSettings!$M$6),(ABS(LM59-$F59)&lt;=1)*1,IF(AND(LP59,$F59+$G59&gt;=PrSettings!$M$8),(ABS(LM59-$F59)+ABS(LN59-$G59)&lt;=1)*1,""))),"")</f>
        <v/>
      </c>
      <c r="LT59" s="489"/>
      <c r="LV59" s="451">
        <f t="shared" ca="1" si="438"/>
        <v>60</v>
      </c>
      <c r="LW59" s="452" t="str">
        <f ca="1">GrpH!$B$8</f>
        <v>Ghana</v>
      </c>
      <c r="LX59" s="453">
        <f t="shared" ca="1" si="673"/>
        <v>13</v>
      </c>
      <c r="LY59" s="452" t="str">
        <f ca="1">GrpH!$D$8</f>
        <v>Uruguay</v>
      </c>
      <c r="LZ59" s="492"/>
      <c r="MA59" s="492"/>
      <c r="MB59" s="486"/>
      <c r="MC59" s="453" t="str">
        <f t="shared" ca="1" si="674"/>
        <v/>
      </c>
      <c r="MD59" s="453" t="str">
        <f ca="1">IF((MC59&lt;&gt;""),IF(OR($F59&lt;&gt;$G59,PrSettings!$M$4="●"),(($F59-$G59)=(LZ59-MA59))*1,0),"")</f>
        <v/>
      </c>
      <c r="ME59" s="453" t="str">
        <f t="shared" ca="1" si="675"/>
        <v/>
      </c>
      <c r="MF59" s="453" t="str">
        <f ca="1">IF(MC59&lt;&gt;"",IF(ABS($F59-$G59)&gt;=PrSettings!$M$7,(ABS($F59-$G59-LZ59+MA59)&lt;=1)*1,IF(AND(MC59,$F59=$G59,$F59&gt;=PrSettings!$M$6),(ABS(LZ59-$F59)&lt;=1)*1,IF(AND(MC59,$F59+$G59&gt;=PrSettings!$M$8),(ABS(LZ59-$F59)+ABS(MA59-$G59)&lt;=1)*1,""))),"")</f>
        <v/>
      </c>
      <c r="MG59" s="489"/>
    </row>
    <row r="60" spans="1:345" s="444" customFormat="1" x14ac:dyDescent="0.25">
      <c r="A60" s="448"/>
      <c r="B60" s="451">
        <f ca="1">INDEX(Groups!$C$7:$C$45,MATCH(C60,Groups!$D$7:$D$45,0))</f>
        <v>29</v>
      </c>
      <c r="C60" s="452" t="str">
        <f ca="1">GrpH!$B$9</f>
        <v>Südkorea</v>
      </c>
      <c r="D60" s="453">
        <f ca="1">INDEX(Groups!$C$7:$C$45,MATCH(E60,Groups!$D$7:$D$45,0))</f>
        <v>8</v>
      </c>
      <c r="E60" s="452" t="str">
        <f ca="1">GrpH!$D$9</f>
        <v>Portugal</v>
      </c>
      <c r="F60" s="454">
        <f ca="1">GrpH!$E$9</f>
        <v>2</v>
      </c>
      <c r="G60" s="455">
        <f ca="1">GrpH!$G$9</f>
        <v>1</v>
      </c>
      <c r="I60" s="451">
        <f t="shared" ca="1" si="338"/>
        <v>29</v>
      </c>
      <c r="J60" s="452" t="str">
        <f ca="1">GrpH!$B$9</f>
        <v>Südkorea</v>
      </c>
      <c r="K60" s="453">
        <f t="shared" ca="1" si="598"/>
        <v>8</v>
      </c>
      <c r="L60" s="452" t="str">
        <f ca="1">GrpH!$D$9</f>
        <v>Portugal</v>
      </c>
      <c r="M60" s="492"/>
      <c r="N60" s="492"/>
      <c r="O60" s="487"/>
      <c r="P60" s="453" t="str">
        <f t="shared" ca="1" si="599"/>
        <v/>
      </c>
      <c r="Q60" s="453" t="str">
        <f ca="1">IF((P60&lt;&gt;""),IF(OR($F60&lt;&gt;$G60,PrSettings!$M$4="●"),(($F60-$G60)=(M60-N60))*1,0),"")</f>
        <v/>
      </c>
      <c r="R60" s="453" t="str">
        <f t="shared" ca="1" si="600"/>
        <v/>
      </c>
      <c r="S60" s="453" t="str">
        <f ca="1">IF(P60&lt;&gt;"",IF(ABS($F60-$G60)&gt;=PrSettings!$M$7,(ABS($F60-$G60-M60+N60)&lt;=1)*1,IF(AND(P60,$F60=$G60,$F60&gt;=PrSettings!$M$6),(ABS(M60-$F60)&lt;=1)*1,IF(AND(P60,$F60+$G60&gt;=PrSettings!$M$8),(ABS(M60-$F60)+ABS(N60-$G60)&lt;=1)*1,""))),"")</f>
        <v/>
      </c>
      <c r="T60" s="490"/>
      <c r="V60" s="451">
        <f t="shared" ca="1" si="342"/>
        <v>29</v>
      </c>
      <c r="W60" s="452" t="str">
        <f ca="1">GrpH!$B$9</f>
        <v>Südkorea</v>
      </c>
      <c r="X60" s="453">
        <f t="shared" ca="1" si="601"/>
        <v>8</v>
      </c>
      <c r="Y60" s="452" t="str">
        <f ca="1">GrpH!$D$9</f>
        <v>Portugal</v>
      </c>
      <c r="Z60" s="492"/>
      <c r="AA60" s="492"/>
      <c r="AB60" s="487"/>
      <c r="AC60" s="453" t="str">
        <f t="shared" ca="1" si="602"/>
        <v/>
      </c>
      <c r="AD60" s="453" t="str">
        <f ca="1">IF((AC60&lt;&gt;""),IF(OR($F60&lt;&gt;$G60,PrSettings!$M$4="●"),(($F60-$G60)=(Z60-AA60))*1,0),"")</f>
        <v/>
      </c>
      <c r="AE60" s="453" t="str">
        <f t="shared" ca="1" si="603"/>
        <v/>
      </c>
      <c r="AF60" s="453" t="str">
        <f ca="1">IF(AC60&lt;&gt;"",IF(ABS($F60-$G60)&gt;=PrSettings!$M$7,(ABS($F60-$G60-Z60+AA60)&lt;=1)*1,IF(AND(AC60,$F60=$G60,$F60&gt;=PrSettings!$M$6),(ABS(Z60-$F60)&lt;=1)*1,IF(AND(AC60,$F60+$G60&gt;=PrSettings!$M$8),(ABS(Z60-$F60)+ABS(AA60-$G60)&lt;=1)*1,""))),"")</f>
        <v/>
      </c>
      <c r="AG60" s="490"/>
      <c r="AI60" s="451">
        <f t="shared" ca="1" si="346"/>
        <v>29</v>
      </c>
      <c r="AJ60" s="452" t="str">
        <f ca="1">GrpH!$B$9</f>
        <v>Südkorea</v>
      </c>
      <c r="AK60" s="453">
        <f t="shared" ca="1" si="604"/>
        <v>8</v>
      </c>
      <c r="AL60" s="452" t="str">
        <f ca="1">GrpH!$D$9</f>
        <v>Portugal</v>
      </c>
      <c r="AM60" s="492"/>
      <c r="AN60" s="492"/>
      <c r="AO60" s="487"/>
      <c r="AP60" s="453" t="str">
        <f t="shared" ca="1" si="605"/>
        <v/>
      </c>
      <c r="AQ60" s="453" t="str">
        <f ca="1">IF((AP60&lt;&gt;""),IF(OR($F60&lt;&gt;$G60,PrSettings!$M$4="●"),(($F60-$G60)=(AM60-AN60))*1,0),"")</f>
        <v/>
      </c>
      <c r="AR60" s="453" t="str">
        <f t="shared" ca="1" si="606"/>
        <v/>
      </c>
      <c r="AS60" s="453" t="str">
        <f ca="1">IF(AP60&lt;&gt;"",IF(ABS($F60-$G60)&gt;=PrSettings!$M$7,(ABS($F60-$G60-AM60+AN60)&lt;=1)*1,IF(AND(AP60,$F60=$G60,$F60&gt;=PrSettings!$M$6),(ABS(AM60-$F60)&lt;=1)*1,IF(AND(AP60,$F60+$G60&gt;=PrSettings!$M$8),(ABS(AM60-$F60)+ABS(AN60-$G60)&lt;=1)*1,""))),"")</f>
        <v/>
      </c>
      <c r="AT60" s="490"/>
      <c r="AV60" s="451">
        <f t="shared" ca="1" si="350"/>
        <v>29</v>
      </c>
      <c r="AW60" s="452" t="str">
        <f ca="1">GrpH!$B$9</f>
        <v>Südkorea</v>
      </c>
      <c r="AX60" s="453">
        <f t="shared" ca="1" si="607"/>
        <v>8</v>
      </c>
      <c r="AY60" s="452" t="str">
        <f ca="1">GrpH!$D$9</f>
        <v>Portugal</v>
      </c>
      <c r="AZ60" s="492"/>
      <c r="BA60" s="492"/>
      <c r="BB60" s="487"/>
      <c r="BC60" s="453" t="str">
        <f t="shared" ca="1" si="608"/>
        <v/>
      </c>
      <c r="BD60" s="453" t="str">
        <f ca="1">IF((BC60&lt;&gt;""),IF(OR($F60&lt;&gt;$G60,PrSettings!$M$4="●"),(($F60-$G60)=(AZ60-BA60))*1,0),"")</f>
        <v/>
      </c>
      <c r="BE60" s="453" t="str">
        <f t="shared" ca="1" si="609"/>
        <v/>
      </c>
      <c r="BF60" s="453" t="str">
        <f ca="1">IF(BC60&lt;&gt;"",IF(ABS($F60-$G60)&gt;=PrSettings!$M$7,(ABS($F60-$G60-AZ60+BA60)&lt;=1)*1,IF(AND(BC60,$F60=$G60,$F60&gt;=PrSettings!$M$6),(ABS(AZ60-$F60)&lt;=1)*1,IF(AND(BC60,$F60+$G60&gt;=PrSettings!$M$8),(ABS(AZ60-$F60)+ABS(BA60-$G60)&lt;=1)*1,""))),"")</f>
        <v/>
      </c>
      <c r="BG60" s="490"/>
      <c r="BI60" s="451">
        <f t="shared" ca="1" si="354"/>
        <v>29</v>
      </c>
      <c r="BJ60" s="452" t="str">
        <f ca="1">GrpH!$B$9</f>
        <v>Südkorea</v>
      </c>
      <c r="BK60" s="453">
        <f t="shared" ca="1" si="610"/>
        <v>8</v>
      </c>
      <c r="BL60" s="452" t="str">
        <f ca="1">GrpH!$D$9</f>
        <v>Portugal</v>
      </c>
      <c r="BM60" s="492"/>
      <c r="BN60" s="492"/>
      <c r="BO60" s="487"/>
      <c r="BP60" s="453" t="str">
        <f t="shared" ca="1" si="611"/>
        <v/>
      </c>
      <c r="BQ60" s="453" t="str">
        <f ca="1">IF((BP60&lt;&gt;""),IF(OR($F60&lt;&gt;$G60,PrSettings!$M$4="●"),(($F60-$G60)=(BM60-BN60))*1,0),"")</f>
        <v/>
      </c>
      <c r="BR60" s="453" t="str">
        <f t="shared" ca="1" si="612"/>
        <v/>
      </c>
      <c r="BS60" s="453" t="str">
        <f ca="1">IF(BP60&lt;&gt;"",IF(ABS($F60-$G60)&gt;=PrSettings!$M$7,(ABS($F60-$G60-BM60+BN60)&lt;=1)*1,IF(AND(BP60,$F60=$G60,$F60&gt;=PrSettings!$M$6),(ABS(BM60-$F60)&lt;=1)*1,IF(AND(BP60,$F60+$G60&gt;=PrSettings!$M$8),(ABS(BM60-$F60)+ABS(BN60-$G60)&lt;=1)*1,""))),"")</f>
        <v/>
      </c>
      <c r="BT60" s="490"/>
      <c r="BV60" s="451">
        <f t="shared" ca="1" si="358"/>
        <v>29</v>
      </c>
      <c r="BW60" s="452" t="str">
        <f ca="1">GrpH!$B$9</f>
        <v>Südkorea</v>
      </c>
      <c r="BX60" s="453">
        <f t="shared" ca="1" si="613"/>
        <v>8</v>
      </c>
      <c r="BY60" s="452" t="str">
        <f ca="1">GrpH!$D$9</f>
        <v>Portugal</v>
      </c>
      <c r="BZ60" s="492"/>
      <c r="CA60" s="492"/>
      <c r="CB60" s="487"/>
      <c r="CC60" s="453" t="str">
        <f t="shared" ca="1" si="614"/>
        <v/>
      </c>
      <c r="CD60" s="453" t="str">
        <f ca="1">IF((CC60&lt;&gt;""),IF(OR($F60&lt;&gt;$G60,PrSettings!$M$4="●"),(($F60-$G60)=(BZ60-CA60))*1,0),"")</f>
        <v/>
      </c>
      <c r="CE60" s="453" t="str">
        <f t="shared" ca="1" si="615"/>
        <v/>
      </c>
      <c r="CF60" s="453" t="str">
        <f ca="1">IF(CC60&lt;&gt;"",IF(ABS($F60-$G60)&gt;=PrSettings!$M$7,(ABS($F60-$G60-BZ60+CA60)&lt;=1)*1,IF(AND(CC60,$F60=$G60,$F60&gt;=PrSettings!$M$6),(ABS(BZ60-$F60)&lt;=1)*1,IF(AND(CC60,$F60+$G60&gt;=PrSettings!$M$8),(ABS(BZ60-$F60)+ABS(CA60-$G60)&lt;=1)*1,""))),"")</f>
        <v/>
      </c>
      <c r="CG60" s="490"/>
      <c r="CI60" s="451">
        <f t="shared" ca="1" si="362"/>
        <v>29</v>
      </c>
      <c r="CJ60" s="452" t="str">
        <f ca="1">GrpH!$B$9</f>
        <v>Südkorea</v>
      </c>
      <c r="CK60" s="453">
        <f t="shared" ca="1" si="616"/>
        <v>8</v>
      </c>
      <c r="CL60" s="452" t="str">
        <f ca="1">GrpH!$D$9</f>
        <v>Portugal</v>
      </c>
      <c r="CM60" s="492"/>
      <c r="CN60" s="492"/>
      <c r="CO60" s="487"/>
      <c r="CP60" s="453" t="str">
        <f t="shared" ca="1" si="617"/>
        <v/>
      </c>
      <c r="CQ60" s="453" t="str">
        <f ca="1">IF((CP60&lt;&gt;""),IF(OR($F60&lt;&gt;$G60,PrSettings!$M$4="●"),(($F60-$G60)=(CM60-CN60))*1,0),"")</f>
        <v/>
      </c>
      <c r="CR60" s="453" t="str">
        <f t="shared" ca="1" si="618"/>
        <v/>
      </c>
      <c r="CS60" s="453" t="str">
        <f ca="1">IF(CP60&lt;&gt;"",IF(ABS($F60-$G60)&gt;=PrSettings!$M$7,(ABS($F60-$G60-CM60+CN60)&lt;=1)*1,IF(AND(CP60,$F60=$G60,$F60&gt;=PrSettings!$M$6),(ABS(CM60-$F60)&lt;=1)*1,IF(AND(CP60,$F60+$G60&gt;=PrSettings!$M$8),(ABS(CM60-$F60)+ABS(CN60-$G60)&lt;=1)*1,""))),"")</f>
        <v/>
      </c>
      <c r="CT60" s="490"/>
      <c r="CV60" s="451">
        <f t="shared" ca="1" si="366"/>
        <v>29</v>
      </c>
      <c r="CW60" s="452" t="str">
        <f ca="1">GrpH!$B$9</f>
        <v>Südkorea</v>
      </c>
      <c r="CX60" s="453">
        <f t="shared" ca="1" si="619"/>
        <v>8</v>
      </c>
      <c r="CY60" s="452" t="str">
        <f ca="1">GrpH!$D$9</f>
        <v>Portugal</v>
      </c>
      <c r="CZ60" s="492"/>
      <c r="DA60" s="492"/>
      <c r="DB60" s="487"/>
      <c r="DC60" s="453" t="str">
        <f t="shared" ca="1" si="620"/>
        <v/>
      </c>
      <c r="DD60" s="453" t="str">
        <f ca="1">IF((DC60&lt;&gt;""),IF(OR($F60&lt;&gt;$G60,PrSettings!$M$4="●"),(($F60-$G60)=(CZ60-DA60))*1,0),"")</f>
        <v/>
      </c>
      <c r="DE60" s="453" t="str">
        <f t="shared" ca="1" si="621"/>
        <v/>
      </c>
      <c r="DF60" s="453" t="str">
        <f ca="1">IF(DC60&lt;&gt;"",IF(ABS($F60-$G60)&gt;=PrSettings!$M$7,(ABS($F60-$G60-CZ60+DA60)&lt;=1)*1,IF(AND(DC60,$F60=$G60,$F60&gt;=PrSettings!$M$6),(ABS(CZ60-$F60)&lt;=1)*1,IF(AND(DC60,$F60+$G60&gt;=PrSettings!$M$8),(ABS(CZ60-$F60)+ABS(DA60-$G60)&lt;=1)*1,""))),"")</f>
        <v/>
      </c>
      <c r="DG60" s="490"/>
      <c r="DI60" s="451">
        <f t="shared" ca="1" si="370"/>
        <v>29</v>
      </c>
      <c r="DJ60" s="452" t="str">
        <f ca="1">GrpH!$B$9</f>
        <v>Südkorea</v>
      </c>
      <c r="DK60" s="453">
        <f t="shared" ca="1" si="622"/>
        <v>8</v>
      </c>
      <c r="DL60" s="452" t="str">
        <f ca="1">GrpH!$D$9</f>
        <v>Portugal</v>
      </c>
      <c r="DM60" s="492"/>
      <c r="DN60" s="492"/>
      <c r="DO60" s="487"/>
      <c r="DP60" s="453" t="str">
        <f t="shared" ca="1" si="623"/>
        <v/>
      </c>
      <c r="DQ60" s="453" t="str">
        <f ca="1">IF((DP60&lt;&gt;""),IF(OR($F60&lt;&gt;$G60,PrSettings!$M$4="●"),(($F60-$G60)=(DM60-DN60))*1,0),"")</f>
        <v/>
      </c>
      <c r="DR60" s="453" t="str">
        <f t="shared" ca="1" si="624"/>
        <v/>
      </c>
      <c r="DS60" s="453" t="str">
        <f ca="1">IF(DP60&lt;&gt;"",IF(ABS($F60-$G60)&gt;=PrSettings!$M$7,(ABS($F60-$G60-DM60+DN60)&lt;=1)*1,IF(AND(DP60,$F60=$G60,$F60&gt;=PrSettings!$M$6),(ABS(DM60-$F60)&lt;=1)*1,IF(AND(DP60,$F60+$G60&gt;=PrSettings!$M$8),(ABS(DM60-$F60)+ABS(DN60-$G60)&lt;=1)*1,""))),"")</f>
        <v/>
      </c>
      <c r="DT60" s="490"/>
      <c r="DV60" s="451">
        <f t="shared" ca="1" si="374"/>
        <v>29</v>
      </c>
      <c r="DW60" s="452" t="str">
        <f ca="1">GrpH!$B$9</f>
        <v>Südkorea</v>
      </c>
      <c r="DX60" s="453">
        <f t="shared" ca="1" si="625"/>
        <v>8</v>
      </c>
      <c r="DY60" s="452" t="str">
        <f ca="1">GrpH!$D$9</f>
        <v>Portugal</v>
      </c>
      <c r="DZ60" s="492"/>
      <c r="EA60" s="492"/>
      <c r="EB60" s="487"/>
      <c r="EC60" s="453" t="str">
        <f t="shared" ca="1" si="626"/>
        <v/>
      </c>
      <c r="ED60" s="453" t="str">
        <f ca="1">IF((EC60&lt;&gt;""),IF(OR($F60&lt;&gt;$G60,PrSettings!$M$4="●"),(($F60-$G60)=(DZ60-EA60))*1,0),"")</f>
        <v/>
      </c>
      <c r="EE60" s="453" t="str">
        <f t="shared" ca="1" si="627"/>
        <v/>
      </c>
      <c r="EF60" s="453" t="str">
        <f ca="1">IF(EC60&lt;&gt;"",IF(ABS($F60-$G60)&gt;=PrSettings!$M$7,(ABS($F60-$G60-DZ60+EA60)&lt;=1)*1,IF(AND(EC60,$F60=$G60,$F60&gt;=PrSettings!$M$6),(ABS(DZ60-$F60)&lt;=1)*1,IF(AND(EC60,$F60+$G60&gt;=PrSettings!$M$8),(ABS(DZ60-$F60)+ABS(EA60-$G60)&lt;=1)*1,""))),"")</f>
        <v/>
      </c>
      <c r="EG60" s="490"/>
      <c r="EI60" s="451">
        <f t="shared" ca="1" si="378"/>
        <v>29</v>
      </c>
      <c r="EJ60" s="452" t="str">
        <f ca="1">GrpH!$B$9</f>
        <v>Südkorea</v>
      </c>
      <c r="EK60" s="453">
        <f t="shared" ca="1" si="628"/>
        <v>8</v>
      </c>
      <c r="EL60" s="452" t="str">
        <f ca="1">GrpH!$D$9</f>
        <v>Portugal</v>
      </c>
      <c r="EM60" s="492"/>
      <c r="EN60" s="492"/>
      <c r="EO60" s="487"/>
      <c r="EP60" s="453" t="str">
        <f t="shared" ca="1" si="629"/>
        <v/>
      </c>
      <c r="EQ60" s="453" t="str">
        <f ca="1">IF((EP60&lt;&gt;""),IF(OR($F60&lt;&gt;$G60,PrSettings!$M$4="●"),(($F60-$G60)=(EM60-EN60))*1,0),"")</f>
        <v/>
      </c>
      <c r="ER60" s="453" t="str">
        <f t="shared" ca="1" si="630"/>
        <v/>
      </c>
      <c r="ES60" s="453" t="str">
        <f ca="1">IF(EP60&lt;&gt;"",IF(ABS($F60-$G60)&gt;=PrSettings!$M$7,(ABS($F60-$G60-EM60+EN60)&lt;=1)*1,IF(AND(EP60,$F60=$G60,$F60&gt;=PrSettings!$M$6),(ABS(EM60-$F60)&lt;=1)*1,IF(AND(EP60,$F60+$G60&gt;=PrSettings!$M$8),(ABS(EM60-$F60)+ABS(EN60-$G60)&lt;=1)*1,""))),"")</f>
        <v/>
      </c>
      <c r="ET60" s="490"/>
      <c r="EV60" s="451">
        <f t="shared" ca="1" si="382"/>
        <v>29</v>
      </c>
      <c r="EW60" s="452" t="str">
        <f ca="1">GrpH!$B$9</f>
        <v>Südkorea</v>
      </c>
      <c r="EX60" s="453">
        <f t="shared" ca="1" si="631"/>
        <v>8</v>
      </c>
      <c r="EY60" s="452" t="str">
        <f ca="1">GrpH!$D$9</f>
        <v>Portugal</v>
      </c>
      <c r="EZ60" s="492"/>
      <c r="FA60" s="492"/>
      <c r="FB60" s="487"/>
      <c r="FC60" s="453" t="str">
        <f t="shared" ca="1" si="632"/>
        <v/>
      </c>
      <c r="FD60" s="453" t="str">
        <f ca="1">IF((FC60&lt;&gt;""),IF(OR($F60&lt;&gt;$G60,PrSettings!$M$4="●"),(($F60-$G60)=(EZ60-FA60))*1,0),"")</f>
        <v/>
      </c>
      <c r="FE60" s="453" t="str">
        <f t="shared" ca="1" si="633"/>
        <v/>
      </c>
      <c r="FF60" s="453" t="str">
        <f ca="1">IF(FC60&lt;&gt;"",IF(ABS($F60-$G60)&gt;=PrSettings!$M$7,(ABS($F60-$G60-EZ60+FA60)&lt;=1)*1,IF(AND(FC60,$F60=$G60,$F60&gt;=PrSettings!$M$6),(ABS(EZ60-$F60)&lt;=1)*1,IF(AND(FC60,$F60+$G60&gt;=PrSettings!$M$8),(ABS(EZ60-$F60)+ABS(FA60-$G60)&lt;=1)*1,""))),"")</f>
        <v/>
      </c>
      <c r="FG60" s="490"/>
      <c r="FI60" s="451">
        <f t="shared" ca="1" si="386"/>
        <v>29</v>
      </c>
      <c r="FJ60" s="452" t="str">
        <f ca="1">GrpH!$B$9</f>
        <v>Südkorea</v>
      </c>
      <c r="FK60" s="453">
        <f t="shared" ca="1" si="634"/>
        <v>8</v>
      </c>
      <c r="FL60" s="452" t="str">
        <f ca="1">GrpH!$D$9</f>
        <v>Portugal</v>
      </c>
      <c r="FM60" s="492"/>
      <c r="FN60" s="492"/>
      <c r="FO60" s="487"/>
      <c r="FP60" s="453" t="str">
        <f t="shared" ca="1" si="635"/>
        <v/>
      </c>
      <c r="FQ60" s="453" t="str">
        <f ca="1">IF((FP60&lt;&gt;""),IF(OR($F60&lt;&gt;$G60,PrSettings!$M$4="●"),(($F60-$G60)=(FM60-FN60))*1,0),"")</f>
        <v/>
      </c>
      <c r="FR60" s="453" t="str">
        <f t="shared" ca="1" si="636"/>
        <v/>
      </c>
      <c r="FS60" s="453" t="str">
        <f ca="1">IF(FP60&lt;&gt;"",IF(ABS($F60-$G60)&gt;=PrSettings!$M$7,(ABS($F60-$G60-FM60+FN60)&lt;=1)*1,IF(AND(FP60,$F60=$G60,$F60&gt;=PrSettings!$M$6),(ABS(FM60-$F60)&lt;=1)*1,IF(AND(FP60,$F60+$G60&gt;=PrSettings!$M$8),(ABS(FM60-$F60)+ABS(FN60-$G60)&lt;=1)*1,""))),"")</f>
        <v/>
      </c>
      <c r="FT60" s="490"/>
      <c r="FV60" s="451">
        <f t="shared" ca="1" si="390"/>
        <v>29</v>
      </c>
      <c r="FW60" s="452" t="str">
        <f ca="1">GrpH!$B$9</f>
        <v>Südkorea</v>
      </c>
      <c r="FX60" s="453">
        <f t="shared" ca="1" si="637"/>
        <v>8</v>
      </c>
      <c r="FY60" s="452" t="str">
        <f ca="1">GrpH!$D$9</f>
        <v>Portugal</v>
      </c>
      <c r="FZ60" s="492"/>
      <c r="GA60" s="492"/>
      <c r="GB60" s="487"/>
      <c r="GC60" s="453" t="str">
        <f t="shared" ca="1" si="638"/>
        <v/>
      </c>
      <c r="GD60" s="453" t="str">
        <f ca="1">IF((GC60&lt;&gt;""),IF(OR($F60&lt;&gt;$G60,PrSettings!$M$4="●"),(($F60-$G60)=(FZ60-GA60))*1,0),"")</f>
        <v/>
      </c>
      <c r="GE60" s="453" t="str">
        <f t="shared" ca="1" si="639"/>
        <v/>
      </c>
      <c r="GF60" s="453" t="str">
        <f ca="1">IF(GC60&lt;&gt;"",IF(ABS($F60-$G60)&gt;=PrSettings!$M$7,(ABS($F60-$G60-FZ60+GA60)&lt;=1)*1,IF(AND(GC60,$F60=$G60,$F60&gt;=PrSettings!$M$6),(ABS(FZ60-$F60)&lt;=1)*1,IF(AND(GC60,$F60+$G60&gt;=PrSettings!$M$8),(ABS(FZ60-$F60)+ABS(GA60-$G60)&lt;=1)*1,""))),"")</f>
        <v/>
      </c>
      <c r="GG60" s="490"/>
      <c r="GI60" s="451">
        <f t="shared" ca="1" si="394"/>
        <v>29</v>
      </c>
      <c r="GJ60" s="452" t="str">
        <f ca="1">GrpH!$B$9</f>
        <v>Südkorea</v>
      </c>
      <c r="GK60" s="453">
        <f t="shared" ca="1" si="640"/>
        <v>8</v>
      </c>
      <c r="GL60" s="452" t="str">
        <f ca="1">GrpH!$D$9</f>
        <v>Portugal</v>
      </c>
      <c r="GM60" s="492"/>
      <c r="GN60" s="492"/>
      <c r="GO60" s="487"/>
      <c r="GP60" s="453" t="str">
        <f t="shared" ca="1" si="641"/>
        <v/>
      </c>
      <c r="GQ60" s="453" t="str">
        <f ca="1">IF((GP60&lt;&gt;""),IF(OR($F60&lt;&gt;$G60,PrSettings!$M$4="●"),(($F60-$G60)=(GM60-GN60))*1,0),"")</f>
        <v/>
      </c>
      <c r="GR60" s="453" t="str">
        <f t="shared" ca="1" si="642"/>
        <v/>
      </c>
      <c r="GS60" s="453" t="str">
        <f ca="1">IF(GP60&lt;&gt;"",IF(ABS($F60-$G60)&gt;=PrSettings!$M$7,(ABS($F60-$G60-GM60+GN60)&lt;=1)*1,IF(AND(GP60,$F60=$G60,$F60&gt;=PrSettings!$M$6),(ABS(GM60-$F60)&lt;=1)*1,IF(AND(GP60,$F60+$G60&gt;=PrSettings!$M$8),(ABS(GM60-$F60)+ABS(GN60-$G60)&lt;=1)*1,""))),"")</f>
        <v/>
      </c>
      <c r="GT60" s="490"/>
      <c r="GV60" s="451">
        <f t="shared" ca="1" si="398"/>
        <v>29</v>
      </c>
      <c r="GW60" s="452" t="str">
        <f ca="1">GrpH!$B$9</f>
        <v>Südkorea</v>
      </c>
      <c r="GX60" s="453">
        <f t="shared" ca="1" si="643"/>
        <v>8</v>
      </c>
      <c r="GY60" s="452" t="str">
        <f ca="1">GrpH!$D$9</f>
        <v>Portugal</v>
      </c>
      <c r="GZ60" s="492"/>
      <c r="HA60" s="492"/>
      <c r="HB60" s="487"/>
      <c r="HC60" s="453" t="str">
        <f t="shared" ca="1" si="644"/>
        <v/>
      </c>
      <c r="HD60" s="453" t="str">
        <f ca="1">IF((HC60&lt;&gt;""),IF(OR($F60&lt;&gt;$G60,PrSettings!$M$4="●"),(($F60-$G60)=(GZ60-HA60))*1,0),"")</f>
        <v/>
      </c>
      <c r="HE60" s="453" t="str">
        <f t="shared" ca="1" si="645"/>
        <v/>
      </c>
      <c r="HF60" s="453" t="str">
        <f ca="1">IF(HC60&lt;&gt;"",IF(ABS($F60-$G60)&gt;=PrSettings!$M$7,(ABS($F60-$G60-GZ60+HA60)&lt;=1)*1,IF(AND(HC60,$F60=$G60,$F60&gt;=PrSettings!$M$6),(ABS(GZ60-$F60)&lt;=1)*1,IF(AND(HC60,$F60+$G60&gt;=PrSettings!$M$8),(ABS(GZ60-$F60)+ABS(HA60-$G60)&lt;=1)*1,""))),"")</f>
        <v/>
      </c>
      <c r="HG60" s="490"/>
      <c r="HI60" s="451">
        <f t="shared" ca="1" si="402"/>
        <v>29</v>
      </c>
      <c r="HJ60" s="452" t="str">
        <f ca="1">GrpH!$B$9</f>
        <v>Südkorea</v>
      </c>
      <c r="HK60" s="453">
        <f t="shared" ca="1" si="646"/>
        <v>8</v>
      </c>
      <c r="HL60" s="452" t="str">
        <f ca="1">GrpH!$D$9</f>
        <v>Portugal</v>
      </c>
      <c r="HM60" s="492"/>
      <c r="HN60" s="492"/>
      <c r="HO60" s="487"/>
      <c r="HP60" s="453" t="str">
        <f t="shared" ca="1" si="647"/>
        <v/>
      </c>
      <c r="HQ60" s="453" t="str">
        <f ca="1">IF((HP60&lt;&gt;""),IF(OR($F60&lt;&gt;$G60,PrSettings!$M$4="●"),(($F60-$G60)=(HM60-HN60))*1,0),"")</f>
        <v/>
      </c>
      <c r="HR60" s="453" t="str">
        <f t="shared" ca="1" si="648"/>
        <v/>
      </c>
      <c r="HS60" s="453" t="str">
        <f ca="1">IF(HP60&lt;&gt;"",IF(ABS($F60-$G60)&gt;=PrSettings!$M$7,(ABS($F60-$G60-HM60+HN60)&lt;=1)*1,IF(AND(HP60,$F60=$G60,$F60&gt;=PrSettings!$M$6),(ABS(HM60-$F60)&lt;=1)*1,IF(AND(HP60,$F60+$G60&gt;=PrSettings!$M$8),(ABS(HM60-$F60)+ABS(HN60-$G60)&lt;=1)*1,""))),"")</f>
        <v/>
      </c>
      <c r="HT60" s="490"/>
      <c r="HV60" s="451">
        <f t="shared" ca="1" si="406"/>
        <v>29</v>
      </c>
      <c r="HW60" s="452" t="str">
        <f ca="1">GrpH!$B$9</f>
        <v>Südkorea</v>
      </c>
      <c r="HX60" s="453">
        <f t="shared" ca="1" si="649"/>
        <v>8</v>
      </c>
      <c r="HY60" s="452" t="str">
        <f ca="1">GrpH!$D$9</f>
        <v>Portugal</v>
      </c>
      <c r="HZ60" s="492"/>
      <c r="IA60" s="492"/>
      <c r="IB60" s="487"/>
      <c r="IC60" s="453" t="str">
        <f t="shared" ca="1" si="650"/>
        <v/>
      </c>
      <c r="ID60" s="453" t="str">
        <f ca="1">IF((IC60&lt;&gt;""),IF(OR($F60&lt;&gt;$G60,PrSettings!$M$4="●"),(($F60-$G60)=(HZ60-IA60))*1,0),"")</f>
        <v/>
      </c>
      <c r="IE60" s="453" t="str">
        <f t="shared" ca="1" si="651"/>
        <v/>
      </c>
      <c r="IF60" s="453" t="str">
        <f ca="1">IF(IC60&lt;&gt;"",IF(ABS($F60-$G60)&gt;=PrSettings!$M$7,(ABS($F60-$G60-HZ60+IA60)&lt;=1)*1,IF(AND(IC60,$F60=$G60,$F60&gt;=PrSettings!$M$6),(ABS(HZ60-$F60)&lt;=1)*1,IF(AND(IC60,$F60+$G60&gt;=PrSettings!$M$8),(ABS(HZ60-$F60)+ABS(IA60-$G60)&lt;=1)*1,""))),"")</f>
        <v/>
      </c>
      <c r="IG60" s="490"/>
      <c r="II60" s="451">
        <f t="shared" ca="1" si="410"/>
        <v>29</v>
      </c>
      <c r="IJ60" s="452" t="str">
        <f ca="1">GrpH!$B$9</f>
        <v>Südkorea</v>
      </c>
      <c r="IK60" s="453">
        <f t="shared" ca="1" si="652"/>
        <v>8</v>
      </c>
      <c r="IL60" s="452" t="str">
        <f ca="1">GrpH!$D$9</f>
        <v>Portugal</v>
      </c>
      <c r="IM60" s="492"/>
      <c r="IN60" s="492"/>
      <c r="IO60" s="487"/>
      <c r="IP60" s="453" t="str">
        <f t="shared" ca="1" si="653"/>
        <v/>
      </c>
      <c r="IQ60" s="453" t="str">
        <f ca="1">IF((IP60&lt;&gt;""),IF(OR($F60&lt;&gt;$G60,PrSettings!$M$4="●"),(($F60-$G60)=(IM60-IN60))*1,0),"")</f>
        <v/>
      </c>
      <c r="IR60" s="453" t="str">
        <f t="shared" ca="1" si="654"/>
        <v/>
      </c>
      <c r="IS60" s="453" t="str">
        <f ca="1">IF(IP60&lt;&gt;"",IF(ABS($F60-$G60)&gt;=PrSettings!$M$7,(ABS($F60-$G60-IM60+IN60)&lt;=1)*1,IF(AND(IP60,$F60=$G60,$F60&gt;=PrSettings!$M$6),(ABS(IM60-$F60)&lt;=1)*1,IF(AND(IP60,$F60+$G60&gt;=PrSettings!$M$8),(ABS(IM60-$F60)+ABS(IN60-$G60)&lt;=1)*1,""))),"")</f>
        <v/>
      </c>
      <c r="IT60" s="490"/>
      <c r="IV60" s="451">
        <f t="shared" ca="1" si="414"/>
        <v>29</v>
      </c>
      <c r="IW60" s="452" t="str">
        <f ca="1">GrpH!$B$9</f>
        <v>Südkorea</v>
      </c>
      <c r="IX60" s="453">
        <f t="shared" ca="1" si="655"/>
        <v>8</v>
      </c>
      <c r="IY60" s="452" t="str">
        <f ca="1">GrpH!$D$9</f>
        <v>Portugal</v>
      </c>
      <c r="IZ60" s="492"/>
      <c r="JA60" s="492"/>
      <c r="JB60" s="487"/>
      <c r="JC60" s="453" t="str">
        <f t="shared" ca="1" si="656"/>
        <v/>
      </c>
      <c r="JD60" s="453" t="str">
        <f ca="1">IF((JC60&lt;&gt;""),IF(OR($F60&lt;&gt;$G60,PrSettings!$M$4="●"),(($F60-$G60)=(IZ60-JA60))*1,0),"")</f>
        <v/>
      </c>
      <c r="JE60" s="453" t="str">
        <f t="shared" ca="1" si="657"/>
        <v/>
      </c>
      <c r="JF60" s="453" t="str">
        <f ca="1">IF(JC60&lt;&gt;"",IF(ABS($F60-$G60)&gt;=PrSettings!$M$7,(ABS($F60-$G60-IZ60+JA60)&lt;=1)*1,IF(AND(JC60,$F60=$G60,$F60&gt;=PrSettings!$M$6),(ABS(IZ60-$F60)&lt;=1)*1,IF(AND(JC60,$F60+$G60&gt;=PrSettings!$M$8),(ABS(IZ60-$F60)+ABS(JA60-$G60)&lt;=1)*1,""))),"")</f>
        <v/>
      </c>
      <c r="JG60" s="490"/>
      <c r="JI60" s="451">
        <f t="shared" ca="1" si="418"/>
        <v>29</v>
      </c>
      <c r="JJ60" s="452" t="str">
        <f ca="1">GrpH!$B$9</f>
        <v>Südkorea</v>
      </c>
      <c r="JK60" s="453">
        <f t="shared" ca="1" si="658"/>
        <v>8</v>
      </c>
      <c r="JL60" s="452" t="str">
        <f ca="1">GrpH!$D$9</f>
        <v>Portugal</v>
      </c>
      <c r="JM60" s="492"/>
      <c r="JN60" s="492"/>
      <c r="JO60" s="487"/>
      <c r="JP60" s="453" t="str">
        <f t="shared" ca="1" si="659"/>
        <v/>
      </c>
      <c r="JQ60" s="453" t="str">
        <f ca="1">IF((JP60&lt;&gt;""),IF(OR($F60&lt;&gt;$G60,PrSettings!$M$4="●"),(($F60-$G60)=(JM60-JN60))*1,0),"")</f>
        <v/>
      </c>
      <c r="JR60" s="453" t="str">
        <f t="shared" ca="1" si="660"/>
        <v/>
      </c>
      <c r="JS60" s="453" t="str">
        <f ca="1">IF(JP60&lt;&gt;"",IF(ABS($F60-$G60)&gt;=PrSettings!$M$7,(ABS($F60-$G60-JM60+JN60)&lt;=1)*1,IF(AND(JP60,$F60=$G60,$F60&gt;=PrSettings!$M$6),(ABS(JM60-$F60)&lt;=1)*1,IF(AND(JP60,$F60+$G60&gt;=PrSettings!$M$8),(ABS(JM60-$F60)+ABS(JN60-$G60)&lt;=1)*1,""))),"")</f>
        <v/>
      </c>
      <c r="JT60" s="490"/>
      <c r="JV60" s="451">
        <f t="shared" ca="1" si="422"/>
        <v>29</v>
      </c>
      <c r="JW60" s="452" t="str">
        <f ca="1">GrpH!$B$9</f>
        <v>Südkorea</v>
      </c>
      <c r="JX60" s="453">
        <f t="shared" ca="1" si="661"/>
        <v>8</v>
      </c>
      <c r="JY60" s="452" t="str">
        <f ca="1">GrpH!$D$9</f>
        <v>Portugal</v>
      </c>
      <c r="JZ60" s="492"/>
      <c r="KA60" s="492"/>
      <c r="KB60" s="487"/>
      <c r="KC60" s="453" t="str">
        <f t="shared" ca="1" si="662"/>
        <v/>
      </c>
      <c r="KD60" s="453" t="str">
        <f ca="1">IF((KC60&lt;&gt;""),IF(OR($F60&lt;&gt;$G60,PrSettings!$M$4="●"),(($F60-$G60)=(JZ60-KA60))*1,0),"")</f>
        <v/>
      </c>
      <c r="KE60" s="453" t="str">
        <f t="shared" ca="1" si="663"/>
        <v/>
      </c>
      <c r="KF60" s="453" t="str">
        <f ca="1">IF(KC60&lt;&gt;"",IF(ABS($F60-$G60)&gt;=PrSettings!$M$7,(ABS($F60-$G60-JZ60+KA60)&lt;=1)*1,IF(AND(KC60,$F60=$G60,$F60&gt;=PrSettings!$M$6),(ABS(JZ60-$F60)&lt;=1)*1,IF(AND(KC60,$F60+$G60&gt;=PrSettings!$M$8),(ABS(JZ60-$F60)+ABS(KA60-$G60)&lt;=1)*1,""))),"")</f>
        <v/>
      </c>
      <c r="KG60" s="490"/>
      <c r="KI60" s="451">
        <f t="shared" ca="1" si="426"/>
        <v>29</v>
      </c>
      <c r="KJ60" s="452" t="str">
        <f ca="1">GrpH!$B$9</f>
        <v>Südkorea</v>
      </c>
      <c r="KK60" s="453">
        <f t="shared" ca="1" si="664"/>
        <v>8</v>
      </c>
      <c r="KL60" s="452" t="str">
        <f ca="1">GrpH!$D$9</f>
        <v>Portugal</v>
      </c>
      <c r="KM60" s="492"/>
      <c r="KN60" s="492"/>
      <c r="KO60" s="487"/>
      <c r="KP60" s="453" t="str">
        <f t="shared" ca="1" si="665"/>
        <v/>
      </c>
      <c r="KQ60" s="453" t="str">
        <f ca="1">IF((KP60&lt;&gt;""),IF(OR($F60&lt;&gt;$G60,PrSettings!$M$4="●"),(($F60-$G60)=(KM60-KN60))*1,0),"")</f>
        <v/>
      </c>
      <c r="KR60" s="453" t="str">
        <f t="shared" ca="1" si="666"/>
        <v/>
      </c>
      <c r="KS60" s="453" t="str">
        <f ca="1">IF(KP60&lt;&gt;"",IF(ABS($F60-$G60)&gt;=PrSettings!$M$7,(ABS($F60-$G60-KM60+KN60)&lt;=1)*1,IF(AND(KP60,$F60=$G60,$F60&gt;=PrSettings!$M$6),(ABS(KM60-$F60)&lt;=1)*1,IF(AND(KP60,$F60+$G60&gt;=PrSettings!$M$8),(ABS(KM60-$F60)+ABS(KN60-$G60)&lt;=1)*1,""))),"")</f>
        <v/>
      </c>
      <c r="KT60" s="490"/>
      <c r="KV60" s="451">
        <f t="shared" ca="1" si="430"/>
        <v>29</v>
      </c>
      <c r="KW60" s="452" t="str">
        <f ca="1">GrpH!$B$9</f>
        <v>Südkorea</v>
      </c>
      <c r="KX60" s="453">
        <f t="shared" ca="1" si="667"/>
        <v>8</v>
      </c>
      <c r="KY60" s="452" t="str">
        <f ca="1">GrpH!$D$9</f>
        <v>Portugal</v>
      </c>
      <c r="KZ60" s="492"/>
      <c r="LA60" s="492"/>
      <c r="LB60" s="487"/>
      <c r="LC60" s="453" t="str">
        <f t="shared" ca="1" si="668"/>
        <v/>
      </c>
      <c r="LD60" s="453" t="str">
        <f ca="1">IF((LC60&lt;&gt;""),IF(OR($F60&lt;&gt;$G60,PrSettings!$M$4="●"),(($F60-$G60)=(KZ60-LA60))*1,0),"")</f>
        <v/>
      </c>
      <c r="LE60" s="453" t="str">
        <f t="shared" ca="1" si="669"/>
        <v/>
      </c>
      <c r="LF60" s="453" t="str">
        <f ca="1">IF(LC60&lt;&gt;"",IF(ABS($F60-$G60)&gt;=PrSettings!$M$7,(ABS($F60-$G60-KZ60+LA60)&lt;=1)*1,IF(AND(LC60,$F60=$G60,$F60&gt;=PrSettings!$M$6),(ABS(KZ60-$F60)&lt;=1)*1,IF(AND(LC60,$F60+$G60&gt;=PrSettings!$M$8),(ABS(KZ60-$F60)+ABS(LA60-$G60)&lt;=1)*1,""))),"")</f>
        <v/>
      </c>
      <c r="LG60" s="490"/>
      <c r="LI60" s="451">
        <f t="shared" ca="1" si="434"/>
        <v>29</v>
      </c>
      <c r="LJ60" s="452" t="str">
        <f ca="1">GrpH!$B$9</f>
        <v>Südkorea</v>
      </c>
      <c r="LK60" s="453">
        <f t="shared" ca="1" si="670"/>
        <v>8</v>
      </c>
      <c r="LL60" s="452" t="str">
        <f ca="1">GrpH!$D$9</f>
        <v>Portugal</v>
      </c>
      <c r="LM60" s="492"/>
      <c r="LN60" s="492"/>
      <c r="LO60" s="487"/>
      <c r="LP60" s="453" t="str">
        <f t="shared" ca="1" si="671"/>
        <v/>
      </c>
      <c r="LQ60" s="453" t="str">
        <f ca="1">IF((LP60&lt;&gt;""),IF(OR($F60&lt;&gt;$G60,PrSettings!$M$4="●"),(($F60-$G60)=(LM60-LN60))*1,0),"")</f>
        <v/>
      </c>
      <c r="LR60" s="453" t="str">
        <f t="shared" ca="1" si="672"/>
        <v/>
      </c>
      <c r="LS60" s="453" t="str">
        <f ca="1">IF(LP60&lt;&gt;"",IF(ABS($F60-$G60)&gt;=PrSettings!$M$7,(ABS($F60-$G60-LM60+LN60)&lt;=1)*1,IF(AND(LP60,$F60=$G60,$F60&gt;=PrSettings!$M$6),(ABS(LM60-$F60)&lt;=1)*1,IF(AND(LP60,$F60+$G60&gt;=PrSettings!$M$8),(ABS(LM60-$F60)+ABS(LN60-$G60)&lt;=1)*1,""))),"")</f>
        <v/>
      </c>
      <c r="LT60" s="490"/>
      <c r="LV60" s="451">
        <f t="shared" ca="1" si="438"/>
        <v>29</v>
      </c>
      <c r="LW60" s="452" t="str">
        <f ca="1">GrpH!$B$9</f>
        <v>Südkorea</v>
      </c>
      <c r="LX60" s="453">
        <f t="shared" ca="1" si="673"/>
        <v>8</v>
      </c>
      <c r="LY60" s="452" t="str">
        <f ca="1">GrpH!$D$9</f>
        <v>Portugal</v>
      </c>
      <c r="LZ60" s="492"/>
      <c r="MA60" s="492"/>
      <c r="MB60" s="487"/>
      <c r="MC60" s="453" t="str">
        <f t="shared" ca="1" si="674"/>
        <v/>
      </c>
      <c r="MD60" s="453" t="str">
        <f ca="1">IF((MC60&lt;&gt;""),IF(OR($F60&lt;&gt;$G60,PrSettings!$M$4="●"),(($F60-$G60)=(LZ60-MA60))*1,0),"")</f>
        <v/>
      </c>
      <c r="ME60" s="453" t="str">
        <f t="shared" ca="1" si="675"/>
        <v/>
      </c>
      <c r="MF60" s="453" t="str">
        <f ca="1">IF(MC60&lt;&gt;"",IF(ABS($F60-$G60)&gt;=PrSettings!$M$7,(ABS($F60-$G60-LZ60+MA60)&lt;=1)*1,IF(AND(MC60,$F60=$G60,$F60&gt;=PrSettings!$M$6),(ABS(LZ60-$F60)&lt;=1)*1,IF(AND(MC60,$F60+$G60&gt;=PrSettings!$M$8),(ABS(LZ60-$F60)+ABS(MA60-$G60)&lt;=1)*1,""))),"")</f>
        <v/>
      </c>
      <c r="MG60" s="490"/>
    </row>
    <row r="61" spans="1:345" s="444" customFormat="1" ht="24" customHeight="1" x14ac:dyDescent="0.25">
      <c r="A61" s="448"/>
      <c r="B61" s="462" t="str">
        <f>Language!$E$179</f>
        <v>Achtelfinale</v>
      </c>
      <c r="C61" s="468"/>
      <c r="D61" s="468"/>
      <c r="E61" s="465"/>
      <c r="F61" s="469"/>
      <c r="G61" s="470"/>
      <c r="I61" s="462" t="str">
        <f t="shared" si="338"/>
        <v>Achtelfinale</v>
      </c>
      <c r="J61" s="464"/>
      <c r="K61" s="464"/>
      <c r="L61" s="465"/>
      <c r="M61" s="496"/>
      <c r="N61" s="497"/>
      <c r="O61" s="466"/>
      <c r="P61" s="478"/>
      <c r="Q61" s="465"/>
      <c r="R61" s="465"/>
      <c r="S61" s="465"/>
      <c r="T61" s="479"/>
      <c r="V61" s="462" t="str">
        <f t="shared" si="342"/>
        <v>Achtelfinale</v>
      </c>
      <c r="W61" s="464"/>
      <c r="X61" s="464"/>
      <c r="Y61" s="465"/>
      <c r="Z61" s="496"/>
      <c r="AA61" s="497"/>
      <c r="AB61" s="466"/>
      <c r="AC61" s="478"/>
      <c r="AD61" s="465"/>
      <c r="AE61" s="465"/>
      <c r="AF61" s="465"/>
      <c r="AG61" s="479"/>
      <c r="AI61" s="462" t="str">
        <f t="shared" si="346"/>
        <v>Achtelfinale</v>
      </c>
      <c r="AJ61" s="464"/>
      <c r="AK61" s="464"/>
      <c r="AL61" s="465"/>
      <c r="AM61" s="496"/>
      <c r="AN61" s="497"/>
      <c r="AO61" s="466"/>
      <c r="AP61" s="478"/>
      <c r="AQ61" s="465"/>
      <c r="AR61" s="465"/>
      <c r="AS61" s="465"/>
      <c r="AT61" s="479"/>
      <c r="AV61" s="462" t="str">
        <f t="shared" si="350"/>
        <v>Achtelfinale</v>
      </c>
      <c r="AW61" s="464"/>
      <c r="AX61" s="464"/>
      <c r="AY61" s="465"/>
      <c r="AZ61" s="496"/>
      <c r="BA61" s="497"/>
      <c r="BB61" s="466"/>
      <c r="BC61" s="478"/>
      <c r="BD61" s="465"/>
      <c r="BE61" s="465"/>
      <c r="BF61" s="465"/>
      <c r="BG61" s="479"/>
      <c r="BI61" s="462" t="str">
        <f t="shared" si="354"/>
        <v>Achtelfinale</v>
      </c>
      <c r="BJ61" s="464"/>
      <c r="BK61" s="464"/>
      <c r="BL61" s="465"/>
      <c r="BM61" s="496"/>
      <c r="BN61" s="497"/>
      <c r="BO61" s="466"/>
      <c r="BP61" s="478"/>
      <c r="BQ61" s="465"/>
      <c r="BR61" s="465"/>
      <c r="BS61" s="465"/>
      <c r="BT61" s="479"/>
      <c r="BV61" s="462" t="str">
        <f t="shared" si="358"/>
        <v>Achtelfinale</v>
      </c>
      <c r="BW61" s="464"/>
      <c r="BX61" s="464"/>
      <c r="BY61" s="465"/>
      <c r="BZ61" s="496"/>
      <c r="CA61" s="497"/>
      <c r="CB61" s="466"/>
      <c r="CC61" s="478"/>
      <c r="CD61" s="465"/>
      <c r="CE61" s="465"/>
      <c r="CF61" s="465"/>
      <c r="CG61" s="479"/>
      <c r="CI61" s="462" t="str">
        <f t="shared" si="362"/>
        <v>Achtelfinale</v>
      </c>
      <c r="CJ61" s="464"/>
      <c r="CK61" s="464"/>
      <c r="CL61" s="465"/>
      <c r="CM61" s="496"/>
      <c r="CN61" s="497"/>
      <c r="CO61" s="466"/>
      <c r="CP61" s="478"/>
      <c r="CQ61" s="465"/>
      <c r="CR61" s="465"/>
      <c r="CS61" s="465"/>
      <c r="CT61" s="479"/>
      <c r="CV61" s="462" t="str">
        <f t="shared" si="366"/>
        <v>Achtelfinale</v>
      </c>
      <c r="CW61" s="464"/>
      <c r="CX61" s="464"/>
      <c r="CY61" s="465"/>
      <c r="CZ61" s="496"/>
      <c r="DA61" s="497"/>
      <c r="DB61" s="466"/>
      <c r="DC61" s="478"/>
      <c r="DD61" s="465"/>
      <c r="DE61" s="465"/>
      <c r="DF61" s="465"/>
      <c r="DG61" s="479"/>
      <c r="DI61" s="462" t="str">
        <f t="shared" si="370"/>
        <v>Achtelfinale</v>
      </c>
      <c r="DJ61" s="464"/>
      <c r="DK61" s="464"/>
      <c r="DL61" s="465"/>
      <c r="DM61" s="496"/>
      <c r="DN61" s="497"/>
      <c r="DO61" s="466"/>
      <c r="DP61" s="478"/>
      <c r="DQ61" s="465"/>
      <c r="DR61" s="465"/>
      <c r="DS61" s="465"/>
      <c r="DT61" s="479"/>
      <c r="DV61" s="462" t="str">
        <f t="shared" si="374"/>
        <v>Achtelfinale</v>
      </c>
      <c r="DW61" s="464"/>
      <c r="DX61" s="464"/>
      <c r="DY61" s="465"/>
      <c r="DZ61" s="496"/>
      <c r="EA61" s="497"/>
      <c r="EB61" s="466"/>
      <c r="EC61" s="478"/>
      <c r="ED61" s="465"/>
      <c r="EE61" s="465"/>
      <c r="EF61" s="465"/>
      <c r="EG61" s="479"/>
      <c r="EI61" s="462" t="str">
        <f t="shared" si="378"/>
        <v>Achtelfinale</v>
      </c>
      <c r="EJ61" s="464"/>
      <c r="EK61" s="464"/>
      <c r="EL61" s="465"/>
      <c r="EM61" s="496"/>
      <c r="EN61" s="497"/>
      <c r="EO61" s="466"/>
      <c r="EP61" s="478"/>
      <c r="EQ61" s="465"/>
      <c r="ER61" s="465"/>
      <c r="ES61" s="465"/>
      <c r="ET61" s="479"/>
      <c r="EV61" s="462" t="str">
        <f t="shared" si="382"/>
        <v>Achtelfinale</v>
      </c>
      <c r="EW61" s="464"/>
      <c r="EX61" s="464"/>
      <c r="EY61" s="465"/>
      <c r="EZ61" s="496"/>
      <c r="FA61" s="497"/>
      <c r="FB61" s="466"/>
      <c r="FC61" s="478"/>
      <c r="FD61" s="465"/>
      <c r="FE61" s="465"/>
      <c r="FF61" s="465"/>
      <c r="FG61" s="479"/>
      <c r="FI61" s="462" t="str">
        <f t="shared" si="386"/>
        <v>Achtelfinale</v>
      </c>
      <c r="FJ61" s="464"/>
      <c r="FK61" s="464"/>
      <c r="FL61" s="465"/>
      <c r="FM61" s="496"/>
      <c r="FN61" s="497"/>
      <c r="FO61" s="466"/>
      <c r="FP61" s="478"/>
      <c r="FQ61" s="465"/>
      <c r="FR61" s="465"/>
      <c r="FS61" s="465"/>
      <c r="FT61" s="479"/>
      <c r="FV61" s="462" t="str">
        <f t="shared" si="390"/>
        <v>Achtelfinale</v>
      </c>
      <c r="FW61" s="464"/>
      <c r="FX61" s="464"/>
      <c r="FY61" s="465"/>
      <c r="FZ61" s="496"/>
      <c r="GA61" s="497"/>
      <c r="GB61" s="466"/>
      <c r="GC61" s="478"/>
      <c r="GD61" s="465"/>
      <c r="GE61" s="465"/>
      <c r="GF61" s="465"/>
      <c r="GG61" s="479"/>
      <c r="GI61" s="462" t="str">
        <f t="shared" si="394"/>
        <v>Achtelfinale</v>
      </c>
      <c r="GJ61" s="464"/>
      <c r="GK61" s="464"/>
      <c r="GL61" s="465"/>
      <c r="GM61" s="496"/>
      <c r="GN61" s="497"/>
      <c r="GO61" s="466"/>
      <c r="GP61" s="478"/>
      <c r="GQ61" s="465"/>
      <c r="GR61" s="465"/>
      <c r="GS61" s="465"/>
      <c r="GT61" s="479"/>
      <c r="GV61" s="462" t="str">
        <f t="shared" si="398"/>
        <v>Achtelfinale</v>
      </c>
      <c r="GW61" s="464"/>
      <c r="GX61" s="464"/>
      <c r="GY61" s="465"/>
      <c r="GZ61" s="496"/>
      <c r="HA61" s="497"/>
      <c r="HB61" s="466"/>
      <c r="HC61" s="478"/>
      <c r="HD61" s="465"/>
      <c r="HE61" s="465"/>
      <c r="HF61" s="465"/>
      <c r="HG61" s="479"/>
      <c r="HI61" s="462" t="str">
        <f t="shared" si="402"/>
        <v>Achtelfinale</v>
      </c>
      <c r="HJ61" s="464"/>
      <c r="HK61" s="464"/>
      <c r="HL61" s="465"/>
      <c r="HM61" s="496"/>
      <c r="HN61" s="497"/>
      <c r="HO61" s="466"/>
      <c r="HP61" s="478"/>
      <c r="HQ61" s="465"/>
      <c r="HR61" s="465"/>
      <c r="HS61" s="465"/>
      <c r="HT61" s="479"/>
      <c r="HV61" s="462" t="str">
        <f t="shared" si="406"/>
        <v>Achtelfinale</v>
      </c>
      <c r="HW61" s="464"/>
      <c r="HX61" s="464"/>
      <c r="HY61" s="465"/>
      <c r="HZ61" s="496"/>
      <c r="IA61" s="497"/>
      <c r="IB61" s="466"/>
      <c r="IC61" s="478"/>
      <c r="ID61" s="465"/>
      <c r="IE61" s="465"/>
      <c r="IF61" s="465"/>
      <c r="IG61" s="479"/>
      <c r="II61" s="462" t="str">
        <f t="shared" si="410"/>
        <v>Achtelfinale</v>
      </c>
      <c r="IJ61" s="464"/>
      <c r="IK61" s="464"/>
      <c r="IL61" s="465"/>
      <c r="IM61" s="496"/>
      <c r="IN61" s="497"/>
      <c r="IO61" s="466"/>
      <c r="IP61" s="478"/>
      <c r="IQ61" s="465"/>
      <c r="IR61" s="465"/>
      <c r="IS61" s="465"/>
      <c r="IT61" s="479"/>
      <c r="IV61" s="462" t="str">
        <f t="shared" si="414"/>
        <v>Achtelfinale</v>
      </c>
      <c r="IW61" s="464"/>
      <c r="IX61" s="464"/>
      <c r="IY61" s="465"/>
      <c r="IZ61" s="496"/>
      <c r="JA61" s="497"/>
      <c r="JB61" s="466"/>
      <c r="JC61" s="478"/>
      <c r="JD61" s="465"/>
      <c r="JE61" s="465"/>
      <c r="JF61" s="465"/>
      <c r="JG61" s="479"/>
      <c r="JI61" s="462" t="str">
        <f t="shared" si="418"/>
        <v>Achtelfinale</v>
      </c>
      <c r="JJ61" s="464"/>
      <c r="JK61" s="464"/>
      <c r="JL61" s="465"/>
      <c r="JM61" s="496"/>
      <c r="JN61" s="497"/>
      <c r="JO61" s="466"/>
      <c r="JP61" s="478"/>
      <c r="JQ61" s="465"/>
      <c r="JR61" s="465"/>
      <c r="JS61" s="465"/>
      <c r="JT61" s="479"/>
      <c r="JV61" s="462" t="str">
        <f t="shared" si="422"/>
        <v>Achtelfinale</v>
      </c>
      <c r="JW61" s="464"/>
      <c r="JX61" s="464"/>
      <c r="JY61" s="465"/>
      <c r="JZ61" s="496"/>
      <c r="KA61" s="497"/>
      <c r="KB61" s="466"/>
      <c r="KC61" s="478"/>
      <c r="KD61" s="465"/>
      <c r="KE61" s="465"/>
      <c r="KF61" s="465"/>
      <c r="KG61" s="479"/>
      <c r="KI61" s="462" t="str">
        <f t="shared" si="426"/>
        <v>Achtelfinale</v>
      </c>
      <c r="KJ61" s="464"/>
      <c r="KK61" s="464"/>
      <c r="KL61" s="465"/>
      <c r="KM61" s="496"/>
      <c r="KN61" s="497"/>
      <c r="KO61" s="466"/>
      <c r="KP61" s="478"/>
      <c r="KQ61" s="465"/>
      <c r="KR61" s="465"/>
      <c r="KS61" s="465"/>
      <c r="KT61" s="479"/>
      <c r="KV61" s="462" t="str">
        <f t="shared" si="430"/>
        <v>Achtelfinale</v>
      </c>
      <c r="KW61" s="464"/>
      <c r="KX61" s="464"/>
      <c r="KY61" s="465"/>
      <c r="KZ61" s="496"/>
      <c r="LA61" s="497"/>
      <c r="LB61" s="466"/>
      <c r="LC61" s="478"/>
      <c r="LD61" s="465"/>
      <c r="LE61" s="465"/>
      <c r="LF61" s="465"/>
      <c r="LG61" s="479"/>
      <c r="LI61" s="462" t="str">
        <f t="shared" si="434"/>
        <v>Achtelfinale</v>
      </c>
      <c r="LJ61" s="464"/>
      <c r="LK61" s="464"/>
      <c r="LL61" s="465"/>
      <c r="LM61" s="496"/>
      <c r="LN61" s="497"/>
      <c r="LO61" s="466"/>
      <c r="LP61" s="478"/>
      <c r="LQ61" s="465"/>
      <c r="LR61" s="465"/>
      <c r="LS61" s="465"/>
      <c r="LT61" s="479"/>
      <c r="LV61" s="462" t="str">
        <f t="shared" si="438"/>
        <v>Achtelfinale</v>
      </c>
      <c r="LW61" s="464"/>
      <c r="LX61" s="464"/>
      <c r="LY61" s="465"/>
      <c r="LZ61" s="496"/>
      <c r="MA61" s="497"/>
      <c r="MB61" s="466"/>
      <c r="MC61" s="478"/>
      <c r="MD61" s="465"/>
      <c r="ME61" s="465"/>
      <c r="MF61" s="465"/>
      <c r="MG61" s="479"/>
    </row>
    <row r="62" spans="1:345" s="444" customFormat="1" x14ac:dyDescent="0.25">
      <c r="A62" s="448"/>
      <c r="B62" s="451">
        <f ca="1">IF(C62="","",INDEX(Groups!$C$7:$C$45,MATCH(C62,Groups!$D$7:$D$45,0)))</f>
        <v>10</v>
      </c>
      <c r="C62" s="452" t="str">
        <f ca="1">INDIRECT("'"&amp;References!$A$1&amp;"'!"&amp;"$B$50")</f>
        <v>Niederlande</v>
      </c>
      <c r="D62" s="453">
        <f ca="1">IF(E62="","",INDEX(Groups!$C$7:$C$45,MATCH(E62,Groups!$D$7:$D$45,0)))</f>
        <v>15</v>
      </c>
      <c r="E62" s="452" t="str">
        <f ca="1">INDIRECT("'"&amp;References!$A$1&amp;"'!"&amp;"$C$50")</f>
        <v>USA</v>
      </c>
      <c r="F62" s="454">
        <f ca="1">IF(AND(INDIRECT("'"&amp;References!$A$1&amp;"'!"&amp;"$B$51")&lt;&gt;"",INDIRECT("'"&amp;References!$A$1&amp;"'!"&amp;"$C$51")&lt;&gt;""),INDIRECT("'"&amp;References!$A$1&amp;"'!"&amp;"$B$51"),"")</f>
        <v>3</v>
      </c>
      <c r="G62" s="455">
        <f ca="1">IF(AND(INDIRECT("'"&amp;References!$A$1&amp;"'!"&amp;"$B$51")&lt;&gt;"",INDIRECT("'"&amp;References!$A$1&amp;"'!"&amp;"$C$51")&lt;&gt;""),INDIRECT("'"&amp;References!$A$1&amp;"'!"&amp;"$C$51"),"")</f>
        <v>1</v>
      </c>
      <c r="I62" s="451">
        <f ca="1">$B62</f>
        <v>10</v>
      </c>
      <c r="J62" s="452" t="str">
        <f ca="1">$C62</f>
        <v>Niederlande</v>
      </c>
      <c r="K62" s="453">
        <f ca="1">$D62</f>
        <v>15</v>
      </c>
      <c r="L62" s="452" t="str">
        <f ca="1">$E62</f>
        <v>USA</v>
      </c>
      <c r="M62" s="492"/>
      <c r="N62" s="492"/>
      <c r="O62" s="581">
        <f>COUNTIF(I$79:I$81,K79)+COUNTIF(K$79:K$81,K79)</f>
        <v>0</v>
      </c>
      <c r="P62" s="453" t="str">
        <f t="shared" ref="P62:P69" ca="1" si="676">IF(($F62&lt;&gt;"")*($G62&lt;&gt;"")*(M62&lt;&gt;"")*(N62&lt;&gt;""),IF(T62&lt;&gt;2,"0",($F62&gt;$G62)*(M62&gt;N62)+($F62=$G62)*(M62=N62)+($F62&lt;$G62)*(M62&lt;N62)),"")</f>
        <v/>
      </c>
      <c r="Q62" s="453" t="str">
        <f ca="1">IF((P62&lt;&gt;""),IF(OR($F62&lt;&gt;$G62,PrSettings!$M$4="●"),(($F62-$G62)=(M62-N62))*1,0),"")</f>
        <v/>
      </c>
      <c r="R62" s="453" t="str">
        <f ca="1">IF((Q62&lt;&gt;""),($F62=M62)*($G62=N62),"")</f>
        <v/>
      </c>
      <c r="S62" s="453" t="str">
        <f ca="1">IF(P62&lt;&gt;"",IF(ABS($F62-$G62)&gt;=PrSettings!$M$7,(ABS($F62-$G62-M62+N62)&lt;=1)*1,IF(AND(P62,$F62=$G62,$F62&gt;=PrSettings!$M$6),(ABS(M62-$F62)&lt;=1)*1,IF(AND(P62,$F62+$G62&gt;=PrSettings!$M$8),(ABS(M62-$F62)+ABS(N62-$G62)&lt;=1)*1,""))),"")</f>
        <v/>
      </c>
      <c r="T62" s="566">
        <f t="shared" ref="T62:T69" ca="1" si="677">IF(OR(($C62&lt;&gt;"")*(I62&lt;&gt;""),($E62&lt;&gt;"")*(K62&lt;&gt;"")),($B62=I62)*1+($D62=K62)*1,"")</f>
        <v>2</v>
      </c>
      <c r="V62" s="451">
        <f ca="1">$B62</f>
        <v>10</v>
      </c>
      <c r="W62" s="452" t="str">
        <f ca="1">$C62</f>
        <v>Niederlande</v>
      </c>
      <c r="X62" s="453">
        <f ca="1">$D62</f>
        <v>15</v>
      </c>
      <c r="Y62" s="452" t="str">
        <f ca="1">$E62</f>
        <v>USA</v>
      </c>
      <c r="Z62" s="492"/>
      <c r="AA62" s="492"/>
      <c r="AB62" s="581">
        <f>COUNTIF(V$79:V$81,X79)+COUNTIF(X$79:X$81,X79)</f>
        <v>0</v>
      </c>
      <c r="AC62" s="453" t="str">
        <f t="shared" ref="AC62:AC69" ca="1" si="678">IF(($F62&lt;&gt;"")*($G62&lt;&gt;"")*(Z62&lt;&gt;"")*(AA62&lt;&gt;""),IF(AG62&lt;&gt;2,"0",($F62&gt;$G62)*(Z62&gt;AA62)+($F62=$G62)*(Z62=AA62)+($F62&lt;$G62)*(Z62&lt;AA62)),"")</f>
        <v/>
      </c>
      <c r="AD62" s="453" t="str">
        <f ca="1">IF((AC62&lt;&gt;""),IF(OR($F62&lt;&gt;$G62,PrSettings!$M$4="●"),(($F62-$G62)=(Z62-AA62))*1,0),"")</f>
        <v/>
      </c>
      <c r="AE62" s="453" t="str">
        <f ca="1">IF((AD62&lt;&gt;""),($F62=Z62)*($G62=AA62),"")</f>
        <v/>
      </c>
      <c r="AF62" s="453" t="str">
        <f ca="1">IF(AC62&lt;&gt;"",IF(ABS($F62-$G62)&gt;=PrSettings!$M$7,(ABS($F62-$G62-Z62+AA62)&lt;=1)*1,IF(AND(AC62,$F62=$G62,$F62&gt;=PrSettings!$M$6),(ABS(Z62-$F62)&lt;=1)*1,IF(AND(AC62,$F62+$G62&gt;=PrSettings!$M$8),(ABS(Z62-$F62)+ABS(AA62-$G62)&lt;=1)*1,""))),"")</f>
        <v/>
      </c>
      <c r="AG62" s="566">
        <f t="shared" ref="AG62:AG69" ca="1" si="679">IF(OR(($C62&lt;&gt;"")*(V62&lt;&gt;""),($E62&lt;&gt;"")*(X62&lt;&gt;"")),($B62=V62)*1+($D62=X62)*1,"")</f>
        <v>2</v>
      </c>
      <c r="AI62" s="451">
        <f ca="1">$B62</f>
        <v>10</v>
      </c>
      <c r="AJ62" s="452" t="str">
        <f ca="1">$C62</f>
        <v>Niederlande</v>
      </c>
      <c r="AK62" s="453">
        <f ca="1">$D62</f>
        <v>15</v>
      </c>
      <c r="AL62" s="452" t="str">
        <f ca="1">$E62</f>
        <v>USA</v>
      </c>
      <c r="AM62" s="492"/>
      <c r="AN62" s="492"/>
      <c r="AO62" s="581">
        <f>COUNTIF(AI$79:AI$81,AK79)+COUNTIF(AK$79:AK$81,AK79)</f>
        <v>0</v>
      </c>
      <c r="AP62" s="453" t="str">
        <f t="shared" ref="AP62:AP69" ca="1" si="680">IF(($F62&lt;&gt;"")*($G62&lt;&gt;"")*(AM62&lt;&gt;"")*(AN62&lt;&gt;""),IF(AT62&lt;&gt;2,"0",($F62&gt;$G62)*(AM62&gt;AN62)+($F62=$G62)*(AM62=AN62)+($F62&lt;$G62)*(AM62&lt;AN62)),"")</f>
        <v/>
      </c>
      <c r="AQ62" s="453" t="str">
        <f ca="1">IF((AP62&lt;&gt;""),IF(OR($F62&lt;&gt;$G62,PrSettings!$M$4="●"),(($F62-$G62)=(AM62-AN62))*1,0),"")</f>
        <v/>
      </c>
      <c r="AR62" s="453" t="str">
        <f ca="1">IF((AQ62&lt;&gt;""),($F62=AM62)*($G62=AN62),"")</f>
        <v/>
      </c>
      <c r="AS62" s="453" t="str">
        <f ca="1">IF(AP62&lt;&gt;"",IF(ABS($F62-$G62)&gt;=PrSettings!$M$7,(ABS($F62-$G62-AM62+AN62)&lt;=1)*1,IF(AND(AP62,$F62=$G62,$F62&gt;=PrSettings!$M$6),(ABS(AM62-$F62)&lt;=1)*1,IF(AND(AP62,$F62+$G62&gt;=PrSettings!$M$8),(ABS(AM62-$F62)+ABS(AN62-$G62)&lt;=1)*1,""))),"")</f>
        <v/>
      </c>
      <c r="AT62" s="566">
        <f t="shared" ref="AT62:AT69" ca="1" si="681">IF(OR(($C62&lt;&gt;"")*(AI62&lt;&gt;""),($E62&lt;&gt;"")*(AK62&lt;&gt;"")),($B62=AI62)*1+($D62=AK62)*1,"")</f>
        <v>2</v>
      </c>
      <c r="AV62" s="451">
        <f ca="1">$B62</f>
        <v>10</v>
      </c>
      <c r="AW62" s="452" t="str">
        <f ca="1">$C62</f>
        <v>Niederlande</v>
      </c>
      <c r="AX62" s="453">
        <f ca="1">$D62</f>
        <v>15</v>
      </c>
      <c r="AY62" s="452" t="str">
        <f ca="1">$E62</f>
        <v>USA</v>
      </c>
      <c r="AZ62" s="492"/>
      <c r="BA62" s="492"/>
      <c r="BB62" s="581">
        <f>COUNTIF(AV$79:AV$81,AX79)+COUNTIF(AX$79:AX$81,AX79)</f>
        <v>0</v>
      </c>
      <c r="BC62" s="453" t="str">
        <f t="shared" ref="BC62:BC69" ca="1" si="682">IF(($F62&lt;&gt;"")*($G62&lt;&gt;"")*(AZ62&lt;&gt;"")*(BA62&lt;&gt;""),IF(BG62&lt;&gt;2,"0",($F62&gt;$G62)*(AZ62&gt;BA62)+($F62=$G62)*(AZ62=BA62)+($F62&lt;$G62)*(AZ62&lt;BA62)),"")</f>
        <v/>
      </c>
      <c r="BD62" s="453" t="str">
        <f ca="1">IF((BC62&lt;&gt;""),IF(OR($F62&lt;&gt;$G62,PrSettings!$M$4="●"),(($F62-$G62)=(AZ62-BA62))*1,0),"")</f>
        <v/>
      </c>
      <c r="BE62" s="453" t="str">
        <f ca="1">IF((BD62&lt;&gt;""),($F62=AZ62)*($G62=BA62),"")</f>
        <v/>
      </c>
      <c r="BF62" s="453" t="str">
        <f ca="1">IF(BC62&lt;&gt;"",IF(ABS($F62-$G62)&gt;=PrSettings!$M$7,(ABS($F62-$G62-AZ62+BA62)&lt;=1)*1,IF(AND(BC62,$F62=$G62,$F62&gt;=PrSettings!$M$6),(ABS(AZ62-$F62)&lt;=1)*1,IF(AND(BC62,$F62+$G62&gt;=PrSettings!$M$8),(ABS(AZ62-$F62)+ABS(BA62-$G62)&lt;=1)*1,""))),"")</f>
        <v/>
      </c>
      <c r="BG62" s="566">
        <f t="shared" ref="BG62:BG69" ca="1" si="683">IF(OR(($C62&lt;&gt;"")*(AV62&lt;&gt;""),($E62&lt;&gt;"")*(AX62&lt;&gt;"")),($B62=AV62)*1+($D62=AX62)*1,"")</f>
        <v>2</v>
      </c>
      <c r="BI62" s="451">
        <f ca="1">$B62</f>
        <v>10</v>
      </c>
      <c r="BJ62" s="452" t="str">
        <f ca="1">$C62</f>
        <v>Niederlande</v>
      </c>
      <c r="BK62" s="453">
        <f ca="1">$D62</f>
        <v>15</v>
      </c>
      <c r="BL62" s="452" t="str">
        <f ca="1">$E62</f>
        <v>USA</v>
      </c>
      <c r="BM62" s="492"/>
      <c r="BN62" s="492"/>
      <c r="BO62" s="581">
        <f>COUNTIF(BI$79:BI$81,BK79)+COUNTIF(BK$79:BK$81,BK79)</f>
        <v>0</v>
      </c>
      <c r="BP62" s="453" t="str">
        <f t="shared" ref="BP62:BP69" ca="1" si="684">IF(($F62&lt;&gt;"")*($G62&lt;&gt;"")*(BM62&lt;&gt;"")*(BN62&lt;&gt;""),IF(BT62&lt;&gt;2,"0",($F62&gt;$G62)*(BM62&gt;BN62)+($F62=$G62)*(BM62=BN62)+($F62&lt;$G62)*(BM62&lt;BN62)),"")</f>
        <v/>
      </c>
      <c r="BQ62" s="453" t="str">
        <f ca="1">IF((BP62&lt;&gt;""),IF(OR($F62&lt;&gt;$G62,PrSettings!$M$4="●"),(($F62-$G62)=(BM62-BN62))*1,0),"")</f>
        <v/>
      </c>
      <c r="BR62" s="453" t="str">
        <f ca="1">IF((BQ62&lt;&gt;""),($F62=BM62)*($G62=BN62),"")</f>
        <v/>
      </c>
      <c r="BS62" s="453" t="str">
        <f ca="1">IF(BP62&lt;&gt;"",IF(ABS($F62-$G62)&gt;=PrSettings!$M$7,(ABS($F62-$G62-BM62+BN62)&lt;=1)*1,IF(AND(BP62,$F62=$G62,$F62&gt;=PrSettings!$M$6),(ABS(BM62-$F62)&lt;=1)*1,IF(AND(BP62,$F62+$G62&gt;=PrSettings!$M$8),(ABS(BM62-$F62)+ABS(BN62-$G62)&lt;=1)*1,""))),"")</f>
        <v/>
      </c>
      <c r="BT62" s="566">
        <f t="shared" ref="BT62:BT69" ca="1" si="685">IF(OR(($C62&lt;&gt;"")*(BI62&lt;&gt;""),($E62&lt;&gt;"")*(BK62&lt;&gt;"")),($B62=BI62)*1+($D62=BK62)*1,"")</f>
        <v>2</v>
      </c>
      <c r="BV62" s="451">
        <f ca="1">$B62</f>
        <v>10</v>
      </c>
      <c r="BW62" s="452" t="str">
        <f ca="1">$C62</f>
        <v>Niederlande</v>
      </c>
      <c r="BX62" s="453">
        <f ca="1">$D62</f>
        <v>15</v>
      </c>
      <c r="BY62" s="452" t="str">
        <f ca="1">$E62</f>
        <v>USA</v>
      </c>
      <c r="BZ62" s="492"/>
      <c r="CA62" s="492"/>
      <c r="CB62" s="581">
        <f>COUNTIF(BV$79:BV$81,BX79)+COUNTIF(BX$79:BX$81,BX79)</f>
        <v>0</v>
      </c>
      <c r="CC62" s="453" t="str">
        <f t="shared" ref="CC62:CC69" ca="1" si="686">IF(($F62&lt;&gt;"")*($G62&lt;&gt;"")*(BZ62&lt;&gt;"")*(CA62&lt;&gt;""),IF(CG62&lt;&gt;2,"0",($F62&gt;$G62)*(BZ62&gt;CA62)+($F62=$G62)*(BZ62=CA62)+($F62&lt;$G62)*(BZ62&lt;CA62)),"")</f>
        <v/>
      </c>
      <c r="CD62" s="453" t="str">
        <f ca="1">IF((CC62&lt;&gt;""),IF(OR($F62&lt;&gt;$G62,PrSettings!$M$4="●"),(($F62-$G62)=(BZ62-CA62))*1,0),"")</f>
        <v/>
      </c>
      <c r="CE62" s="453" t="str">
        <f ca="1">IF((CD62&lt;&gt;""),($F62=BZ62)*($G62=CA62),"")</f>
        <v/>
      </c>
      <c r="CF62" s="453" t="str">
        <f ca="1">IF(CC62&lt;&gt;"",IF(ABS($F62-$G62)&gt;=PrSettings!$M$7,(ABS($F62-$G62-BZ62+CA62)&lt;=1)*1,IF(AND(CC62,$F62=$G62,$F62&gt;=PrSettings!$M$6),(ABS(BZ62-$F62)&lt;=1)*1,IF(AND(CC62,$F62+$G62&gt;=PrSettings!$M$8),(ABS(BZ62-$F62)+ABS(CA62-$G62)&lt;=1)*1,""))),"")</f>
        <v/>
      </c>
      <c r="CG62" s="566">
        <f t="shared" ref="CG62:CG69" ca="1" si="687">IF(OR(($C62&lt;&gt;"")*(BV62&lt;&gt;""),($E62&lt;&gt;"")*(BX62&lt;&gt;"")),($B62=BV62)*1+($D62=BX62)*1,"")</f>
        <v>2</v>
      </c>
      <c r="CI62" s="451">
        <f ca="1">$B62</f>
        <v>10</v>
      </c>
      <c r="CJ62" s="452" t="str">
        <f ca="1">$C62</f>
        <v>Niederlande</v>
      </c>
      <c r="CK62" s="453">
        <f ca="1">$D62</f>
        <v>15</v>
      </c>
      <c r="CL62" s="452" t="str">
        <f ca="1">$E62</f>
        <v>USA</v>
      </c>
      <c r="CM62" s="492"/>
      <c r="CN62" s="492"/>
      <c r="CO62" s="581">
        <f>COUNTIF(CI$79:CI$81,CK79)+COUNTIF(CK$79:CK$81,CK79)</f>
        <v>0</v>
      </c>
      <c r="CP62" s="453" t="str">
        <f t="shared" ref="CP62:CP69" ca="1" si="688">IF(($F62&lt;&gt;"")*($G62&lt;&gt;"")*(CM62&lt;&gt;"")*(CN62&lt;&gt;""),IF(CT62&lt;&gt;2,"0",($F62&gt;$G62)*(CM62&gt;CN62)+($F62=$G62)*(CM62=CN62)+($F62&lt;$G62)*(CM62&lt;CN62)),"")</f>
        <v/>
      </c>
      <c r="CQ62" s="453" t="str">
        <f ca="1">IF((CP62&lt;&gt;""),IF(OR($F62&lt;&gt;$G62,PrSettings!$M$4="●"),(($F62-$G62)=(CM62-CN62))*1,0),"")</f>
        <v/>
      </c>
      <c r="CR62" s="453" t="str">
        <f ca="1">IF((CQ62&lt;&gt;""),($F62=CM62)*($G62=CN62),"")</f>
        <v/>
      </c>
      <c r="CS62" s="453" t="str">
        <f ca="1">IF(CP62&lt;&gt;"",IF(ABS($F62-$G62)&gt;=PrSettings!$M$7,(ABS($F62-$G62-CM62+CN62)&lt;=1)*1,IF(AND(CP62,$F62=$G62,$F62&gt;=PrSettings!$M$6),(ABS(CM62-$F62)&lt;=1)*1,IF(AND(CP62,$F62+$G62&gt;=PrSettings!$M$8),(ABS(CM62-$F62)+ABS(CN62-$G62)&lt;=1)*1,""))),"")</f>
        <v/>
      </c>
      <c r="CT62" s="566">
        <f t="shared" ref="CT62:CT69" ca="1" si="689">IF(OR(($C62&lt;&gt;"")*(CI62&lt;&gt;""),($E62&lt;&gt;"")*(CK62&lt;&gt;"")),($B62=CI62)*1+($D62=CK62)*1,"")</f>
        <v>2</v>
      </c>
      <c r="CV62" s="451">
        <f ca="1">$B62</f>
        <v>10</v>
      </c>
      <c r="CW62" s="452" t="str">
        <f ca="1">$C62</f>
        <v>Niederlande</v>
      </c>
      <c r="CX62" s="453">
        <f ca="1">$D62</f>
        <v>15</v>
      </c>
      <c r="CY62" s="452" t="str">
        <f ca="1">$E62</f>
        <v>USA</v>
      </c>
      <c r="CZ62" s="492"/>
      <c r="DA62" s="492"/>
      <c r="DB62" s="581">
        <f>COUNTIF(CV$79:CV$81,CX79)+COUNTIF(CX$79:CX$81,CX79)</f>
        <v>0</v>
      </c>
      <c r="DC62" s="453" t="str">
        <f t="shared" ref="DC62:DC69" ca="1" si="690">IF(($F62&lt;&gt;"")*($G62&lt;&gt;"")*(CZ62&lt;&gt;"")*(DA62&lt;&gt;""),IF(DG62&lt;&gt;2,"0",($F62&gt;$G62)*(CZ62&gt;DA62)+($F62=$G62)*(CZ62=DA62)+($F62&lt;$G62)*(CZ62&lt;DA62)),"")</f>
        <v/>
      </c>
      <c r="DD62" s="453" t="str">
        <f ca="1">IF((DC62&lt;&gt;""),IF(OR($F62&lt;&gt;$G62,PrSettings!$M$4="●"),(($F62-$G62)=(CZ62-DA62))*1,0),"")</f>
        <v/>
      </c>
      <c r="DE62" s="453" t="str">
        <f ca="1">IF((DD62&lt;&gt;""),($F62=CZ62)*($G62=DA62),"")</f>
        <v/>
      </c>
      <c r="DF62" s="453" t="str">
        <f ca="1">IF(DC62&lt;&gt;"",IF(ABS($F62-$G62)&gt;=PrSettings!$M$7,(ABS($F62-$G62-CZ62+DA62)&lt;=1)*1,IF(AND(DC62,$F62=$G62,$F62&gt;=PrSettings!$M$6),(ABS(CZ62-$F62)&lt;=1)*1,IF(AND(DC62,$F62+$G62&gt;=PrSettings!$M$8),(ABS(CZ62-$F62)+ABS(DA62-$G62)&lt;=1)*1,""))),"")</f>
        <v/>
      </c>
      <c r="DG62" s="566">
        <f t="shared" ref="DG62:DG69" ca="1" si="691">IF(OR(($C62&lt;&gt;"")*(CV62&lt;&gt;""),($E62&lt;&gt;"")*(CX62&lt;&gt;"")),($B62=CV62)*1+($D62=CX62)*1,"")</f>
        <v>2</v>
      </c>
      <c r="DI62" s="451">
        <f ca="1">$B62</f>
        <v>10</v>
      </c>
      <c r="DJ62" s="452" t="str">
        <f ca="1">$C62</f>
        <v>Niederlande</v>
      </c>
      <c r="DK62" s="453">
        <f ca="1">$D62</f>
        <v>15</v>
      </c>
      <c r="DL62" s="452" t="str">
        <f ca="1">$E62</f>
        <v>USA</v>
      </c>
      <c r="DM62" s="492"/>
      <c r="DN62" s="492"/>
      <c r="DO62" s="581">
        <f>COUNTIF(DI$79:DI$81,DK79)+COUNTIF(DK$79:DK$81,DK79)</f>
        <v>0</v>
      </c>
      <c r="DP62" s="453" t="str">
        <f t="shared" ref="DP62:DP69" ca="1" si="692">IF(($F62&lt;&gt;"")*($G62&lt;&gt;"")*(DM62&lt;&gt;"")*(DN62&lt;&gt;""),IF(DT62&lt;&gt;2,"0",($F62&gt;$G62)*(DM62&gt;DN62)+($F62=$G62)*(DM62=DN62)+($F62&lt;$G62)*(DM62&lt;DN62)),"")</f>
        <v/>
      </c>
      <c r="DQ62" s="453" t="str">
        <f ca="1">IF((DP62&lt;&gt;""),IF(OR($F62&lt;&gt;$G62,PrSettings!$M$4="●"),(($F62-$G62)=(DM62-DN62))*1,0),"")</f>
        <v/>
      </c>
      <c r="DR62" s="453" t="str">
        <f ca="1">IF((DQ62&lt;&gt;""),($F62=DM62)*($G62=DN62),"")</f>
        <v/>
      </c>
      <c r="DS62" s="453" t="str">
        <f ca="1">IF(DP62&lt;&gt;"",IF(ABS($F62-$G62)&gt;=PrSettings!$M$7,(ABS($F62-$G62-DM62+DN62)&lt;=1)*1,IF(AND(DP62,$F62=$G62,$F62&gt;=PrSettings!$M$6),(ABS(DM62-$F62)&lt;=1)*1,IF(AND(DP62,$F62+$G62&gt;=PrSettings!$M$8),(ABS(DM62-$F62)+ABS(DN62-$G62)&lt;=1)*1,""))),"")</f>
        <v/>
      </c>
      <c r="DT62" s="566">
        <f t="shared" ref="DT62:DT69" ca="1" si="693">IF(OR(($C62&lt;&gt;"")*(DI62&lt;&gt;""),($E62&lt;&gt;"")*(DK62&lt;&gt;"")),($B62=DI62)*1+($D62=DK62)*1,"")</f>
        <v>2</v>
      </c>
      <c r="DV62" s="451">
        <f ca="1">$B62</f>
        <v>10</v>
      </c>
      <c r="DW62" s="452" t="str">
        <f ca="1">$C62</f>
        <v>Niederlande</v>
      </c>
      <c r="DX62" s="453">
        <f ca="1">$D62</f>
        <v>15</v>
      </c>
      <c r="DY62" s="452" t="str">
        <f ca="1">$E62</f>
        <v>USA</v>
      </c>
      <c r="DZ62" s="492"/>
      <c r="EA62" s="492"/>
      <c r="EB62" s="581">
        <f>COUNTIF(DV$79:DV$81,DX79)+COUNTIF(DX$79:DX$81,DX79)</f>
        <v>0</v>
      </c>
      <c r="EC62" s="453" t="str">
        <f t="shared" ref="EC62:EC69" ca="1" si="694">IF(($F62&lt;&gt;"")*($G62&lt;&gt;"")*(DZ62&lt;&gt;"")*(EA62&lt;&gt;""),IF(EG62&lt;&gt;2,"0",($F62&gt;$G62)*(DZ62&gt;EA62)+($F62=$G62)*(DZ62=EA62)+($F62&lt;$G62)*(DZ62&lt;EA62)),"")</f>
        <v/>
      </c>
      <c r="ED62" s="453" t="str">
        <f ca="1">IF((EC62&lt;&gt;""),IF(OR($F62&lt;&gt;$G62,PrSettings!$M$4="●"),(($F62-$G62)=(DZ62-EA62))*1,0),"")</f>
        <v/>
      </c>
      <c r="EE62" s="453" t="str">
        <f ca="1">IF((ED62&lt;&gt;""),($F62=DZ62)*($G62=EA62),"")</f>
        <v/>
      </c>
      <c r="EF62" s="453" t="str">
        <f ca="1">IF(EC62&lt;&gt;"",IF(ABS($F62-$G62)&gt;=PrSettings!$M$7,(ABS($F62-$G62-DZ62+EA62)&lt;=1)*1,IF(AND(EC62,$F62=$G62,$F62&gt;=PrSettings!$M$6),(ABS(DZ62-$F62)&lt;=1)*1,IF(AND(EC62,$F62+$G62&gt;=PrSettings!$M$8),(ABS(DZ62-$F62)+ABS(EA62-$G62)&lt;=1)*1,""))),"")</f>
        <v/>
      </c>
      <c r="EG62" s="566">
        <f t="shared" ref="EG62:EG69" ca="1" si="695">IF(OR(($C62&lt;&gt;"")*(DV62&lt;&gt;""),($E62&lt;&gt;"")*(DX62&lt;&gt;"")),($B62=DV62)*1+($D62=DX62)*1,"")</f>
        <v>2</v>
      </c>
      <c r="EI62" s="451">
        <f ca="1">$B62</f>
        <v>10</v>
      </c>
      <c r="EJ62" s="452" t="str">
        <f ca="1">$C62</f>
        <v>Niederlande</v>
      </c>
      <c r="EK62" s="453">
        <f ca="1">$D62</f>
        <v>15</v>
      </c>
      <c r="EL62" s="452" t="str">
        <f ca="1">$E62</f>
        <v>USA</v>
      </c>
      <c r="EM62" s="492"/>
      <c r="EN62" s="492"/>
      <c r="EO62" s="581">
        <f>COUNTIF(EI$79:EI$81,EK79)+COUNTIF(EK$79:EK$81,EK79)</f>
        <v>0</v>
      </c>
      <c r="EP62" s="453" t="str">
        <f t="shared" ref="EP62:EP69" ca="1" si="696">IF(($F62&lt;&gt;"")*($G62&lt;&gt;"")*(EM62&lt;&gt;"")*(EN62&lt;&gt;""),IF(ET62&lt;&gt;2,"0",($F62&gt;$G62)*(EM62&gt;EN62)+($F62=$G62)*(EM62=EN62)+($F62&lt;$G62)*(EM62&lt;EN62)),"")</f>
        <v/>
      </c>
      <c r="EQ62" s="453" t="str">
        <f ca="1">IF((EP62&lt;&gt;""),IF(OR($F62&lt;&gt;$G62,PrSettings!$M$4="●"),(($F62-$G62)=(EM62-EN62))*1,0),"")</f>
        <v/>
      </c>
      <c r="ER62" s="453" t="str">
        <f ca="1">IF((EQ62&lt;&gt;""),($F62=EM62)*($G62=EN62),"")</f>
        <v/>
      </c>
      <c r="ES62" s="453" t="str">
        <f ca="1">IF(EP62&lt;&gt;"",IF(ABS($F62-$G62)&gt;=PrSettings!$M$7,(ABS($F62-$G62-EM62+EN62)&lt;=1)*1,IF(AND(EP62,$F62=$G62,$F62&gt;=PrSettings!$M$6),(ABS(EM62-$F62)&lt;=1)*1,IF(AND(EP62,$F62+$G62&gt;=PrSettings!$M$8),(ABS(EM62-$F62)+ABS(EN62-$G62)&lt;=1)*1,""))),"")</f>
        <v/>
      </c>
      <c r="ET62" s="566">
        <f t="shared" ref="ET62:ET69" ca="1" si="697">IF(OR(($C62&lt;&gt;"")*(EI62&lt;&gt;""),($E62&lt;&gt;"")*(EK62&lt;&gt;"")),($B62=EI62)*1+($D62=EK62)*1,"")</f>
        <v>2</v>
      </c>
      <c r="EV62" s="451">
        <f ca="1">$B62</f>
        <v>10</v>
      </c>
      <c r="EW62" s="452" t="str">
        <f ca="1">$C62</f>
        <v>Niederlande</v>
      </c>
      <c r="EX62" s="453">
        <f ca="1">$D62</f>
        <v>15</v>
      </c>
      <c r="EY62" s="452" t="str">
        <f ca="1">$E62</f>
        <v>USA</v>
      </c>
      <c r="EZ62" s="492"/>
      <c r="FA62" s="492"/>
      <c r="FB62" s="581">
        <f>COUNTIF(EV$79:EV$81,EX79)+COUNTIF(EX$79:EX$81,EX79)</f>
        <v>0</v>
      </c>
      <c r="FC62" s="453" t="str">
        <f t="shared" ref="FC62:FC69" ca="1" si="698">IF(($F62&lt;&gt;"")*($G62&lt;&gt;"")*(EZ62&lt;&gt;"")*(FA62&lt;&gt;""),IF(FG62&lt;&gt;2,"0",($F62&gt;$G62)*(EZ62&gt;FA62)+($F62=$G62)*(EZ62=FA62)+($F62&lt;$G62)*(EZ62&lt;FA62)),"")</f>
        <v/>
      </c>
      <c r="FD62" s="453" t="str">
        <f ca="1">IF((FC62&lt;&gt;""),IF(OR($F62&lt;&gt;$G62,PrSettings!$M$4="●"),(($F62-$G62)=(EZ62-FA62))*1,0),"")</f>
        <v/>
      </c>
      <c r="FE62" s="453" t="str">
        <f ca="1">IF((FD62&lt;&gt;""),($F62=EZ62)*($G62=FA62),"")</f>
        <v/>
      </c>
      <c r="FF62" s="453" t="str">
        <f ca="1">IF(FC62&lt;&gt;"",IF(ABS($F62-$G62)&gt;=PrSettings!$M$7,(ABS($F62-$G62-EZ62+FA62)&lt;=1)*1,IF(AND(FC62,$F62=$G62,$F62&gt;=PrSettings!$M$6),(ABS(EZ62-$F62)&lt;=1)*1,IF(AND(FC62,$F62+$G62&gt;=PrSettings!$M$8),(ABS(EZ62-$F62)+ABS(FA62-$G62)&lt;=1)*1,""))),"")</f>
        <v/>
      </c>
      <c r="FG62" s="566">
        <f t="shared" ref="FG62:FG69" ca="1" si="699">IF(OR(($C62&lt;&gt;"")*(EV62&lt;&gt;""),($E62&lt;&gt;"")*(EX62&lt;&gt;"")),($B62=EV62)*1+($D62=EX62)*1,"")</f>
        <v>2</v>
      </c>
      <c r="FI62" s="451">
        <f ca="1">$B62</f>
        <v>10</v>
      </c>
      <c r="FJ62" s="452" t="str">
        <f ca="1">$C62</f>
        <v>Niederlande</v>
      </c>
      <c r="FK62" s="453">
        <f ca="1">$D62</f>
        <v>15</v>
      </c>
      <c r="FL62" s="452" t="str">
        <f ca="1">$E62</f>
        <v>USA</v>
      </c>
      <c r="FM62" s="492"/>
      <c r="FN62" s="492"/>
      <c r="FO62" s="581">
        <f>COUNTIF(FI$79:FI$81,FK79)+COUNTIF(FK$79:FK$81,FK79)</f>
        <v>0</v>
      </c>
      <c r="FP62" s="453" t="str">
        <f t="shared" ref="FP62:FP69" ca="1" si="700">IF(($F62&lt;&gt;"")*($G62&lt;&gt;"")*(FM62&lt;&gt;"")*(FN62&lt;&gt;""),IF(FT62&lt;&gt;2,"0",($F62&gt;$G62)*(FM62&gt;FN62)+($F62=$G62)*(FM62=FN62)+($F62&lt;$G62)*(FM62&lt;FN62)),"")</f>
        <v/>
      </c>
      <c r="FQ62" s="453" t="str">
        <f ca="1">IF((FP62&lt;&gt;""),IF(OR($F62&lt;&gt;$G62,PrSettings!$M$4="●"),(($F62-$G62)=(FM62-FN62))*1,0),"")</f>
        <v/>
      </c>
      <c r="FR62" s="453" t="str">
        <f ca="1">IF((FQ62&lt;&gt;""),($F62=FM62)*($G62=FN62),"")</f>
        <v/>
      </c>
      <c r="FS62" s="453" t="str">
        <f ca="1">IF(FP62&lt;&gt;"",IF(ABS($F62-$G62)&gt;=PrSettings!$M$7,(ABS($F62-$G62-FM62+FN62)&lt;=1)*1,IF(AND(FP62,$F62=$G62,$F62&gt;=PrSettings!$M$6),(ABS(FM62-$F62)&lt;=1)*1,IF(AND(FP62,$F62+$G62&gt;=PrSettings!$M$8),(ABS(FM62-$F62)+ABS(FN62-$G62)&lt;=1)*1,""))),"")</f>
        <v/>
      </c>
      <c r="FT62" s="566">
        <f t="shared" ref="FT62:FT69" ca="1" si="701">IF(OR(($C62&lt;&gt;"")*(FI62&lt;&gt;""),($E62&lt;&gt;"")*(FK62&lt;&gt;"")),($B62=FI62)*1+($D62=FK62)*1,"")</f>
        <v>2</v>
      </c>
      <c r="FV62" s="451">
        <f ca="1">$B62</f>
        <v>10</v>
      </c>
      <c r="FW62" s="452" t="str">
        <f ca="1">$C62</f>
        <v>Niederlande</v>
      </c>
      <c r="FX62" s="453">
        <f ca="1">$D62</f>
        <v>15</v>
      </c>
      <c r="FY62" s="452" t="str">
        <f ca="1">$E62</f>
        <v>USA</v>
      </c>
      <c r="FZ62" s="492"/>
      <c r="GA62" s="492"/>
      <c r="GB62" s="581">
        <f>COUNTIF(FV$79:FV$81,FX79)+COUNTIF(FX$79:FX$81,FX79)</f>
        <v>0</v>
      </c>
      <c r="GC62" s="453" t="str">
        <f t="shared" ref="GC62:GC69" ca="1" si="702">IF(($F62&lt;&gt;"")*($G62&lt;&gt;"")*(FZ62&lt;&gt;"")*(GA62&lt;&gt;""),IF(GG62&lt;&gt;2,"0",($F62&gt;$G62)*(FZ62&gt;GA62)+($F62=$G62)*(FZ62=GA62)+($F62&lt;$G62)*(FZ62&lt;GA62)),"")</f>
        <v/>
      </c>
      <c r="GD62" s="453" t="str">
        <f ca="1">IF((GC62&lt;&gt;""),IF(OR($F62&lt;&gt;$G62,PrSettings!$M$4="●"),(($F62-$G62)=(FZ62-GA62))*1,0),"")</f>
        <v/>
      </c>
      <c r="GE62" s="453" t="str">
        <f ca="1">IF((GD62&lt;&gt;""),($F62=FZ62)*($G62=GA62),"")</f>
        <v/>
      </c>
      <c r="GF62" s="453" t="str">
        <f ca="1">IF(GC62&lt;&gt;"",IF(ABS($F62-$G62)&gt;=PrSettings!$M$7,(ABS($F62-$G62-FZ62+GA62)&lt;=1)*1,IF(AND(GC62,$F62=$G62,$F62&gt;=PrSettings!$M$6),(ABS(FZ62-$F62)&lt;=1)*1,IF(AND(GC62,$F62+$G62&gt;=PrSettings!$M$8),(ABS(FZ62-$F62)+ABS(GA62-$G62)&lt;=1)*1,""))),"")</f>
        <v/>
      </c>
      <c r="GG62" s="566">
        <f t="shared" ref="GG62:GG69" ca="1" si="703">IF(OR(($C62&lt;&gt;"")*(FV62&lt;&gt;""),($E62&lt;&gt;"")*(FX62&lt;&gt;"")),($B62=FV62)*1+($D62=FX62)*1,"")</f>
        <v>2</v>
      </c>
      <c r="GI62" s="451">
        <f ca="1">$B62</f>
        <v>10</v>
      </c>
      <c r="GJ62" s="452" t="str">
        <f ca="1">$C62</f>
        <v>Niederlande</v>
      </c>
      <c r="GK62" s="453">
        <f ca="1">$D62</f>
        <v>15</v>
      </c>
      <c r="GL62" s="452" t="str">
        <f ca="1">$E62</f>
        <v>USA</v>
      </c>
      <c r="GM62" s="492"/>
      <c r="GN62" s="492"/>
      <c r="GO62" s="581">
        <f>COUNTIF(GI$79:GI$81,GK79)+COUNTIF(GK$79:GK$81,GK79)</f>
        <v>0</v>
      </c>
      <c r="GP62" s="453" t="str">
        <f t="shared" ref="GP62:GP69" ca="1" si="704">IF(($F62&lt;&gt;"")*($G62&lt;&gt;"")*(GM62&lt;&gt;"")*(GN62&lt;&gt;""),IF(GT62&lt;&gt;2,"0",($F62&gt;$G62)*(GM62&gt;GN62)+($F62=$G62)*(GM62=GN62)+($F62&lt;$G62)*(GM62&lt;GN62)),"")</f>
        <v/>
      </c>
      <c r="GQ62" s="453" t="str">
        <f ca="1">IF((GP62&lt;&gt;""),IF(OR($F62&lt;&gt;$G62,PrSettings!$M$4="●"),(($F62-$G62)=(GM62-GN62))*1,0),"")</f>
        <v/>
      </c>
      <c r="GR62" s="453" t="str">
        <f ca="1">IF((GQ62&lt;&gt;""),($F62=GM62)*($G62=GN62),"")</f>
        <v/>
      </c>
      <c r="GS62" s="453" t="str">
        <f ca="1">IF(GP62&lt;&gt;"",IF(ABS($F62-$G62)&gt;=PrSettings!$M$7,(ABS($F62-$G62-GM62+GN62)&lt;=1)*1,IF(AND(GP62,$F62=$G62,$F62&gt;=PrSettings!$M$6),(ABS(GM62-$F62)&lt;=1)*1,IF(AND(GP62,$F62+$G62&gt;=PrSettings!$M$8),(ABS(GM62-$F62)+ABS(GN62-$G62)&lt;=1)*1,""))),"")</f>
        <v/>
      </c>
      <c r="GT62" s="566">
        <f t="shared" ref="GT62:GT69" ca="1" si="705">IF(OR(($C62&lt;&gt;"")*(GI62&lt;&gt;""),($E62&lt;&gt;"")*(GK62&lt;&gt;"")),($B62=GI62)*1+($D62=GK62)*1,"")</f>
        <v>2</v>
      </c>
      <c r="GV62" s="451">
        <f ca="1">$B62</f>
        <v>10</v>
      </c>
      <c r="GW62" s="452" t="str">
        <f ca="1">$C62</f>
        <v>Niederlande</v>
      </c>
      <c r="GX62" s="453">
        <f ca="1">$D62</f>
        <v>15</v>
      </c>
      <c r="GY62" s="452" t="str">
        <f ca="1">$E62</f>
        <v>USA</v>
      </c>
      <c r="GZ62" s="492"/>
      <c r="HA62" s="492"/>
      <c r="HB62" s="581">
        <f>COUNTIF(GV$79:GV$81,GX79)+COUNTIF(GX$79:GX$81,GX79)</f>
        <v>0</v>
      </c>
      <c r="HC62" s="453" t="str">
        <f t="shared" ref="HC62:HC69" ca="1" si="706">IF(($F62&lt;&gt;"")*($G62&lt;&gt;"")*(GZ62&lt;&gt;"")*(HA62&lt;&gt;""),IF(HG62&lt;&gt;2,"0",($F62&gt;$G62)*(GZ62&gt;HA62)+($F62=$G62)*(GZ62=HA62)+($F62&lt;$G62)*(GZ62&lt;HA62)),"")</f>
        <v/>
      </c>
      <c r="HD62" s="453" t="str">
        <f ca="1">IF((HC62&lt;&gt;""),IF(OR($F62&lt;&gt;$G62,PrSettings!$M$4="●"),(($F62-$G62)=(GZ62-HA62))*1,0),"")</f>
        <v/>
      </c>
      <c r="HE62" s="453" t="str">
        <f ca="1">IF((HD62&lt;&gt;""),($F62=GZ62)*($G62=HA62),"")</f>
        <v/>
      </c>
      <c r="HF62" s="453" t="str">
        <f ca="1">IF(HC62&lt;&gt;"",IF(ABS($F62-$G62)&gt;=PrSettings!$M$7,(ABS($F62-$G62-GZ62+HA62)&lt;=1)*1,IF(AND(HC62,$F62=$G62,$F62&gt;=PrSettings!$M$6),(ABS(GZ62-$F62)&lt;=1)*1,IF(AND(HC62,$F62+$G62&gt;=PrSettings!$M$8),(ABS(GZ62-$F62)+ABS(HA62-$G62)&lt;=1)*1,""))),"")</f>
        <v/>
      </c>
      <c r="HG62" s="566">
        <f t="shared" ref="HG62:HG69" ca="1" si="707">IF(OR(($C62&lt;&gt;"")*(GV62&lt;&gt;""),($E62&lt;&gt;"")*(GX62&lt;&gt;"")),($B62=GV62)*1+($D62=GX62)*1,"")</f>
        <v>2</v>
      </c>
      <c r="HI62" s="451">
        <f ca="1">$B62</f>
        <v>10</v>
      </c>
      <c r="HJ62" s="452" t="str">
        <f ca="1">$C62</f>
        <v>Niederlande</v>
      </c>
      <c r="HK62" s="453">
        <f ca="1">$D62</f>
        <v>15</v>
      </c>
      <c r="HL62" s="452" t="str">
        <f ca="1">$E62</f>
        <v>USA</v>
      </c>
      <c r="HM62" s="492"/>
      <c r="HN62" s="492"/>
      <c r="HO62" s="581">
        <f>COUNTIF(HI$79:HI$81,HK79)+COUNTIF(HK$79:HK$81,HK79)</f>
        <v>0</v>
      </c>
      <c r="HP62" s="453" t="str">
        <f t="shared" ref="HP62:HP69" ca="1" si="708">IF(($F62&lt;&gt;"")*($G62&lt;&gt;"")*(HM62&lt;&gt;"")*(HN62&lt;&gt;""),IF(HT62&lt;&gt;2,"0",($F62&gt;$G62)*(HM62&gt;HN62)+($F62=$G62)*(HM62=HN62)+($F62&lt;$G62)*(HM62&lt;HN62)),"")</f>
        <v/>
      </c>
      <c r="HQ62" s="453" t="str">
        <f ca="1">IF((HP62&lt;&gt;""),IF(OR($F62&lt;&gt;$G62,PrSettings!$M$4="●"),(($F62-$G62)=(HM62-HN62))*1,0),"")</f>
        <v/>
      </c>
      <c r="HR62" s="453" t="str">
        <f ca="1">IF((HQ62&lt;&gt;""),($F62=HM62)*($G62=HN62),"")</f>
        <v/>
      </c>
      <c r="HS62" s="453" t="str">
        <f ca="1">IF(HP62&lt;&gt;"",IF(ABS($F62-$G62)&gt;=PrSettings!$M$7,(ABS($F62-$G62-HM62+HN62)&lt;=1)*1,IF(AND(HP62,$F62=$G62,$F62&gt;=PrSettings!$M$6),(ABS(HM62-$F62)&lt;=1)*1,IF(AND(HP62,$F62+$G62&gt;=PrSettings!$M$8),(ABS(HM62-$F62)+ABS(HN62-$G62)&lt;=1)*1,""))),"")</f>
        <v/>
      </c>
      <c r="HT62" s="566">
        <f t="shared" ref="HT62:HT69" ca="1" si="709">IF(OR(($C62&lt;&gt;"")*(HI62&lt;&gt;""),($E62&lt;&gt;"")*(HK62&lt;&gt;"")),($B62=HI62)*1+($D62=HK62)*1,"")</f>
        <v>2</v>
      </c>
      <c r="HV62" s="451">
        <f ca="1">$B62</f>
        <v>10</v>
      </c>
      <c r="HW62" s="452" t="str">
        <f ca="1">$C62</f>
        <v>Niederlande</v>
      </c>
      <c r="HX62" s="453">
        <f ca="1">$D62</f>
        <v>15</v>
      </c>
      <c r="HY62" s="452" t="str">
        <f ca="1">$E62</f>
        <v>USA</v>
      </c>
      <c r="HZ62" s="492"/>
      <c r="IA62" s="492"/>
      <c r="IB62" s="581">
        <f>COUNTIF(HV$79:HV$81,HX79)+COUNTIF(HX$79:HX$81,HX79)</f>
        <v>0</v>
      </c>
      <c r="IC62" s="453" t="str">
        <f t="shared" ref="IC62:IC69" ca="1" si="710">IF(($F62&lt;&gt;"")*($G62&lt;&gt;"")*(HZ62&lt;&gt;"")*(IA62&lt;&gt;""),IF(IG62&lt;&gt;2,"0",($F62&gt;$G62)*(HZ62&gt;IA62)+($F62=$G62)*(HZ62=IA62)+($F62&lt;$G62)*(HZ62&lt;IA62)),"")</f>
        <v/>
      </c>
      <c r="ID62" s="453" t="str">
        <f ca="1">IF((IC62&lt;&gt;""),IF(OR($F62&lt;&gt;$G62,PrSettings!$M$4="●"),(($F62-$G62)=(HZ62-IA62))*1,0),"")</f>
        <v/>
      </c>
      <c r="IE62" s="453" t="str">
        <f ca="1">IF((ID62&lt;&gt;""),($F62=HZ62)*($G62=IA62),"")</f>
        <v/>
      </c>
      <c r="IF62" s="453" t="str">
        <f ca="1">IF(IC62&lt;&gt;"",IF(ABS($F62-$G62)&gt;=PrSettings!$M$7,(ABS($F62-$G62-HZ62+IA62)&lt;=1)*1,IF(AND(IC62,$F62=$G62,$F62&gt;=PrSettings!$M$6),(ABS(HZ62-$F62)&lt;=1)*1,IF(AND(IC62,$F62+$G62&gt;=PrSettings!$M$8),(ABS(HZ62-$F62)+ABS(IA62-$G62)&lt;=1)*1,""))),"")</f>
        <v/>
      </c>
      <c r="IG62" s="566">
        <f t="shared" ref="IG62:IG69" ca="1" si="711">IF(OR(($C62&lt;&gt;"")*(HV62&lt;&gt;""),($E62&lt;&gt;"")*(HX62&lt;&gt;"")),($B62=HV62)*1+($D62=HX62)*1,"")</f>
        <v>2</v>
      </c>
      <c r="II62" s="451">
        <f ca="1">$B62</f>
        <v>10</v>
      </c>
      <c r="IJ62" s="452" t="str">
        <f ca="1">$C62</f>
        <v>Niederlande</v>
      </c>
      <c r="IK62" s="453">
        <f ca="1">$D62</f>
        <v>15</v>
      </c>
      <c r="IL62" s="452" t="str">
        <f ca="1">$E62</f>
        <v>USA</v>
      </c>
      <c r="IM62" s="492"/>
      <c r="IN62" s="492"/>
      <c r="IO62" s="581">
        <f>COUNTIF(II$79:II$81,IK79)+COUNTIF(IK$79:IK$81,IK79)</f>
        <v>0</v>
      </c>
      <c r="IP62" s="453" t="str">
        <f t="shared" ref="IP62:IP69" ca="1" si="712">IF(($F62&lt;&gt;"")*($G62&lt;&gt;"")*(IM62&lt;&gt;"")*(IN62&lt;&gt;""),IF(IT62&lt;&gt;2,"0",($F62&gt;$G62)*(IM62&gt;IN62)+($F62=$G62)*(IM62=IN62)+($F62&lt;$G62)*(IM62&lt;IN62)),"")</f>
        <v/>
      </c>
      <c r="IQ62" s="453" t="str">
        <f ca="1">IF((IP62&lt;&gt;""),IF(OR($F62&lt;&gt;$G62,PrSettings!$M$4="●"),(($F62-$G62)=(IM62-IN62))*1,0),"")</f>
        <v/>
      </c>
      <c r="IR62" s="453" t="str">
        <f ca="1">IF((IQ62&lt;&gt;""),($F62=IM62)*($G62=IN62),"")</f>
        <v/>
      </c>
      <c r="IS62" s="453" t="str">
        <f ca="1">IF(IP62&lt;&gt;"",IF(ABS($F62-$G62)&gt;=PrSettings!$M$7,(ABS($F62-$G62-IM62+IN62)&lt;=1)*1,IF(AND(IP62,$F62=$G62,$F62&gt;=PrSettings!$M$6),(ABS(IM62-$F62)&lt;=1)*1,IF(AND(IP62,$F62+$G62&gt;=PrSettings!$M$8),(ABS(IM62-$F62)+ABS(IN62-$G62)&lt;=1)*1,""))),"")</f>
        <v/>
      </c>
      <c r="IT62" s="566">
        <f t="shared" ref="IT62:IT69" ca="1" si="713">IF(OR(($C62&lt;&gt;"")*(II62&lt;&gt;""),($E62&lt;&gt;"")*(IK62&lt;&gt;"")),($B62=II62)*1+($D62=IK62)*1,"")</f>
        <v>2</v>
      </c>
      <c r="IV62" s="451">
        <f ca="1">$B62</f>
        <v>10</v>
      </c>
      <c r="IW62" s="452" t="str">
        <f ca="1">$C62</f>
        <v>Niederlande</v>
      </c>
      <c r="IX62" s="453">
        <f ca="1">$D62</f>
        <v>15</v>
      </c>
      <c r="IY62" s="452" t="str">
        <f ca="1">$E62</f>
        <v>USA</v>
      </c>
      <c r="IZ62" s="492"/>
      <c r="JA62" s="492"/>
      <c r="JB62" s="581">
        <f>COUNTIF(IV$79:IV$81,IX79)+COUNTIF(IX$79:IX$81,IX79)</f>
        <v>0</v>
      </c>
      <c r="JC62" s="453" t="str">
        <f t="shared" ref="JC62:JC69" ca="1" si="714">IF(($F62&lt;&gt;"")*($G62&lt;&gt;"")*(IZ62&lt;&gt;"")*(JA62&lt;&gt;""),IF(JG62&lt;&gt;2,"0",($F62&gt;$G62)*(IZ62&gt;JA62)+($F62=$G62)*(IZ62=JA62)+($F62&lt;$G62)*(IZ62&lt;JA62)),"")</f>
        <v/>
      </c>
      <c r="JD62" s="453" t="str">
        <f ca="1">IF((JC62&lt;&gt;""),IF(OR($F62&lt;&gt;$G62,PrSettings!$M$4="●"),(($F62-$G62)=(IZ62-JA62))*1,0),"")</f>
        <v/>
      </c>
      <c r="JE62" s="453" t="str">
        <f ca="1">IF((JD62&lt;&gt;""),($F62=IZ62)*($G62=JA62),"")</f>
        <v/>
      </c>
      <c r="JF62" s="453" t="str">
        <f ca="1">IF(JC62&lt;&gt;"",IF(ABS($F62-$G62)&gt;=PrSettings!$M$7,(ABS($F62-$G62-IZ62+JA62)&lt;=1)*1,IF(AND(JC62,$F62=$G62,$F62&gt;=PrSettings!$M$6),(ABS(IZ62-$F62)&lt;=1)*1,IF(AND(JC62,$F62+$G62&gt;=PrSettings!$M$8),(ABS(IZ62-$F62)+ABS(JA62-$G62)&lt;=1)*1,""))),"")</f>
        <v/>
      </c>
      <c r="JG62" s="566">
        <f t="shared" ref="JG62:JG69" ca="1" si="715">IF(OR(($C62&lt;&gt;"")*(IV62&lt;&gt;""),($E62&lt;&gt;"")*(IX62&lt;&gt;"")),($B62=IV62)*1+($D62=IX62)*1,"")</f>
        <v>2</v>
      </c>
      <c r="JI62" s="451">
        <f ca="1">$B62</f>
        <v>10</v>
      </c>
      <c r="JJ62" s="452" t="str">
        <f ca="1">$C62</f>
        <v>Niederlande</v>
      </c>
      <c r="JK62" s="453">
        <f ca="1">$D62</f>
        <v>15</v>
      </c>
      <c r="JL62" s="452" t="str">
        <f ca="1">$E62</f>
        <v>USA</v>
      </c>
      <c r="JM62" s="492"/>
      <c r="JN62" s="492"/>
      <c r="JO62" s="581">
        <f>COUNTIF(JI$79:JI$81,JK79)+COUNTIF(JK$79:JK$81,JK79)</f>
        <v>0</v>
      </c>
      <c r="JP62" s="453" t="str">
        <f t="shared" ref="JP62:JP69" ca="1" si="716">IF(($F62&lt;&gt;"")*($G62&lt;&gt;"")*(JM62&lt;&gt;"")*(JN62&lt;&gt;""),IF(JT62&lt;&gt;2,"0",($F62&gt;$G62)*(JM62&gt;JN62)+($F62=$G62)*(JM62=JN62)+($F62&lt;$G62)*(JM62&lt;JN62)),"")</f>
        <v/>
      </c>
      <c r="JQ62" s="453" t="str">
        <f ca="1">IF((JP62&lt;&gt;""),IF(OR($F62&lt;&gt;$G62,PrSettings!$M$4="●"),(($F62-$G62)=(JM62-JN62))*1,0),"")</f>
        <v/>
      </c>
      <c r="JR62" s="453" t="str">
        <f ca="1">IF((JQ62&lt;&gt;""),($F62=JM62)*($G62=JN62),"")</f>
        <v/>
      </c>
      <c r="JS62" s="453" t="str">
        <f ca="1">IF(JP62&lt;&gt;"",IF(ABS($F62-$G62)&gt;=PrSettings!$M$7,(ABS($F62-$G62-JM62+JN62)&lt;=1)*1,IF(AND(JP62,$F62=$G62,$F62&gt;=PrSettings!$M$6),(ABS(JM62-$F62)&lt;=1)*1,IF(AND(JP62,$F62+$G62&gt;=PrSettings!$M$8),(ABS(JM62-$F62)+ABS(JN62-$G62)&lt;=1)*1,""))),"")</f>
        <v/>
      </c>
      <c r="JT62" s="566">
        <f t="shared" ref="JT62:JT69" ca="1" si="717">IF(OR(($C62&lt;&gt;"")*(JI62&lt;&gt;""),($E62&lt;&gt;"")*(JK62&lt;&gt;"")),($B62=JI62)*1+($D62=JK62)*1,"")</f>
        <v>2</v>
      </c>
      <c r="JV62" s="451">
        <f ca="1">$B62</f>
        <v>10</v>
      </c>
      <c r="JW62" s="452" t="str">
        <f ca="1">$C62</f>
        <v>Niederlande</v>
      </c>
      <c r="JX62" s="453">
        <f ca="1">$D62</f>
        <v>15</v>
      </c>
      <c r="JY62" s="452" t="str">
        <f ca="1">$E62</f>
        <v>USA</v>
      </c>
      <c r="JZ62" s="492"/>
      <c r="KA62" s="492"/>
      <c r="KB62" s="581">
        <f>COUNTIF(JV$79:JV$81,JX79)+COUNTIF(JX$79:JX$81,JX79)</f>
        <v>0</v>
      </c>
      <c r="KC62" s="453" t="str">
        <f t="shared" ref="KC62:KC69" ca="1" si="718">IF(($F62&lt;&gt;"")*($G62&lt;&gt;"")*(JZ62&lt;&gt;"")*(KA62&lt;&gt;""),IF(KG62&lt;&gt;2,"0",($F62&gt;$G62)*(JZ62&gt;KA62)+($F62=$G62)*(JZ62=KA62)+($F62&lt;$G62)*(JZ62&lt;KA62)),"")</f>
        <v/>
      </c>
      <c r="KD62" s="453" t="str">
        <f ca="1">IF((KC62&lt;&gt;""),IF(OR($F62&lt;&gt;$G62,PrSettings!$M$4="●"),(($F62-$G62)=(JZ62-KA62))*1,0),"")</f>
        <v/>
      </c>
      <c r="KE62" s="453" t="str">
        <f ca="1">IF((KD62&lt;&gt;""),($F62=JZ62)*($G62=KA62),"")</f>
        <v/>
      </c>
      <c r="KF62" s="453" t="str">
        <f ca="1">IF(KC62&lt;&gt;"",IF(ABS($F62-$G62)&gt;=PrSettings!$M$7,(ABS($F62-$G62-JZ62+KA62)&lt;=1)*1,IF(AND(KC62,$F62=$G62,$F62&gt;=PrSettings!$M$6),(ABS(JZ62-$F62)&lt;=1)*1,IF(AND(KC62,$F62+$G62&gt;=PrSettings!$M$8),(ABS(JZ62-$F62)+ABS(KA62-$G62)&lt;=1)*1,""))),"")</f>
        <v/>
      </c>
      <c r="KG62" s="566">
        <f t="shared" ref="KG62:KG69" ca="1" si="719">IF(OR(($C62&lt;&gt;"")*(JV62&lt;&gt;""),($E62&lt;&gt;"")*(JX62&lt;&gt;"")),($B62=JV62)*1+($D62=JX62)*1,"")</f>
        <v>2</v>
      </c>
      <c r="KI62" s="451">
        <f ca="1">$B62</f>
        <v>10</v>
      </c>
      <c r="KJ62" s="452" t="str">
        <f ca="1">$C62</f>
        <v>Niederlande</v>
      </c>
      <c r="KK62" s="453">
        <f ca="1">$D62</f>
        <v>15</v>
      </c>
      <c r="KL62" s="452" t="str">
        <f ca="1">$E62</f>
        <v>USA</v>
      </c>
      <c r="KM62" s="492"/>
      <c r="KN62" s="492"/>
      <c r="KO62" s="581">
        <f>COUNTIF(KI$79:KI$81,KK79)+COUNTIF(KK$79:KK$81,KK79)</f>
        <v>0</v>
      </c>
      <c r="KP62" s="453" t="str">
        <f t="shared" ref="KP62:KP69" ca="1" si="720">IF(($F62&lt;&gt;"")*($G62&lt;&gt;"")*(KM62&lt;&gt;"")*(KN62&lt;&gt;""),IF(KT62&lt;&gt;2,"0",($F62&gt;$G62)*(KM62&gt;KN62)+($F62=$G62)*(KM62=KN62)+($F62&lt;$G62)*(KM62&lt;KN62)),"")</f>
        <v/>
      </c>
      <c r="KQ62" s="453" t="str">
        <f ca="1">IF((KP62&lt;&gt;""),IF(OR($F62&lt;&gt;$G62,PrSettings!$M$4="●"),(($F62-$G62)=(KM62-KN62))*1,0),"")</f>
        <v/>
      </c>
      <c r="KR62" s="453" t="str">
        <f ca="1">IF((KQ62&lt;&gt;""),($F62=KM62)*($G62=KN62),"")</f>
        <v/>
      </c>
      <c r="KS62" s="453" t="str">
        <f ca="1">IF(KP62&lt;&gt;"",IF(ABS($F62-$G62)&gt;=PrSettings!$M$7,(ABS($F62-$G62-KM62+KN62)&lt;=1)*1,IF(AND(KP62,$F62=$G62,$F62&gt;=PrSettings!$M$6),(ABS(KM62-$F62)&lt;=1)*1,IF(AND(KP62,$F62+$G62&gt;=PrSettings!$M$8),(ABS(KM62-$F62)+ABS(KN62-$G62)&lt;=1)*1,""))),"")</f>
        <v/>
      </c>
      <c r="KT62" s="566">
        <f t="shared" ref="KT62:KT69" ca="1" si="721">IF(OR(($C62&lt;&gt;"")*(KI62&lt;&gt;""),($E62&lt;&gt;"")*(KK62&lt;&gt;"")),($B62=KI62)*1+($D62=KK62)*1,"")</f>
        <v>2</v>
      </c>
      <c r="KV62" s="451">
        <f ca="1">$B62</f>
        <v>10</v>
      </c>
      <c r="KW62" s="452" t="str">
        <f ca="1">$C62</f>
        <v>Niederlande</v>
      </c>
      <c r="KX62" s="453">
        <f ca="1">$D62</f>
        <v>15</v>
      </c>
      <c r="KY62" s="452" t="str">
        <f ca="1">$E62</f>
        <v>USA</v>
      </c>
      <c r="KZ62" s="492"/>
      <c r="LA62" s="492"/>
      <c r="LB62" s="581">
        <f>COUNTIF(KV$79:KV$81,KX79)+COUNTIF(KX$79:KX$81,KX79)</f>
        <v>0</v>
      </c>
      <c r="LC62" s="453" t="str">
        <f t="shared" ref="LC62:LC69" ca="1" si="722">IF(($F62&lt;&gt;"")*($G62&lt;&gt;"")*(KZ62&lt;&gt;"")*(LA62&lt;&gt;""),IF(LG62&lt;&gt;2,"0",($F62&gt;$G62)*(KZ62&gt;LA62)+($F62=$G62)*(KZ62=LA62)+($F62&lt;$G62)*(KZ62&lt;LA62)),"")</f>
        <v/>
      </c>
      <c r="LD62" s="453" t="str">
        <f ca="1">IF((LC62&lt;&gt;""),IF(OR($F62&lt;&gt;$G62,PrSettings!$M$4="●"),(($F62-$G62)=(KZ62-LA62))*1,0),"")</f>
        <v/>
      </c>
      <c r="LE62" s="453" t="str">
        <f ca="1">IF((LD62&lt;&gt;""),($F62=KZ62)*($G62=LA62),"")</f>
        <v/>
      </c>
      <c r="LF62" s="453" t="str">
        <f ca="1">IF(LC62&lt;&gt;"",IF(ABS($F62-$G62)&gt;=PrSettings!$M$7,(ABS($F62-$G62-KZ62+LA62)&lt;=1)*1,IF(AND(LC62,$F62=$G62,$F62&gt;=PrSettings!$M$6),(ABS(KZ62-$F62)&lt;=1)*1,IF(AND(LC62,$F62+$G62&gt;=PrSettings!$M$8),(ABS(KZ62-$F62)+ABS(LA62-$G62)&lt;=1)*1,""))),"")</f>
        <v/>
      </c>
      <c r="LG62" s="566">
        <f t="shared" ref="LG62:LG69" ca="1" si="723">IF(OR(($C62&lt;&gt;"")*(KV62&lt;&gt;""),($E62&lt;&gt;"")*(KX62&lt;&gt;"")),($B62=KV62)*1+($D62=KX62)*1,"")</f>
        <v>2</v>
      </c>
      <c r="LI62" s="451">
        <f ca="1">$B62</f>
        <v>10</v>
      </c>
      <c r="LJ62" s="452" t="str">
        <f ca="1">$C62</f>
        <v>Niederlande</v>
      </c>
      <c r="LK62" s="453">
        <f ca="1">$D62</f>
        <v>15</v>
      </c>
      <c r="LL62" s="452" t="str">
        <f ca="1">$E62</f>
        <v>USA</v>
      </c>
      <c r="LM62" s="492"/>
      <c r="LN62" s="492"/>
      <c r="LO62" s="581">
        <f>COUNTIF(LI$79:LI$81,LK79)+COUNTIF(LK$79:LK$81,LK79)</f>
        <v>0</v>
      </c>
      <c r="LP62" s="453" t="str">
        <f t="shared" ref="LP62:LP69" ca="1" si="724">IF(($F62&lt;&gt;"")*($G62&lt;&gt;"")*(LM62&lt;&gt;"")*(LN62&lt;&gt;""),IF(LT62&lt;&gt;2,"0",($F62&gt;$G62)*(LM62&gt;LN62)+($F62=$G62)*(LM62=LN62)+($F62&lt;$G62)*(LM62&lt;LN62)),"")</f>
        <v/>
      </c>
      <c r="LQ62" s="453" t="str">
        <f ca="1">IF((LP62&lt;&gt;""),IF(OR($F62&lt;&gt;$G62,PrSettings!$M$4="●"),(($F62-$G62)=(LM62-LN62))*1,0),"")</f>
        <v/>
      </c>
      <c r="LR62" s="453" t="str">
        <f ca="1">IF((LQ62&lt;&gt;""),($F62=LM62)*($G62=LN62),"")</f>
        <v/>
      </c>
      <c r="LS62" s="453" t="str">
        <f ca="1">IF(LP62&lt;&gt;"",IF(ABS($F62-$G62)&gt;=PrSettings!$M$7,(ABS($F62-$G62-LM62+LN62)&lt;=1)*1,IF(AND(LP62,$F62=$G62,$F62&gt;=PrSettings!$M$6),(ABS(LM62-$F62)&lt;=1)*1,IF(AND(LP62,$F62+$G62&gt;=PrSettings!$M$8),(ABS(LM62-$F62)+ABS(LN62-$G62)&lt;=1)*1,""))),"")</f>
        <v/>
      </c>
      <c r="LT62" s="566">
        <f t="shared" ref="LT62:LT69" ca="1" si="725">IF(OR(($C62&lt;&gt;"")*(LI62&lt;&gt;""),($E62&lt;&gt;"")*(LK62&lt;&gt;"")),($B62=LI62)*1+($D62=LK62)*1,"")</f>
        <v>2</v>
      </c>
      <c r="LV62" s="451">
        <f ca="1">$B62</f>
        <v>10</v>
      </c>
      <c r="LW62" s="452" t="str">
        <f ca="1">$C62</f>
        <v>Niederlande</v>
      </c>
      <c r="LX62" s="453">
        <f ca="1">$D62</f>
        <v>15</v>
      </c>
      <c r="LY62" s="452" t="str">
        <f ca="1">$E62</f>
        <v>USA</v>
      </c>
      <c r="LZ62" s="492"/>
      <c r="MA62" s="492"/>
      <c r="MB62" s="581">
        <f>COUNTIF(LV$79:LV$81,LX79)+COUNTIF(LX$79:LX$81,LX79)</f>
        <v>0</v>
      </c>
      <c r="MC62" s="453" t="str">
        <f t="shared" ref="MC62:MC69" ca="1" si="726">IF(($F62&lt;&gt;"")*($G62&lt;&gt;"")*(LZ62&lt;&gt;"")*(MA62&lt;&gt;""),IF(MG62&lt;&gt;2,"0",($F62&gt;$G62)*(LZ62&gt;MA62)+($F62=$G62)*(LZ62=MA62)+($F62&lt;$G62)*(LZ62&lt;MA62)),"")</f>
        <v/>
      </c>
      <c r="MD62" s="453" t="str">
        <f ca="1">IF((MC62&lt;&gt;""),IF(OR($F62&lt;&gt;$G62,PrSettings!$M$4="●"),(($F62-$G62)=(LZ62-MA62))*1,0),"")</f>
        <v/>
      </c>
      <c r="ME62" s="453" t="str">
        <f ca="1">IF((MD62&lt;&gt;""),($F62=LZ62)*($G62=MA62),"")</f>
        <v/>
      </c>
      <c r="MF62" s="453" t="str">
        <f ca="1">IF(MC62&lt;&gt;"",IF(ABS($F62-$G62)&gt;=PrSettings!$M$7,(ABS($F62-$G62-LZ62+MA62)&lt;=1)*1,IF(AND(MC62,$F62=$G62,$F62&gt;=PrSettings!$M$6),(ABS(LZ62-$F62)&lt;=1)*1,IF(AND(MC62,$F62+$G62&gt;=PrSettings!$M$8),(ABS(LZ62-$F62)+ABS(MA62-$G62)&lt;=1)*1,""))),"")</f>
        <v/>
      </c>
      <c r="MG62" s="566">
        <f t="shared" ref="MG62:MG69" ca="1" si="727">IF(OR(($C62&lt;&gt;"")*(LV62&lt;&gt;""),($E62&lt;&gt;"")*(LX62&lt;&gt;"")),($B62=LV62)*1+($D62=LX62)*1,"")</f>
        <v>2</v>
      </c>
    </row>
    <row r="63" spans="1:345" s="444" customFormat="1" x14ac:dyDescent="0.25">
      <c r="A63" s="448"/>
      <c r="B63" s="451">
        <f ca="1">IF(C63="","",INDEX(Groups!$C$7:$C$45,MATCH(C63,Groups!$D$7:$D$45,0)))</f>
        <v>4</v>
      </c>
      <c r="C63" s="452" t="str">
        <f ca="1">INDIRECT("'"&amp;References!$A$1&amp;"'!"&amp;"$E$50")</f>
        <v>Argentinien</v>
      </c>
      <c r="D63" s="453">
        <f ca="1">IF(E63="","",INDEX(Groups!$C$7:$C$45,MATCH(E63,Groups!$D$7:$D$45,0)))</f>
        <v>42</v>
      </c>
      <c r="E63" s="452" t="str">
        <f ca="1">INDIRECT("'"&amp;References!$A$1&amp;"'!"&amp;"$F$50")</f>
        <v>Australien</v>
      </c>
      <c r="F63" s="454">
        <f ca="1">IF(AND(INDIRECT("'"&amp;References!$A$1&amp;"'!"&amp;"$E$51")&lt;&gt;"",INDIRECT("'"&amp;References!$A$1&amp;"'!"&amp;"$F$51")&lt;&gt;""),INDIRECT("'"&amp;References!$A$1&amp;"'!"&amp;"$E$51"),"")</f>
        <v>2</v>
      </c>
      <c r="G63" s="455">
        <f ca="1">IF(AND(INDIRECT("'"&amp;References!$A$1&amp;"'!"&amp;"$E$51")&lt;&gt;"",INDIRECT("'"&amp;References!$A$1&amp;"'!"&amp;"$F$51")&lt;&gt;""),INDIRECT("'"&amp;References!$A$1&amp;"'!"&amp;"$F$51"),"")</f>
        <v>1</v>
      </c>
      <c r="I63" s="451">
        <f t="shared" ref="I63:I69" ca="1" si="728">$B63</f>
        <v>4</v>
      </c>
      <c r="J63" s="452" t="str">
        <f t="shared" ref="J63:J69" ca="1" si="729">$C63</f>
        <v>Argentinien</v>
      </c>
      <c r="K63" s="453">
        <f t="shared" ref="K63:K69" ca="1" si="730">$D63</f>
        <v>42</v>
      </c>
      <c r="L63" s="452" t="str">
        <f t="shared" ref="L63:L69" ca="1" si="731">$E63</f>
        <v>Australien</v>
      </c>
      <c r="M63" s="492"/>
      <c r="N63" s="492"/>
      <c r="O63" s="580">
        <f>COUNTIF(I$79:I$81,K81)+COUNTIF(K$79:K$81,K81)</f>
        <v>0</v>
      </c>
      <c r="P63" s="453" t="str">
        <f t="shared" ca="1" si="676"/>
        <v/>
      </c>
      <c r="Q63" s="453" t="str">
        <f ca="1">IF((P63&lt;&gt;""),IF(OR($F63&lt;&gt;$G63,PrSettings!$M$4="●"),(($F63-$G63)=(M63-N63))*1,0),"")</f>
        <v/>
      </c>
      <c r="R63" s="453" t="str">
        <f t="shared" ref="R63:R69" ca="1" si="732">IF((Q63&lt;&gt;""),($F63=M63)*($G63=N63),"")</f>
        <v/>
      </c>
      <c r="S63" s="453" t="str">
        <f ca="1">IF(P63&lt;&gt;"",IF(ABS($F63-$G63)&gt;=PrSettings!$M$7,(ABS($F63-$G63-M63+N63)&lt;=1)*1,IF(AND(P63,$F63=$G63,$F63&gt;=PrSettings!$M$6),(ABS(M63-$F63)&lt;=1)*1,IF(AND(P63,$F63+$G63&gt;=PrSettings!$M$8),(ABS(M63-$F63)+ABS(N63-$G63)&lt;=1)*1,""))),"")</f>
        <v/>
      </c>
      <c r="T63" s="567">
        <f t="shared" ca="1" si="677"/>
        <v>2</v>
      </c>
      <c r="V63" s="451">
        <f t="shared" ref="V63:V69" ca="1" si="733">$B63</f>
        <v>4</v>
      </c>
      <c r="W63" s="452" t="str">
        <f t="shared" ref="W63:W69" ca="1" si="734">$C63</f>
        <v>Argentinien</v>
      </c>
      <c r="X63" s="453">
        <f t="shared" ref="X63:X69" ca="1" si="735">$D63</f>
        <v>42</v>
      </c>
      <c r="Y63" s="452" t="str">
        <f t="shared" ref="Y63:Y69" ca="1" si="736">$E63</f>
        <v>Australien</v>
      </c>
      <c r="Z63" s="492"/>
      <c r="AA63" s="492"/>
      <c r="AB63" s="580">
        <f>COUNTIF(V$79:V$81,X81)+COUNTIF(X$79:X$81,X81)</f>
        <v>0</v>
      </c>
      <c r="AC63" s="453" t="str">
        <f t="shared" ca="1" si="678"/>
        <v/>
      </c>
      <c r="AD63" s="453" t="str">
        <f ca="1">IF((AC63&lt;&gt;""),IF(OR($F63&lt;&gt;$G63,PrSettings!$M$4="●"),(($F63-$G63)=(Z63-AA63))*1,0),"")</f>
        <v/>
      </c>
      <c r="AE63" s="453" t="str">
        <f t="shared" ref="AE63:AE69" ca="1" si="737">IF((AD63&lt;&gt;""),($F63=Z63)*($G63=AA63),"")</f>
        <v/>
      </c>
      <c r="AF63" s="453" t="str">
        <f ca="1">IF(AC63&lt;&gt;"",IF(ABS($F63-$G63)&gt;=PrSettings!$M$7,(ABS($F63-$G63-Z63+AA63)&lt;=1)*1,IF(AND(AC63,$F63=$G63,$F63&gt;=PrSettings!$M$6),(ABS(Z63-$F63)&lt;=1)*1,IF(AND(AC63,$F63+$G63&gt;=PrSettings!$M$8),(ABS(Z63-$F63)+ABS(AA63-$G63)&lt;=1)*1,""))),"")</f>
        <v/>
      </c>
      <c r="AG63" s="567">
        <f t="shared" ca="1" si="679"/>
        <v>2</v>
      </c>
      <c r="AI63" s="451">
        <f t="shared" ref="AI63:AI69" ca="1" si="738">$B63</f>
        <v>4</v>
      </c>
      <c r="AJ63" s="452" t="str">
        <f t="shared" ref="AJ63:AJ69" ca="1" si="739">$C63</f>
        <v>Argentinien</v>
      </c>
      <c r="AK63" s="453">
        <f t="shared" ref="AK63:AK69" ca="1" si="740">$D63</f>
        <v>42</v>
      </c>
      <c r="AL63" s="452" t="str">
        <f t="shared" ref="AL63:AL69" ca="1" si="741">$E63</f>
        <v>Australien</v>
      </c>
      <c r="AM63" s="492"/>
      <c r="AN63" s="492"/>
      <c r="AO63" s="580">
        <f>COUNTIF(AI$79:AI$81,AK81)+COUNTIF(AK$79:AK$81,AK81)</f>
        <v>0</v>
      </c>
      <c r="AP63" s="453" t="str">
        <f t="shared" ca="1" si="680"/>
        <v/>
      </c>
      <c r="AQ63" s="453" t="str">
        <f ca="1">IF((AP63&lt;&gt;""),IF(OR($F63&lt;&gt;$G63,PrSettings!$M$4="●"),(($F63-$G63)=(AM63-AN63))*1,0),"")</f>
        <v/>
      </c>
      <c r="AR63" s="453" t="str">
        <f t="shared" ref="AR63:AR69" ca="1" si="742">IF((AQ63&lt;&gt;""),($F63=AM63)*($G63=AN63),"")</f>
        <v/>
      </c>
      <c r="AS63" s="453" t="str">
        <f ca="1">IF(AP63&lt;&gt;"",IF(ABS($F63-$G63)&gt;=PrSettings!$M$7,(ABS($F63-$G63-AM63+AN63)&lt;=1)*1,IF(AND(AP63,$F63=$G63,$F63&gt;=PrSettings!$M$6),(ABS(AM63-$F63)&lt;=1)*1,IF(AND(AP63,$F63+$G63&gt;=PrSettings!$M$8),(ABS(AM63-$F63)+ABS(AN63-$G63)&lt;=1)*1,""))),"")</f>
        <v/>
      </c>
      <c r="AT63" s="567">
        <f t="shared" ca="1" si="681"/>
        <v>2</v>
      </c>
      <c r="AV63" s="451">
        <f t="shared" ref="AV63:AV69" ca="1" si="743">$B63</f>
        <v>4</v>
      </c>
      <c r="AW63" s="452" t="str">
        <f t="shared" ref="AW63:AW69" ca="1" si="744">$C63</f>
        <v>Argentinien</v>
      </c>
      <c r="AX63" s="453">
        <f t="shared" ref="AX63:AX69" ca="1" si="745">$D63</f>
        <v>42</v>
      </c>
      <c r="AY63" s="452" t="str">
        <f t="shared" ref="AY63:AY69" ca="1" si="746">$E63</f>
        <v>Australien</v>
      </c>
      <c r="AZ63" s="492"/>
      <c r="BA63" s="492"/>
      <c r="BB63" s="580">
        <f>COUNTIF(AV$79:AV$81,AX81)+COUNTIF(AX$79:AX$81,AX81)</f>
        <v>0</v>
      </c>
      <c r="BC63" s="453" t="str">
        <f t="shared" ca="1" si="682"/>
        <v/>
      </c>
      <c r="BD63" s="453" t="str">
        <f ca="1">IF((BC63&lt;&gt;""),IF(OR($F63&lt;&gt;$G63,PrSettings!$M$4="●"),(($F63-$G63)=(AZ63-BA63))*1,0),"")</f>
        <v/>
      </c>
      <c r="BE63" s="453" t="str">
        <f t="shared" ref="BE63:BE69" ca="1" si="747">IF((BD63&lt;&gt;""),($F63=AZ63)*($G63=BA63),"")</f>
        <v/>
      </c>
      <c r="BF63" s="453" t="str">
        <f ca="1">IF(BC63&lt;&gt;"",IF(ABS($F63-$G63)&gt;=PrSettings!$M$7,(ABS($F63-$G63-AZ63+BA63)&lt;=1)*1,IF(AND(BC63,$F63=$G63,$F63&gt;=PrSettings!$M$6),(ABS(AZ63-$F63)&lt;=1)*1,IF(AND(BC63,$F63+$G63&gt;=PrSettings!$M$8),(ABS(AZ63-$F63)+ABS(BA63-$G63)&lt;=1)*1,""))),"")</f>
        <v/>
      </c>
      <c r="BG63" s="567">
        <f t="shared" ca="1" si="683"/>
        <v>2</v>
      </c>
      <c r="BI63" s="451">
        <f t="shared" ref="BI63:BI69" ca="1" si="748">$B63</f>
        <v>4</v>
      </c>
      <c r="BJ63" s="452" t="str">
        <f t="shared" ref="BJ63:BJ69" ca="1" si="749">$C63</f>
        <v>Argentinien</v>
      </c>
      <c r="BK63" s="453">
        <f t="shared" ref="BK63:BK69" ca="1" si="750">$D63</f>
        <v>42</v>
      </c>
      <c r="BL63" s="452" t="str">
        <f t="shared" ref="BL63:BL69" ca="1" si="751">$E63</f>
        <v>Australien</v>
      </c>
      <c r="BM63" s="492"/>
      <c r="BN63" s="492"/>
      <c r="BO63" s="580">
        <f>COUNTIF(BI$79:BI$81,BK81)+COUNTIF(BK$79:BK$81,BK81)</f>
        <v>0</v>
      </c>
      <c r="BP63" s="453" t="str">
        <f t="shared" ca="1" si="684"/>
        <v/>
      </c>
      <c r="BQ63" s="453" t="str">
        <f ca="1">IF((BP63&lt;&gt;""),IF(OR($F63&lt;&gt;$G63,PrSettings!$M$4="●"),(($F63-$G63)=(BM63-BN63))*1,0),"")</f>
        <v/>
      </c>
      <c r="BR63" s="453" t="str">
        <f t="shared" ref="BR63:BR69" ca="1" si="752">IF((BQ63&lt;&gt;""),($F63=BM63)*($G63=BN63),"")</f>
        <v/>
      </c>
      <c r="BS63" s="453" t="str">
        <f ca="1">IF(BP63&lt;&gt;"",IF(ABS($F63-$G63)&gt;=PrSettings!$M$7,(ABS($F63-$G63-BM63+BN63)&lt;=1)*1,IF(AND(BP63,$F63=$G63,$F63&gt;=PrSettings!$M$6),(ABS(BM63-$F63)&lt;=1)*1,IF(AND(BP63,$F63+$G63&gt;=PrSettings!$M$8),(ABS(BM63-$F63)+ABS(BN63-$G63)&lt;=1)*1,""))),"")</f>
        <v/>
      </c>
      <c r="BT63" s="567">
        <f t="shared" ca="1" si="685"/>
        <v>2</v>
      </c>
      <c r="BV63" s="451">
        <f t="shared" ref="BV63:BV69" ca="1" si="753">$B63</f>
        <v>4</v>
      </c>
      <c r="BW63" s="452" t="str">
        <f t="shared" ref="BW63:BW69" ca="1" si="754">$C63</f>
        <v>Argentinien</v>
      </c>
      <c r="BX63" s="453">
        <f t="shared" ref="BX63:BX69" ca="1" si="755">$D63</f>
        <v>42</v>
      </c>
      <c r="BY63" s="452" t="str">
        <f t="shared" ref="BY63:BY69" ca="1" si="756">$E63</f>
        <v>Australien</v>
      </c>
      <c r="BZ63" s="492"/>
      <c r="CA63" s="492"/>
      <c r="CB63" s="580">
        <f>COUNTIF(BV$79:BV$81,BX81)+COUNTIF(BX$79:BX$81,BX81)</f>
        <v>0</v>
      </c>
      <c r="CC63" s="453" t="str">
        <f t="shared" ca="1" si="686"/>
        <v/>
      </c>
      <c r="CD63" s="453" t="str">
        <f ca="1">IF((CC63&lt;&gt;""),IF(OR($F63&lt;&gt;$G63,PrSettings!$M$4="●"),(($F63-$G63)=(BZ63-CA63))*1,0),"")</f>
        <v/>
      </c>
      <c r="CE63" s="453" t="str">
        <f t="shared" ref="CE63:CE69" ca="1" si="757">IF((CD63&lt;&gt;""),($F63=BZ63)*($G63=CA63),"")</f>
        <v/>
      </c>
      <c r="CF63" s="453" t="str">
        <f ca="1">IF(CC63&lt;&gt;"",IF(ABS($F63-$G63)&gt;=PrSettings!$M$7,(ABS($F63-$G63-BZ63+CA63)&lt;=1)*1,IF(AND(CC63,$F63=$G63,$F63&gt;=PrSettings!$M$6),(ABS(BZ63-$F63)&lt;=1)*1,IF(AND(CC63,$F63+$G63&gt;=PrSettings!$M$8),(ABS(BZ63-$F63)+ABS(CA63-$G63)&lt;=1)*1,""))),"")</f>
        <v/>
      </c>
      <c r="CG63" s="567">
        <f t="shared" ca="1" si="687"/>
        <v>2</v>
      </c>
      <c r="CI63" s="451">
        <f t="shared" ref="CI63:CI69" ca="1" si="758">$B63</f>
        <v>4</v>
      </c>
      <c r="CJ63" s="452" t="str">
        <f t="shared" ref="CJ63:CJ69" ca="1" si="759">$C63</f>
        <v>Argentinien</v>
      </c>
      <c r="CK63" s="453">
        <f t="shared" ref="CK63:CK69" ca="1" si="760">$D63</f>
        <v>42</v>
      </c>
      <c r="CL63" s="452" t="str">
        <f t="shared" ref="CL63:CL69" ca="1" si="761">$E63</f>
        <v>Australien</v>
      </c>
      <c r="CM63" s="492"/>
      <c r="CN63" s="492"/>
      <c r="CO63" s="580">
        <f>COUNTIF(CI$79:CI$81,CK81)+COUNTIF(CK$79:CK$81,CK81)</f>
        <v>0</v>
      </c>
      <c r="CP63" s="453" t="str">
        <f t="shared" ca="1" si="688"/>
        <v/>
      </c>
      <c r="CQ63" s="453" t="str">
        <f ca="1">IF((CP63&lt;&gt;""),IF(OR($F63&lt;&gt;$G63,PrSettings!$M$4="●"),(($F63-$G63)=(CM63-CN63))*1,0),"")</f>
        <v/>
      </c>
      <c r="CR63" s="453" t="str">
        <f t="shared" ref="CR63:CR69" ca="1" si="762">IF((CQ63&lt;&gt;""),($F63=CM63)*($G63=CN63),"")</f>
        <v/>
      </c>
      <c r="CS63" s="453" t="str">
        <f ca="1">IF(CP63&lt;&gt;"",IF(ABS($F63-$G63)&gt;=PrSettings!$M$7,(ABS($F63-$G63-CM63+CN63)&lt;=1)*1,IF(AND(CP63,$F63=$G63,$F63&gt;=PrSettings!$M$6),(ABS(CM63-$F63)&lt;=1)*1,IF(AND(CP63,$F63+$G63&gt;=PrSettings!$M$8),(ABS(CM63-$F63)+ABS(CN63-$G63)&lt;=1)*1,""))),"")</f>
        <v/>
      </c>
      <c r="CT63" s="567">
        <f t="shared" ca="1" si="689"/>
        <v>2</v>
      </c>
      <c r="CV63" s="451">
        <f t="shared" ref="CV63:CV69" ca="1" si="763">$B63</f>
        <v>4</v>
      </c>
      <c r="CW63" s="452" t="str">
        <f t="shared" ref="CW63:CW69" ca="1" si="764">$C63</f>
        <v>Argentinien</v>
      </c>
      <c r="CX63" s="453">
        <f t="shared" ref="CX63:CX69" ca="1" si="765">$D63</f>
        <v>42</v>
      </c>
      <c r="CY63" s="452" t="str">
        <f t="shared" ref="CY63:CY69" ca="1" si="766">$E63</f>
        <v>Australien</v>
      </c>
      <c r="CZ63" s="492"/>
      <c r="DA63" s="492"/>
      <c r="DB63" s="580">
        <f>COUNTIF(CV$79:CV$81,CX81)+COUNTIF(CX$79:CX$81,CX81)</f>
        <v>0</v>
      </c>
      <c r="DC63" s="453" t="str">
        <f t="shared" ca="1" si="690"/>
        <v/>
      </c>
      <c r="DD63" s="453" t="str">
        <f ca="1">IF((DC63&lt;&gt;""),IF(OR($F63&lt;&gt;$G63,PrSettings!$M$4="●"),(($F63-$G63)=(CZ63-DA63))*1,0),"")</f>
        <v/>
      </c>
      <c r="DE63" s="453" t="str">
        <f t="shared" ref="DE63:DE69" ca="1" si="767">IF((DD63&lt;&gt;""),($F63=CZ63)*($G63=DA63),"")</f>
        <v/>
      </c>
      <c r="DF63" s="453" t="str">
        <f ca="1">IF(DC63&lt;&gt;"",IF(ABS($F63-$G63)&gt;=PrSettings!$M$7,(ABS($F63-$G63-CZ63+DA63)&lt;=1)*1,IF(AND(DC63,$F63=$G63,$F63&gt;=PrSettings!$M$6),(ABS(CZ63-$F63)&lt;=1)*1,IF(AND(DC63,$F63+$G63&gt;=PrSettings!$M$8),(ABS(CZ63-$F63)+ABS(DA63-$G63)&lt;=1)*1,""))),"")</f>
        <v/>
      </c>
      <c r="DG63" s="567">
        <f t="shared" ca="1" si="691"/>
        <v>2</v>
      </c>
      <c r="DI63" s="451">
        <f t="shared" ref="DI63:DI69" ca="1" si="768">$B63</f>
        <v>4</v>
      </c>
      <c r="DJ63" s="452" t="str">
        <f t="shared" ref="DJ63:DJ69" ca="1" si="769">$C63</f>
        <v>Argentinien</v>
      </c>
      <c r="DK63" s="453">
        <f t="shared" ref="DK63:DK69" ca="1" si="770">$D63</f>
        <v>42</v>
      </c>
      <c r="DL63" s="452" t="str">
        <f t="shared" ref="DL63:DL69" ca="1" si="771">$E63</f>
        <v>Australien</v>
      </c>
      <c r="DM63" s="492"/>
      <c r="DN63" s="492"/>
      <c r="DO63" s="580">
        <f>COUNTIF(DI$79:DI$81,DK81)+COUNTIF(DK$79:DK$81,DK81)</f>
        <v>0</v>
      </c>
      <c r="DP63" s="453" t="str">
        <f t="shared" ca="1" si="692"/>
        <v/>
      </c>
      <c r="DQ63" s="453" t="str">
        <f ca="1">IF((DP63&lt;&gt;""),IF(OR($F63&lt;&gt;$G63,PrSettings!$M$4="●"),(($F63-$G63)=(DM63-DN63))*1,0),"")</f>
        <v/>
      </c>
      <c r="DR63" s="453" t="str">
        <f t="shared" ref="DR63:DR69" ca="1" si="772">IF((DQ63&lt;&gt;""),($F63=DM63)*($G63=DN63),"")</f>
        <v/>
      </c>
      <c r="DS63" s="453" t="str">
        <f ca="1">IF(DP63&lt;&gt;"",IF(ABS($F63-$G63)&gt;=PrSettings!$M$7,(ABS($F63-$G63-DM63+DN63)&lt;=1)*1,IF(AND(DP63,$F63=$G63,$F63&gt;=PrSettings!$M$6),(ABS(DM63-$F63)&lt;=1)*1,IF(AND(DP63,$F63+$G63&gt;=PrSettings!$M$8),(ABS(DM63-$F63)+ABS(DN63-$G63)&lt;=1)*1,""))),"")</f>
        <v/>
      </c>
      <c r="DT63" s="567">
        <f t="shared" ca="1" si="693"/>
        <v>2</v>
      </c>
      <c r="DV63" s="451">
        <f t="shared" ref="DV63:DV69" ca="1" si="773">$B63</f>
        <v>4</v>
      </c>
      <c r="DW63" s="452" t="str">
        <f t="shared" ref="DW63:DW69" ca="1" si="774">$C63</f>
        <v>Argentinien</v>
      </c>
      <c r="DX63" s="453">
        <f t="shared" ref="DX63:DX69" ca="1" si="775">$D63</f>
        <v>42</v>
      </c>
      <c r="DY63" s="452" t="str">
        <f t="shared" ref="DY63:DY69" ca="1" si="776">$E63</f>
        <v>Australien</v>
      </c>
      <c r="DZ63" s="492"/>
      <c r="EA63" s="492"/>
      <c r="EB63" s="580">
        <f>COUNTIF(DV$79:DV$81,DX81)+COUNTIF(DX$79:DX$81,DX81)</f>
        <v>0</v>
      </c>
      <c r="EC63" s="453" t="str">
        <f t="shared" ca="1" si="694"/>
        <v/>
      </c>
      <c r="ED63" s="453" t="str">
        <f ca="1">IF((EC63&lt;&gt;""),IF(OR($F63&lt;&gt;$G63,PrSettings!$M$4="●"),(($F63-$G63)=(DZ63-EA63))*1,0),"")</f>
        <v/>
      </c>
      <c r="EE63" s="453" t="str">
        <f t="shared" ref="EE63:EE69" ca="1" si="777">IF((ED63&lt;&gt;""),($F63=DZ63)*($G63=EA63),"")</f>
        <v/>
      </c>
      <c r="EF63" s="453" t="str">
        <f ca="1">IF(EC63&lt;&gt;"",IF(ABS($F63-$G63)&gt;=PrSettings!$M$7,(ABS($F63-$G63-DZ63+EA63)&lt;=1)*1,IF(AND(EC63,$F63=$G63,$F63&gt;=PrSettings!$M$6),(ABS(DZ63-$F63)&lt;=1)*1,IF(AND(EC63,$F63+$G63&gt;=PrSettings!$M$8),(ABS(DZ63-$F63)+ABS(EA63-$G63)&lt;=1)*1,""))),"")</f>
        <v/>
      </c>
      <c r="EG63" s="567">
        <f t="shared" ca="1" si="695"/>
        <v>2</v>
      </c>
      <c r="EI63" s="451">
        <f t="shared" ref="EI63:EI69" ca="1" si="778">$B63</f>
        <v>4</v>
      </c>
      <c r="EJ63" s="452" t="str">
        <f t="shared" ref="EJ63:EJ69" ca="1" si="779">$C63</f>
        <v>Argentinien</v>
      </c>
      <c r="EK63" s="453">
        <f t="shared" ref="EK63:EK69" ca="1" si="780">$D63</f>
        <v>42</v>
      </c>
      <c r="EL63" s="452" t="str">
        <f t="shared" ref="EL63:EL69" ca="1" si="781">$E63</f>
        <v>Australien</v>
      </c>
      <c r="EM63" s="492"/>
      <c r="EN63" s="492"/>
      <c r="EO63" s="580">
        <f>COUNTIF(EI$79:EI$81,EK81)+COUNTIF(EK$79:EK$81,EK81)</f>
        <v>0</v>
      </c>
      <c r="EP63" s="453" t="str">
        <f t="shared" ca="1" si="696"/>
        <v/>
      </c>
      <c r="EQ63" s="453" t="str">
        <f ca="1">IF((EP63&lt;&gt;""),IF(OR($F63&lt;&gt;$G63,PrSettings!$M$4="●"),(($F63-$G63)=(EM63-EN63))*1,0),"")</f>
        <v/>
      </c>
      <c r="ER63" s="453" t="str">
        <f t="shared" ref="ER63:ER69" ca="1" si="782">IF((EQ63&lt;&gt;""),($F63=EM63)*($G63=EN63),"")</f>
        <v/>
      </c>
      <c r="ES63" s="453" t="str">
        <f ca="1">IF(EP63&lt;&gt;"",IF(ABS($F63-$G63)&gt;=PrSettings!$M$7,(ABS($F63-$G63-EM63+EN63)&lt;=1)*1,IF(AND(EP63,$F63=$G63,$F63&gt;=PrSettings!$M$6),(ABS(EM63-$F63)&lt;=1)*1,IF(AND(EP63,$F63+$G63&gt;=PrSettings!$M$8),(ABS(EM63-$F63)+ABS(EN63-$G63)&lt;=1)*1,""))),"")</f>
        <v/>
      </c>
      <c r="ET63" s="567">
        <f t="shared" ca="1" si="697"/>
        <v>2</v>
      </c>
      <c r="EV63" s="451">
        <f t="shared" ref="EV63:EV69" ca="1" si="783">$B63</f>
        <v>4</v>
      </c>
      <c r="EW63" s="452" t="str">
        <f t="shared" ref="EW63:EW69" ca="1" si="784">$C63</f>
        <v>Argentinien</v>
      </c>
      <c r="EX63" s="453">
        <f t="shared" ref="EX63:EX69" ca="1" si="785">$D63</f>
        <v>42</v>
      </c>
      <c r="EY63" s="452" t="str">
        <f t="shared" ref="EY63:EY69" ca="1" si="786">$E63</f>
        <v>Australien</v>
      </c>
      <c r="EZ63" s="492"/>
      <c r="FA63" s="492"/>
      <c r="FB63" s="580">
        <f>COUNTIF(EV$79:EV$81,EX81)+COUNTIF(EX$79:EX$81,EX81)</f>
        <v>0</v>
      </c>
      <c r="FC63" s="453" t="str">
        <f t="shared" ca="1" si="698"/>
        <v/>
      </c>
      <c r="FD63" s="453" t="str">
        <f ca="1">IF((FC63&lt;&gt;""),IF(OR($F63&lt;&gt;$G63,PrSettings!$M$4="●"),(($F63-$G63)=(EZ63-FA63))*1,0),"")</f>
        <v/>
      </c>
      <c r="FE63" s="453" t="str">
        <f t="shared" ref="FE63:FE69" ca="1" si="787">IF((FD63&lt;&gt;""),($F63=EZ63)*($G63=FA63),"")</f>
        <v/>
      </c>
      <c r="FF63" s="453" t="str">
        <f ca="1">IF(FC63&lt;&gt;"",IF(ABS($F63-$G63)&gt;=PrSettings!$M$7,(ABS($F63-$G63-EZ63+FA63)&lt;=1)*1,IF(AND(FC63,$F63=$G63,$F63&gt;=PrSettings!$M$6),(ABS(EZ63-$F63)&lt;=1)*1,IF(AND(FC63,$F63+$G63&gt;=PrSettings!$M$8),(ABS(EZ63-$F63)+ABS(FA63-$G63)&lt;=1)*1,""))),"")</f>
        <v/>
      </c>
      <c r="FG63" s="567">
        <f t="shared" ca="1" si="699"/>
        <v>2</v>
      </c>
      <c r="FI63" s="451">
        <f t="shared" ref="FI63:FI69" ca="1" si="788">$B63</f>
        <v>4</v>
      </c>
      <c r="FJ63" s="452" t="str">
        <f t="shared" ref="FJ63:FJ69" ca="1" si="789">$C63</f>
        <v>Argentinien</v>
      </c>
      <c r="FK63" s="453">
        <f t="shared" ref="FK63:FK69" ca="1" si="790">$D63</f>
        <v>42</v>
      </c>
      <c r="FL63" s="452" t="str">
        <f t="shared" ref="FL63:FL69" ca="1" si="791">$E63</f>
        <v>Australien</v>
      </c>
      <c r="FM63" s="492"/>
      <c r="FN63" s="492"/>
      <c r="FO63" s="580">
        <f>COUNTIF(FI$79:FI$81,FK81)+COUNTIF(FK$79:FK$81,FK81)</f>
        <v>0</v>
      </c>
      <c r="FP63" s="453" t="str">
        <f t="shared" ca="1" si="700"/>
        <v/>
      </c>
      <c r="FQ63" s="453" t="str">
        <f ca="1">IF((FP63&lt;&gt;""),IF(OR($F63&lt;&gt;$G63,PrSettings!$M$4="●"),(($F63-$G63)=(FM63-FN63))*1,0),"")</f>
        <v/>
      </c>
      <c r="FR63" s="453" t="str">
        <f t="shared" ref="FR63:FR69" ca="1" si="792">IF((FQ63&lt;&gt;""),($F63=FM63)*($G63=FN63),"")</f>
        <v/>
      </c>
      <c r="FS63" s="453" t="str">
        <f ca="1">IF(FP63&lt;&gt;"",IF(ABS($F63-$G63)&gt;=PrSettings!$M$7,(ABS($F63-$G63-FM63+FN63)&lt;=1)*1,IF(AND(FP63,$F63=$G63,$F63&gt;=PrSettings!$M$6),(ABS(FM63-$F63)&lt;=1)*1,IF(AND(FP63,$F63+$G63&gt;=PrSettings!$M$8),(ABS(FM63-$F63)+ABS(FN63-$G63)&lt;=1)*1,""))),"")</f>
        <v/>
      </c>
      <c r="FT63" s="567">
        <f t="shared" ca="1" si="701"/>
        <v>2</v>
      </c>
      <c r="FV63" s="451">
        <f t="shared" ref="FV63:FV69" ca="1" si="793">$B63</f>
        <v>4</v>
      </c>
      <c r="FW63" s="452" t="str">
        <f t="shared" ref="FW63:FW69" ca="1" si="794">$C63</f>
        <v>Argentinien</v>
      </c>
      <c r="FX63" s="453">
        <f t="shared" ref="FX63:FX69" ca="1" si="795">$D63</f>
        <v>42</v>
      </c>
      <c r="FY63" s="452" t="str">
        <f t="shared" ref="FY63:FY69" ca="1" si="796">$E63</f>
        <v>Australien</v>
      </c>
      <c r="FZ63" s="492"/>
      <c r="GA63" s="492"/>
      <c r="GB63" s="580">
        <f>COUNTIF(FV$79:FV$81,FX81)+COUNTIF(FX$79:FX$81,FX81)</f>
        <v>0</v>
      </c>
      <c r="GC63" s="453" t="str">
        <f t="shared" ca="1" si="702"/>
        <v/>
      </c>
      <c r="GD63" s="453" t="str">
        <f ca="1">IF((GC63&lt;&gt;""),IF(OR($F63&lt;&gt;$G63,PrSettings!$M$4="●"),(($F63-$G63)=(FZ63-GA63))*1,0),"")</f>
        <v/>
      </c>
      <c r="GE63" s="453" t="str">
        <f t="shared" ref="GE63:GE69" ca="1" si="797">IF((GD63&lt;&gt;""),($F63=FZ63)*($G63=GA63),"")</f>
        <v/>
      </c>
      <c r="GF63" s="453" t="str">
        <f ca="1">IF(GC63&lt;&gt;"",IF(ABS($F63-$G63)&gt;=PrSettings!$M$7,(ABS($F63-$G63-FZ63+GA63)&lt;=1)*1,IF(AND(GC63,$F63=$G63,$F63&gt;=PrSettings!$M$6),(ABS(FZ63-$F63)&lt;=1)*1,IF(AND(GC63,$F63+$G63&gt;=PrSettings!$M$8),(ABS(FZ63-$F63)+ABS(GA63-$G63)&lt;=1)*1,""))),"")</f>
        <v/>
      </c>
      <c r="GG63" s="567">
        <f t="shared" ca="1" si="703"/>
        <v>2</v>
      </c>
      <c r="GI63" s="451">
        <f t="shared" ref="GI63:GI69" ca="1" si="798">$B63</f>
        <v>4</v>
      </c>
      <c r="GJ63" s="452" t="str">
        <f t="shared" ref="GJ63:GJ69" ca="1" si="799">$C63</f>
        <v>Argentinien</v>
      </c>
      <c r="GK63" s="453">
        <f t="shared" ref="GK63:GK69" ca="1" si="800">$D63</f>
        <v>42</v>
      </c>
      <c r="GL63" s="452" t="str">
        <f t="shared" ref="GL63:GL69" ca="1" si="801">$E63</f>
        <v>Australien</v>
      </c>
      <c r="GM63" s="492"/>
      <c r="GN63" s="492"/>
      <c r="GO63" s="580">
        <f>COUNTIF(GI$79:GI$81,GK81)+COUNTIF(GK$79:GK$81,GK81)</f>
        <v>0</v>
      </c>
      <c r="GP63" s="453" t="str">
        <f t="shared" ca="1" si="704"/>
        <v/>
      </c>
      <c r="GQ63" s="453" t="str">
        <f ca="1">IF((GP63&lt;&gt;""),IF(OR($F63&lt;&gt;$G63,PrSettings!$M$4="●"),(($F63-$G63)=(GM63-GN63))*1,0),"")</f>
        <v/>
      </c>
      <c r="GR63" s="453" t="str">
        <f t="shared" ref="GR63:GR69" ca="1" si="802">IF((GQ63&lt;&gt;""),($F63=GM63)*($G63=GN63),"")</f>
        <v/>
      </c>
      <c r="GS63" s="453" t="str">
        <f ca="1">IF(GP63&lt;&gt;"",IF(ABS($F63-$G63)&gt;=PrSettings!$M$7,(ABS($F63-$G63-GM63+GN63)&lt;=1)*1,IF(AND(GP63,$F63=$G63,$F63&gt;=PrSettings!$M$6),(ABS(GM63-$F63)&lt;=1)*1,IF(AND(GP63,$F63+$G63&gt;=PrSettings!$M$8),(ABS(GM63-$F63)+ABS(GN63-$G63)&lt;=1)*1,""))),"")</f>
        <v/>
      </c>
      <c r="GT63" s="567">
        <f t="shared" ca="1" si="705"/>
        <v>2</v>
      </c>
      <c r="GV63" s="451">
        <f t="shared" ref="GV63:GV69" ca="1" si="803">$B63</f>
        <v>4</v>
      </c>
      <c r="GW63" s="452" t="str">
        <f t="shared" ref="GW63:GW69" ca="1" si="804">$C63</f>
        <v>Argentinien</v>
      </c>
      <c r="GX63" s="453">
        <f t="shared" ref="GX63:GX69" ca="1" si="805">$D63</f>
        <v>42</v>
      </c>
      <c r="GY63" s="452" t="str">
        <f t="shared" ref="GY63:GY69" ca="1" si="806">$E63</f>
        <v>Australien</v>
      </c>
      <c r="GZ63" s="492"/>
      <c r="HA63" s="492"/>
      <c r="HB63" s="580">
        <f>COUNTIF(GV$79:GV$81,GX81)+COUNTIF(GX$79:GX$81,GX81)</f>
        <v>0</v>
      </c>
      <c r="HC63" s="453" t="str">
        <f t="shared" ca="1" si="706"/>
        <v/>
      </c>
      <c r="HD63" s="453" t="str">
        <f ca="1">IF((HC63&lt;&gt;""),IF(OR($F63&lt;&gt;$G63,PrSettings!$M$4="●"),(($F63-$G63)=(GZ63-HA63))*1,0),"")</f>
        <v/>
      </c>
      <c r="HE63" s="453" t="str">
        <f t="shared" ref="HE63:HE69" ca="1" si="807">IF((HD63&lt;&gt;""),($F63=GZ63)*($G63=HA63),"")</f>
        <v/>
      </c>
      <c r="HF63" s="453" t="str">
        <f ca="1">IF(HC63&lt;&gt;"",IF(ABS($F63-$G63)&gt;=PrSettings!$M$7,(ABS($F63-$G63-GZ63+HA63)&lt;=1)*1,IF(AND(HC63,$F63=$G63,$F63&gt;=PrSettings!$M$6),(ABS(GZ63-$F63)&lt;=1)*1,IF(AND(HC63,$F63+$G63&gt;=PrSettings!$M$8),(ABS(GZ63-$F63)+ABS(HA63-$G63)&lt;=1)*1,""))),"")</f>
        <v/>
      </c>
      <c r="HG63" s="567">
        <f t="shared" ca="1" si="707"/>
        <v>2</v>
      </c>
      <c r="HI63" s="451">
        <f t="shared" ref="HI63:HI69" ca="1" si="808">$B63</f>
        <v>4</v>
      </c>
      <c r="HJ63" s="452" t="str">
        <f t="shared" ref="HJ63:HJ69" ca="1" si="809">$C63</f>
        <v>Argentinien</v>
      </c>
      <c r="HK63" s="453">
        <f t="shared" ref="HK63:HK69" ca="1" si="810">$D63</f>
        <v>42</v>
      </c>
      <c r="HL63" s="452" t="str">
        <f t="shared" ref="HL63:HL69" ca="1" si="811">$E63</f>
        <v>Australien</v>
      </c>
      <c r="HM63" s="492"/>
      <c r="HN63" s="492"/>
      <c r="HO63" s="580">
        <f>COUNTIF(HI$79:HI$81,HK81)+COUNTIF(HK$79:HK$81,HK81)</f>
        <v>0</v>
      </c>
      <c r="HP63" s="453" t="str">
        <f t="shared" ca="1" si="708"/>
        <v/>
      </c>
      <c r="HQ63" s="453" t="str">
        <f ca="1">IF((HP63&lt;&gt;""),IF(OR($F63&lt;&gt;$G63,PrSettings!$M$4="●"),(($F63-$G63)=(HM63-HN63))*1,0),"")</f>
        <v/>
      </c>
      <c r="HR63" s="453" t="str">
        <f t="shared" ref="HR63:HR69" ca="1" si="812">IF((HQ63&lt;&gt;""),($F63=HM63)*($G63=HN63),"")</f>
        <v/>
      </c>
      <c r="HS63" s="453" t="str">
        <f ca="1">IF(HP63&lt;&gt;"",IF(ABS($F63-$G63)&gt;=PrSettings!$M$7,(ABS($F63-$G63-HM63+HN63)&lt;=1)*1,IF(AND(HP63,$F63=$G63,$F63&gt;=PrSettings!$M$6),(ABS(HM63-$F63)&lt;=1)*1,IF(AND(HP63,$F63+$G63&gt;=PrSettings!$M$8),(ABS(HM63-$F63)+ABS(HN63-$G63)&lt;=1)*1,""))),"")</f>
        <v/>
      </c>
      <c r="HT63" s="567">
        <f t="shared" ca="1" si="709"/>
        <v>2</v>
      </c>
      <c r="HV63" s="451">
        <f t="shared" ref="HV63:HV69" ca="1" si="813">$B63</f>
        <v>4</v>
      </c>
      <c r="HW63" s="452" t="str">
        <f t="shared" ref="HW63:HW69" ca="1" si="814">$C63</f>
        <v>Argentinien</v>
      </c>
      <c r="HX63" s="453">
        <f t="shared" ref="HX63:HX69" ca="1" si="815">$D63</f>
        <v>42</v>
      </c>
      <c r="HY63" s="452" t="str">
        <f t="shared" ref="HY63:HY69" ca="1" si="816">$E63</f>
        <v>Australien</v>
      </c>
      <c r="HZ63" s="492"/>
      <c r="IA63" s="492"/>
      <c r="IB63" s="580">
        <f>COUNTIF(HV$79:HV$81,HX81)+COUNTIF(HX$79:HX$81,HX81)</f>
        <v>0</v>
      </c>
      <c r="IC63" s="453" t="str">
        <f t="shared" ca="1" si="710"/>
        <v/>
      </c>
      <c r="ID63" s="453" t="str">
        <f ca="1">IF((IC63&lt;&gt;""),IF(OR($F63&lt;&gt;$G63,PrSettings!$M$4="●"),(($F63-$G63)=(HZ63-IA63))*1,0),"")</f>
        <v/>
      </c>
      <c r="IE63" s="453" t="str">
        <f t="shared" ref="IE63:IE69" ca="1" si="817">IF((ID63&lt;&gt;""),($F63=HZ63)*($G63=IA63),"")</f>
        <v/>
      </c>
      <c r="IF63" s="453" t="str">
        <f ca="1">IF(IC63&lt;&gt;"",IF(ABS($F63-$G63)&gt;=PrSettings!$M$7,(ABS($F63-$G63-HZ63+IA63)&lt;=1)*1,IF(AND(IC63,$F63=$G63,$F63&gt;=PrSettings!$M$6),(ABS(HZ63-$F63)&lt;=1)*1,IF(AND(IC63,$F63+$G63&gt;=PrSettings!$M$8),(ABS(HZ63-$F63)+ABS(IA63-$G63)&lt;=1)*1,""))),"")</f>
        <v/>
      </c>
      <c r="IG63" s="567">
        <f t="shared" ca="1" si="711"/>
        <v>2</v>
      </c>
      <c r="II63" s="451">
        <f t="shared" ref="II63:II69" ca="1" si="818">$B63</f>
        <v>4</v>
      </c>
      <c r="IJ63" s="452" t="str">
        <f t="shared" ref="IJ63:IJ69" ca="1" si="819">$C63</f>
        <v>Argentinien</v>
      </c>
      <c r="IK63" s="453">
        <f t="shared" ref="IK63:IK69" ca="1" si="820">$D63</f>
        <v>42</v>
      </c>
      <c r="IL63" s="452" t="str">
        <f t="shared" ref="IL63:IL69" ca="1" si="821">$E63</f>
        <v>Australien</v>
      </c>
      <c r="IM63" s="492"/>
      <c r="IN63" s="492"/>
      <c r="IO63" s="580">
        <f>COUNTIF(II$79:II$81,IK81)+COUNTIF(IK$79:IK$81,IK81)</f>
        <v>0</v>
      </c>
      <c r="IP63" s="453" t="str">
        <f t="shared" ca="1" si="712"/>
        <v/>
      </c>
      <c r="IQ63" s="453" t="str">
        <f ca="1">IF((IP63&lt;&gt;""),IF(OR($F63&lt;&gt;$G63,PrSettings!$M$4="●"),(($F63-$G63)=(IM63-IN63))*1,0),"")</f>
        <v/>
      </c>
      <c r="IR63" s="453" t="str">
        <f t="shared" ref="IR63:IR69" ca="1" si="822">IF((IQ63&lt;&gt;""),($F63=IM63)*($G63=IN63),"")</f>
        <v/>
      </c>
      <c r="IS63" s="453" t="str">
        <f ca="1">IF(IP63&lt;&gt;"",IF(ABS($F63-$G63)&gt;=PrSettings!$M$7,(ABS($F63-$G63-IM63+IN63)&lt;=1)*1,IF(AND(IP63,$F63=$G63,$F63&gt;=PrSettings!$M$6),(ABS(IM63-$F63)&lt;=1)*1,IF(AND(IP63,$F63+$G63&gt;=PrSettings!$M$8),(ABS(IM63-$F63)+ABS(IN63-$G63)&lt;=1)*1,""))),"")</f>
        <v/>
      </c>
      <c r="IT63" s="567">
        <f t="shared" ca="1" si="713"/>
        <v>2</v>
      </c>
      <c r="IV63" s="451">
        <f t="shared" ref="IV63:IV69" ca="1" si="823">$B63</f>
        <v>4</v>
      </c>
      <c r="IW63" s="452" t="str">
        <f t="shared" ref="IW63:IW69" ca="1" si="824">$C63</f>
        <v>Argentinien</v>
      </c>
      <c r="IX63" s="453">
        <f t="shared" ref="IX63:IX69" ca="1" si="825">$D63</f>
        <v>42</v>
      </c>
      <c r="IY63" s="452" t="str">
        <f t="shared" ref="IY63:IY69" ca="1" si="826">$E63</f>
        <v>Australien</v>
      </c>
      <c r="IZ63" s="492"/>
      <c r="JA63" s="492"/>
      <c r="JB63" s="580">
        <f>COUNTIF(IV$79:IV$81,IX81)+COUNTIF(IX$79:IX$81,IX81)</f>
        <v>0</v>
      </c>
      <c r="JC63" s="453" t="str">
        <f t="shared" ca="1" si="714"/>
        <v/>
      </c>
      <c r="JD63" s="453" t="str">
        <f ca="1">IF((JC63&lt;&gt;""),IF(OR($F63&lt;&gt;$G63,PrSettings!$M$4="●"),(($F63-$G63)=(IZ63-JA63))*1,0),"")</f>
        <v/>
      </c>
      <c r="JE63" s="453" t="str">
        <f t="shared" ref="JE63:JE69" ca="1" si="827">IF((JD63&lt;&gt;""),($F63=IZ63)*($G63=JA63),"")</f>
        <v/>
      </c>
      <c r="JF63" s="453" t="str">
        <f ca="1">IF(JC63&lt;&gt;"",IF(ABS($F63-$G63)&gt;=PrSettings!$M$7,(ABS($F63-$G63-IZ63+JA63)&lt;=1)*1,IF(AND(JC63,$F63=$G63,$F63&gt;=PrSettings!$M$6),(ABS(IZ63-$F63)&lt;=1)*1,IF(AND(JC63,$F63+$G63&gt;=PrSettings!$M$8),(ABS(IZ63-$F63)+ABS(JA63-$G63)&lt;=1)*1,""))),"")</f>
        <v/>
      </c>
      <c r="JG63" s="567">
        <f t="shared" ca="1" si="715"/>
        <v>2</v>
      </c>
      <c r="JI63" s="451">
        <f t="shared" ref="JI63:JI69" ca="1" si="828">$B63</f>
        <v>4</v>
      </c>
      <c r="JJ63" s="452" t="str">
        <f t="shared" ref="JJ63:JJ69" ca="1" si="829">$C63</f>
        <v>Argentinien</v>
      </c>
      <c r="JK63" s="453">
        <f t="shared" ref="JK63:JK69" ca="1" si="830">$D63</f>
        <v>42</v>
      </c>
      <c r="JL63" s="452" t="str">
        <f t="shared" ref="JL63:JL69" ca="1" si="831">$E63</f>
        <v>Australien</v>
      </c>
      <c r="JM63" s="492"/>
      <c r="JN63" s="492"/>
      <c r="JO63" s="580">
        <f>COUNTIF(JI$79:JI$81,JK81)+COUNTIF(JK$79:JK$81,JK81)</f>
        <v>0</v>
      </c>
      <c r="JP63" s="453" t="str">
        <f t="shared" ca="1" si="716"/>
        <v/>
      </c>
      <c r="JQ63" s="453" t="str">
        <f ca="1">IF((JP63&lt;&gt;""),IF(OR($F63&lt;&gt;$G63,PrSettings!$M$4="●"),(($F63-$G63)=(JM63-JN63))*1,0),"")</f>
        <v/>
      </c>
      <c r="JR63" s="453" t="str">
        <f t="shared" ref="JR63:JR69" ca="1" si="832">IF((JQ63&lt;&gt;""),($F63=JM63)*($G63=JN63),"")</f>
        <v/>
      </c>
      <c r="JS63" s="453" t="str">
        <f ca="1">IF(JP63&lt;&gt;"",IF(ABS($F63-$G63)&gt;=PrSettings!$M$7,(ABS($F63-$G63-JM63+JN63)&lt;=1)*1,IF(AND(JP63,$F63=$G63,$F63&gt;=PrSettings!$M$6),(ABS(JM63-$F63)&lt;=1)*1,IF(AND(JP63,$F63+$G63&gt;=PrSettings!$M$8),(ABS(JM63-$F63)+ABS(JN63-$G63)&lt;=1)*1,""))),"")</f>
        <v/>
      </c>
      <c r="JT63" s="567">
        <f t="shared" ca="1" si="717"/>
        <v>2</v>
      </c>
      <c r="JV63" s="451">
        <f t="shared" ref="JV63:JV69" ca="1" si="833">$B63</f>
        <v>4</v>
      </c>
      <c r="JW63" s="452" t="str">
        <f t="shared" ref="JW63:JW69" ca="1" si="834">$C63</f>
        <v>Argentinien</v>
      </c>
      <c r="JX63" s="453">
        <f t="shared" ref="JX63:JX69" ca="1" si="835">$D63</f>
        <v>42</v>
      </c>
      <c r="JY63" s="452" t="str">
        <f t="shared" ref="JY63:JY69" ca="1" si="836">$E63</f>
        <v>Australien</v>
      </c>
      <c r="JZ63" s="492"/>
      <c r="KA63" s="492"/>
      <c r="KB63" s="580">
        <f>COUNTIF(JV$79:JV$81,JX81)+COUNTIF(JX$79:JX$81,JX81)</f>
        <v>0</v>
      </c>
      <c r="KC63" s="453" t="str">
        <f t="shared" ca="1" si="718"/>
        <v/>
      </c>
      <c r="KD63" s="453" t="str">
        <f ca="1">IF((KC63&lt;&gt;""),IF(OR($F63&lt;&gt;$G63,PrSettings!$M$4="●"),(($F63-$G63)=(JZ63-KA63))*1,0),"")</f>
        <v/>
      </c>
      <c r="KE63" s="453" t="str">
        <f t="shared" ref="KE63:KE69" ca="1" si="837">IF((KD63&lt;&gt;""),($F63=JZ63)*($G63=KA63),"")</f>
        <v/>
      </c>
      <c r="KF63" s="453" t="str">
        <f ca="1">IF(KC63&lt;&gt;"",IF(ABS($F63-$G63)&gt;=PrSettings!$M$7,(ABS($F63-$G63-JZ63+KA63)&lt;=1)*1,IF(AND(KC63,$F63=$G63,$F63&gt;=PrSettings!$M$6),(ABS(JZ63-$F63)&lt;=1)*1,IF(AND(KC63,$F63+$G63&gt;=PrSettings!$M$8),(ABS(JZ63-$F63)+ABS(KA63-$G63)&lt;=1)*1,""))),"")</f>
        <v/>
      </c>
      <c r="KG63" s="567">
        <f t="shared" ca="1" si="719"/>
        <v>2</v>
      </c>
      <c r="KI63" s="451">
        <f t="shared" ref="KI63:KI69" ca="1" si="838">$B63</f>
        <v>4</v>
      </c>
      <c r="KJ63" s="452" t="str">
        <f t="shared" ref="KJ63:KJ69" ca="1" si="839">$C63</f>
        <v>Argentinien</v>
      </c>
      <c r="KK63" s="453">
        <f t="shared" ref="KK63:KK69" ca="1" si="840">$D63</f>
        <v>42</v>
      </c>
      <c r="KL63" s="452" t="str">
        <f t="shared" ref="KL63:KL69" ca="1" si="841">$E63</f>
        <v>Australien</v>
      </c>
      <c r="KM63" s="492"/>
      <c r="KN63" s="492"/>
      <c r="KO63" s="580">
        <f>COUNTIF(KI$79:KI$81,KK81)+COUNTIF(KK$79:KK$81,KK81)</f>
        <v>0</v>
      </c>
      <c r="KP63" s="453" t="str">
        <f t="shared" ca="1" si="720"/>
        <v/>
      </c>
      <c r="KQ63" s="453" t="str">
        <f ca="1">IF((KP63&lt;&gt;""),IF(OR($F63&lt;&gt;$G63,PrSettings!$M$4="●"),(($F63-$G63)=(KM63-KN63))*1,0),"")</f>
        <v/>
      </c>
      <c r="KR63" s="453" t="str">
        <f t="shared" ref="KR63:KR69" ca="1" si="842">IF((KQ63&lt;&gt;""),($F63=KM63)*($G63=KN63),"")</f>
        <v/>
      </c>
      <c r="KS63" s="453" t="str">
        <f ca="1">IF(KP63&lt;&gt;"",IF(ABS($F63-$G63)&gt;=PrSettings!$M$7,(ABS($F63-$G63-KM63+KN63)&lt;=1)*1,IF(AND(KP63,$F63=$G63,$F63&gt;=PrSettings!$M$6),(ABS(KM63-$F63)&lt;=1)*1,IF(AND(KP63,$F63+$G63&gt;=PrSettings!$M$8),(ABS(KM63-$F63)+ABS(KN63-$G63)&lt;=1)*1,""))),"")</f>
        <v/>
      </c>
      <c r="KT63" s="567">
        <f t="shared" ca="1" si="721"/>
        <v>2</v>
      </c>
      <c r="KV63" s="451">
        <f t="shared" ref="KV63:KV69" ca="1" si="843">$B63</f>
        <v>4</v>
      </c>
      <c r="KW63" s="452" t="str">
        <f t="shared" ref="KW63:KW69" ca="1" si="844">$C63</f>
        <v>Argentinien</v>
      </c>
      <c r="KX63" s="453">
        <f t="shared" ref="KX63:KX69" ca="1" si="845">$D63</f>
        <v>42</v>
      </c>
      <c r="KY63" s="452" t="str">
        <f t="shared" ref="KY63:KY69" ca="1" si="846">$E63</f>
        <v>Australien</v>
      </c>
      <c r="KZ63" s="492"/>
      <c r="LA63" s="492"/>
      <c r="LB63" s="580">
        <f>COUNTIF(KV$79:KV$81,KX81)+COUNTIF(KX$79:KX$81,KX81)</f>
        <v>0</v>
      </c>
      <c r="LC63" s="453" t="str">
        <f t="shared" ca="1" si="722"/>
        <v/>
      </c>
      <c r="LD63" s="453" t="str">
        <f ca="1">IF((LC63&lt;&gt;""),IF(OR($F63&lt;&gt;$G63,PrSettings!$M$4="●"),(($F63-$G63)=(KZ63-LA63))*1,0),"")</f>
        <v/>
      </c>
      <c r="LE63" s="453" t="str">
        <f t="shared" ref="LE63:LE69" ca="1" si="847">IF((LD63&lt;&gt;""),($F63=KZ63)*($G63=LA63),"")</f>
        <v/>
      </c>
      <c r="LF63" s="453" t="str">
        <f ca="1">IF(LC63&lt;&gt;"",IF(ABS($F63-$G63)&gt;=PrSettings!$M$7,(ABS($F63-$G63-KZ63+LA63)&lt;=1)*1,IF(AND(LC63,$F63=$G63,$F63&gt;=PrSettings!$M$6),(ABS(KZ63-$F63)&lt;=1)*1,IF(AND(LC63,$F63+$G63&gt;=PrSettings!$M$8),(ABS(KZ63-$F63)+ABS(LA63-$G63)&lt;=1)*1,""))),"")</f>
        <v/>
      </c>
      <c r="LG63" s="567">
        <f t="shared" ca="1" si="723"/>
        <v>2</v>
      </c>
      <c r="LI63" s="451">
        <f t="shared" ref="LI63:LI69" ca="1" si="848">$B63</f>
        <v>4</v>
      </c>
      <c r="LJ63" s="452" t="str">
        <f t="shared" ref="LJ63:LJ69" ca="1" si="849">$C63</f>
        <v>Argentinien</v>
      </c>
      <c r="LK63" s="453">
        <f t="shared" ref="LK63:LK69" ca="1" si="850">$D63</f>
        <v>42</v>
      </c>
      <c r="LL63" s="452" t="str">
        <f t="shared" ref="LL63:LL69" ca="1" si="851">$E63</f>
        <v>Australien</v>
      </c>
      <c r="LM63" s="492"/>
      <c r="LN63" s="492"/>
      <c r="LO63" s="580">
        <f>COUNTIF(LI$79:LI$81,LK81)+COUNTIF(LK$79:LK$81,LK81)</f>
        <v>0</v>
      </c>
      <c r="LP63" s="453" t="str">
        <f t="shared" ca="1" si="724"/>
        <v/>
      </c>
      <c r="LQ63" s="453" t="str">
        <f ca="1">IF((LP63&lt;&gt;""),IF(OR($F63&lt;&gt;$G63,PrSettings!$M$4="●"),(($F63-$G63)=(LM63-LN63))*1,0),"")</f>
        <v/>
      </c>
      <c r="LR63" s="453" t="str">
        <f t="shared" ref="LR63:LR69" ca="1" si="852">IF((LQ63&lt;&gt;""),($F63=LM63)*($G63=LN63),"")</f>
        <v/>
      </c>
      <c r="LS63" s="453" t="str">
        <f ca="1">IF(LP63&lt;&gt;"",IF(ABS($F63-$G63)&gt;=PrSettings!$M$7,(ABS($F63-$G63-LM63+LN63)&lt;=1)*1,IF(AND(LP63,$F63=$G63,$F63&gt;=PrSettings!$M$6),(ABS(LM63-$F63)&lt;=1)*1,IF(AND(LP63,$F63+$G63&gt;=PrSettings!$M$8),(ABS(LM63-$F63)+ABS(LN63-$G63)&lt;=1)*1,""))),"")</f>
        <v/>
      </c>
      <c r="LT63" s="567">
        <f t="shared" ca="1" si="725"/>
        <v>2</v>
      </c>
      <c r="LV63" s="451">
        <f t="shared" ref="LV63:LV69" ca="1" si="853">$B63</f>
        <v>4</v>
      </c>
      <c r="LW63" s="452" t="str">
        <f t="shared" ref="LW63:LW69" ca="1" si="854">$C63</f>
        <v>Argentinien</v>
      </c>
      <c r="LX63" s="453">
        <f t="shared" ref="LX63:LX69" ca="1" si="855">$D63</f>
        <v>42</v>
      </c>
      <c r="LY63" s="452" t="str">
        <f t="shared" ref="LY63:LY69" ca="1" si="856">$E63</f>
        <v>Australien</v>
      </c>
      <c r="LZ63" s="492"/>
      <c r="MA63" s="492"/>
      <c r="MB63" s="580">
        <f>COUNTIF(LV$79:LV$81,LX81)+COUNTIF(LX$79:LX$81,LX81)</f>
        <v>0</v>
      </c>
      <c r="MC63" s="453" t="str">
        <f t="shared" ca="1" si="726"/>
        <v/>
      </c>
      <c r="MD63" s="453" t="str">
        <f ca="1">IF((MC63&lt;&gt;""),IF(OR($F63&lt;&gt;$G63,PrSettings!$M$4="●"),(($F63-$G63)=(LZ63-MA63))*1,0),"")</f>
        <v/>
      </c>
      <c r="ME63" s="453" t="str">
        <f t="shared" ref="ME63:ME69" ca="1" si="857">IF((MD63&lt;&gt;""),($F63=LZ63)*($G63=MA63),"")</f>
        <v/>
      </c>
      <c r="MF63" s="453" t="str">
        <f ca="1">IF(MC63&lt;&gt;"",IF(ABS($F63-$G63)&gt;=PrSettings!$M$7,(ABS($F63-$G63-LZ63+MA63)&lt;=1)*1,IF(AND(MC63,$F63=$G63,$F63&gt;=PrSettings!$M$6),(ABS(LZ63-$F63)&lt;=1)*1,IF(AND(MC63,$F63+$G63&gt;=PrSettings!$M$8),(ABS(LZ63-$F63)+ABS(MA63-$G63)&lt;=1)*1,""))),"")</f>
        <v/>
      </c>
      <c r="MG63" s="567">
        <f t="shared" ca="1" si="727"/>
        <v>2</v>
      </c>
    </row>
    <row r="64" spans="1:345" s="444" customFormat="1" x14ac:dyDescent="0.25">
      <c r="A64" s="448"/>
      <c r="B64" s="451">
        <f ca="1">IF(C64="","",INDEX(Groups!$C$7:$C$45,MATCH(C64,Groups!$D$7:$D$45,0)))</f>
        <v>23</v>
      </c>
      <c r="C64" s="452" t="str">
        <f ca="1">INDIRECT("'"&amp;References!$A$1&amp;"'!"&amp;"$H$50")</f>
        <v>Japan</v>
      </c>
      <c r="D64" s="453">
        <f ca="1">IF(E64="","",INDEX(Groups!$C$7:$C$45,MATCH(E64,Groups!$D$7:$D$45,0)))</f>
        <v>16</v>
      </c>
      <c r="E64" s="452" t="str">
        <f ca="1">INDIRECT("'"&amp;References!$A$1&amp;"'!"&amp;"$I$50")</f>
        <v>Kroatien</v>
      </c>
      <c r="F64" s="454">
        <f ca="1">IF(AND(INDIRECT("'"&amp;References!$A$1&amp;"'!"&amp;"$H$51")&lt;&gt;"",INDIRECT("'"&amp;References!$A$1&amp;"'!"&amp;"$I$51")&lt;&gt;""),INDIRECT("'"&amp;References!$A$1&amp;"'!"&amp;"$H$51"),"")</f>
        <v>1</v>
      </c>
      <c r="G64" s="455">
        <f ca="1">IF(AND(INDIRECT("'"&amp;References!$A$1&amp;"'!"&amp;"$H$51")&lt;&gt;"",INDIRECT("'"&amp;References!$A$1&amp;"'!"&amp;"$I$51")&lt;&gt;""),INDIRECT("'"&amp;References!$A$1&amp;"'!"&amp;"$I$51"),"")</f>
        <v>1</v>
      </c>
      <c r="I64" s="451">
        <f t="shared" ca="1" si="728"/>
        <v>23</v>
      </c>
      <c r="J64" s="452" t="str">
        <f t="shared" ca="1" si="729"/>
        <v>Japan</v>
      </c>
      <c r="K64" s="453">
        <f t="shared" ca="1" si="730"/>
        <v>16</v>
      </c>
      <c r="L64" s="452" t="str">
        <f t="shared" ca="1" si="731"/>
        <v>Kroatien</v>
      </c>
      <c r="M64" s="492"/>
      <c r="N64" s="492"/>
      <c r="O64" s="580">
        <f>COUNTIF(I$76:I$77,K76)+COUNTIF(K$76:K$77,K76)</f>
        <v>0</v>
      </c>
      <c r="P64" s="453" t="str">
        <f t="shared" ca="1" si="676"/>
        <v/>
      </c>
      <c r="Q64" s="453" t="str">
        <f ca="1">IF((P64&lt;&gt;""),IF(OR($F64&lt;&gt;$G64,PrSettings!$M$4="●"),(($F64-$G64)=(M64-N64))*1,0),"")</f>
        <v/>
      </c>
      <c r="R64" s="453" t="str">
        <f t="shared" ca="1" si="732"/>
        <v/>
      </c>
      <c r="S64" s="453" t="str">
        <f ca="1">IF(P64&lt;&gt;"",IF(ABS($F64-$G64)&gt;=PrSettings!$M$7,(ABS($F64-$G64-M64+N64)&lt;=1)*1,IF(AND(P64,$F64=$G64,$F64&gt;=PrSettings!$M$6),(ABS(M64-$F64)&lt;=1)*1,IF(AND(P64,$F64+$G64&gt;=PrSettings!$M$8),(ABS(M64-$F64)+ABS(N64-$G64)&lt;=1)*1,""))),"")</f>
        <v/>
      </c>
      <c r="T64" s="567">
        <f t="shared" ca="1" si="677"/>
        <v>2</v>
      </c>
      <c r="V64" s="451">
        <f t="shared" ca="1" si="733"/>
        <v>23</v>
      </c>
      <c r="W64" s="452" t="str">
        <f t="shared" ca="1" si="734"/>
        <v>Japan</v>
      </c>
      <c r="X64" s="453">
        <f t="shared" ca="1" si="735"/>
        <v>16</v>
      </c>
      <c r="Y64" s="452" t="str">
        <f t="shared" ca="1" si="736"/>
        <v>Kroatien</v>
      </c>
      <c r="Z64" s="492"/>
      <c r="AA64" s="492"/>
      <c r="AB64" s="580">
        <f>COUNTIF(V$76:V$77,X76)+COUNTIF(X$76:X$77,X76)</f>
        <v>0</v>
      </c>
      <c r="AC64" s="453" t="str">
        <f t="shared" ca="1" si="678"/>
        <v/>
      </c>
      <c r="AD64" s="453" t="str">
        <f ca="1">IF((AC64&lt;&gt;""),IF(OR($F64&lt;&gt;$G64,PrSettings!$M$4="●"),(($F64-$G64)=(Z64-AA64))*1,0),"")</f>
        <v/>
      </c>
      <c r="AE64" s="453" t="str">
        <f t="shared" ca="1" si="737"/>
        <v/>
      </c>
      <c r="AF64" s="453" t="str">
        <f ca="1">IF(AC64&lt;&gt;"",IF(ABS($F64-$G64)&gt;=PrSettings!$M$7,(ABS($F64-$G64-Z64+AA64)&lt;=1)*1,IF(AND(AC64,$F64=$G64,$F64&gt;=PrSettings!$M$6),(ABS(Z64-$F64)&lt;=1)*1,IF(AND(AC64,$F64+$G64&gt;=PrSettings!$M$8),(ABS(Z64-$F64)+ABS(AA64-$G64)&lt;=1)*1,""))),"")</f>
        <v/>
      </c>
      <c r="AG64" s="567">
        <f t="shared" ca="1" si="679"/>
        <v>2</v>
      </c>
      <c r="AI64" s="451">
        <f t="shared" ca="1" si="738"/>
        <v>23</v>
      </c>
      <c r="AJ64" s="452" t="str">
        <f t="shared" ca="1" si="739"/>
        <v>Japan</v>
      </c>
      <c r="AK64" s="453">
        <f t="shared" ca="1" si="740"/>
        <v>16</v>
      </c>
      <c r="AL64" s="452" t="str">
        <f t="shared" ca="1" si="741"/>
        <v>Kroatien</v>
      </c>
      <c r="AM64" s="492"/>
      <c r="AN64" s="492"/>
      <c r="AO64" s="580">
        <f>COUNTIF(AI$76:AI$77,AK76)+COUNTIF(AK$76:AK$77,AK76)</f>
        <v>0</v>
      </c>
      <c r="AP64" s="453" t="str">
        <f t="shared" ca="1" si="680"/>
        <v/>
      </c>
      <c r="AQ64" s="453" t="str">
        <f ca="1">IF((AP64&lt;&gt;""),IF(OR($F64&lt;&gt;$G64,PrSettings!$M$4="●"),(($F64-$G64)=(AM64-AN64))*1,0),"")</f>
        <v/>
      </c>
      <c r="AR64" s="453" t="str">
        <f t="shared" ca="1" si="742"/>
        <v/>
      </c>
      <c r="AS64" s="453" t="str">
        <f ca="1">IF(AP64&lt;&gt;"",IF(ABS($F64-$G64)&gt;=PrSettings!$M$7,(ABS($F64-$G64-AM64+AN64)&lt;=1)*1,IF(AND(AP64,$F64=$G64,$F64&gt;=PrSettings!$M$6),(ABS(AM64-$F64)&lt;=1)*1,IF(AND(AP64,$F64+$G64&gt;=PrSettings!$M$8),(ABS(AM64-$F64)+ABS(AN64-$G64)&lt;=1)*1,""))),"")</f>
        <v/>
      </c>
      <c r="AT64" s="567">
        <f t="shared" ca="1" si="681"/>
        <v>2</v>
      </c>
      <c r="AV64" s="451">
        <f t="shared" ca="1" si="743"/>
        <v>23</v>
      </c>
      <c r="AW64" s="452" t="str">
        <f t="shared" ca="1" si="744"/>
        <v>Japan</v>
      </c>
      <c r="AX64" s="453">
        <f t="shared" ca="1" si="745"/>
        <v>16</v>
      </c>
      <c r="AY64" s="452" t="str">
        <f t="shared" ca="1" si="746"/>
        <v>Kroatien</v>
      </c>
      <c r="AZ64" s="492"/>
      <c r="BA64" s="492"/>
      <c r="BB64" s="580">
        <f>COUNTIF(AV$76:AV$77,AX76)+COUNTIF(AX$76:AX$77,AX76)</f>
        <v>0</v>
      </c>
      <c r="BC64" s="453" t="str">
        <f t="shared" ca="1" si="682"/>
        <v/>
      </c>
      <c r="BD64" s="453" t="str">
        <f ca="1">IF((BC64&lt;&gt;""),IF(OR($F64&lt;&gt;$G64,PrSettings!$M$4="●"),(($F64-$G64)=(AZ64-BA64))*1,0),"")</f>
        <v/>
      </c>
      <c r="BE64" s="453" t="str">
        <f t="shared" ca="1" si="747"/>
        <v/>
      </c>
      <c r="BF64" s="453" t="str">
        <f ca="1">IF(BC64&lt;&gt;"",IF(ABS($F64-$G64)&gt;=PrSettings!$M$7,(ABS($F64-$G64-AZ64+BA64)&lt;=1)*1,IF(AND(BC64,$F64=$G64,$F64&gt;=PrSettings!$M$6),(ABS(AZ64-$F64)&lt;=1)*1,IF(AND(BC64,$F64+$G64&gt;=PrSettings!$M$8),(ABS(AZ64-$F64)+ABS(BA64-$G64)&lt;=1)*1,""))),"")</f>
        <v/>
      </c>
      <c r="BG64" s="567">
        <f t="shared" ca="1" si="683"/>
        <v>2</v>
      </c>
      <c r="BI64" s="451">
        <f t="shared" ca="1" si="748"/>
        <v>23</v>
      </c>
      <c r="BJ64" s="452" t="str">
        <f t="shared" ca="1" si="749"/>
        <v>Japan</v>
      </c>
      <c r="BK64" s="453">
        <f t="shared" ca="1" si="750"/>
        <v>16</v>
      </c>
      <c r="BL64" s="452" t="str">
        <f t="shared" ca="1" si="751"/>
        <v>Kroatien</v>
      </c>
      <c r="BM64" s="492"/>
      <c r="BN64" s="492"/>
      <c r="BO64" s="580">
        <f>COUNTIF(BI$76:BI$77,BK76)+COUNTIF(BK$76:BK$77,BK76)</f>
        <v>0</v>
      </c>
      <c r="BP64" s="453" t="str">
        <f t="shared" ca="1" si="684"/>
        <v/>
      </c>
      <c r="BQ64" s="453" t="str">
        <f ca="1">IF((BP64&lt;&gt;""),IF(OR($F64&lt;&gt;$G64,PrSettings!$M$4="●"),(($F64-$G64)=(BM64-BN64))*1,0),"")</f>
        <v/>
      </c>
      <c r="BR64" s="453" t="str">
        <f t="shared" ca="1" si="752"/>
        <v/>
      </c>
      <c r="BS64" s="453" t="str">
        <f ca="1">IF(BP64&lt;&gt;"",IF(ABS($F64-$G64)&gt;=PrSettings!$M$7,(ABS($F64-$G64-BM64+BN64)&lt;=1)*1,IF(AND(BP64,$F64=$G64,$F64&gt;=PrSettings!$M$6),(ABS(BM64-$F64)&lt;=1)*1,IF(AND(BP64,$F64+$G64&gt;=PrSettings!$M$8),(ABS(BM64-$F64)+ABS(BN64-$G64)&lt;=1)*1,""))),"")</f>
        <v/>
      </c>
      <c r="BT64" s="567">
        <f t="shared" ca="1" si="685"/>
        <v>2</v>
      </c>
      <c r="BV64" s="451">
        <f t="shared" ca="1" si="753"/>
        <v>23</v>
      </c>
      <c r="BW64" s="452" t="str">
        <f t="shared" ca="1" si="754"/>
        <v>Japan</v>
      </c>
      <c r="BX64" s="453">
        <f t="shared" ca="1" si="755"/>
        <v>16</v>
      </c>
      <c r="BY64" s="452" t="str">
        <f t="shared" ca="1" si="756"/>
        <v>Kroatien</v>
      </c>
      <c r="BZ64" s="492"/>
      <c r="CA64" s="492"/>
      <c r="CB64" s="580">
        <f>COUNTIF(BV$76:BV$77,BX76)+COUNTIF(BX$76:BX$77,BX76)</f>
        <v>0</v>
      </c>
      <c r="CC64" s="453" t="str">
        <f t="shared" ca="1" si="686"/>
        <v/>
      </c>
      <c r="CD64" s="453" t="str">
        <f ca="1">IF((CC64&lt;&gt;""),IF(OR($F64&lt;&gt;$G64,PrSettings!$M$4="●"),(($F64-$G64)=(BZ64-CA64))*1,0),"")</f>
        <v/>
      </c>
      <c r="CE64" s="453" t="str">
        <f t="shared" ca="1" si="757"/>
        <v/>
      </c>
      <c r="CF64" s="453" t="str">
        <f ca="1">IF(CC64&lt;&gt;"",IF(ABS($F64-$G64)&gt;=PrSettings!$M$7,(ABS($F64-$G64-BZ64+CA64)&lt;=1)*1,IF(AND(CC64,$F64=$G64,$F64&gt;=PrSettings!$M$6),(ABS(BZ64-$F64)&lt;=1)*1,IF(AND(CC64,$F64+$G64&gt;=PrSettings!$M$8),(ABS(BZ64-$F64)+ABS(CA64-$G64)&lt;=1)*1,""))),"")</f>
        <v/>
      </c>
      <c r="CG64" s="567">
        <f t="shared" ca="1" si="687"/>
        <v>2</v>
      </c>
      <c r="CI64" s="451">
        <f t="shared" ca="1" si="758"/>
        <v>23</v>
      </c>
      <c r="CJ64" s="452" t="str">
        <f t="shared" ca="1" si="759"/>
        <v>Japan</v>
      </c>
      <c r="CK64" s="453">
        <f t="shared" ca="1" si="760"/>
        <v>16</v>
      </c>
      <c r="CL64" s="452" t="str">
        <f t="shared" ca="1" si="761"/>
        <v>Kroatien</v>
      </c>
      <c r="CM64" s="492"/>
      <c r="CN64" s="492"/>
      <c r="CO64" s="580">
        <f>COUNTIF(CI$76:CI$77,CK76)+COUNTIF(CK$76:CK$77,CK76)</f>
        <v>0</v>
      </c>
      <c r="CP64" s="453" t="str">
        <f t="shared" ca="1" si="688"/>
        <v/>
      </c>
      <c r="CQ64" s="453" t="str">
        <f ca="1">IF((CP64&lt;&gt;""),IF(OR($F64&lt;&gt;$G64,PrSettings!$M$4="●"),(($F64-$G64)=(CM64-CN64))*1,0),"")</f>
        <v/>
      </c>
      <c r="CR64" s="453" t="str">
        <f t="shared" ca="1" si="762"/>
        <v/>
      </c>
      <c r="CS64" s="453" t="str">
        <f ca="1">IF(CP64&lt;&gt;"",IF(ABS($F64-$G64)&gt;=PrSettings!$M$7,(ABS($F64-$G64-CM64+CN64)&lt;=1)*1,IF(AND(CP64,$F64=$G64,$F64&gt;=PrSettings!$M$6),(ABS(CM64-$F64)&lt;=1)*1,IF(AND(CP64,$F64+$G64&gt;=PrSettings!$M$8),(ABS(CM64-$F64)+ABS(CN64-$G64)&lt;=1)*1,""))),"")</f>
        <v/>
      </c>
      <c r="CT64" s="567">
        <f t="shared" ca="1" si="689"/>
        <v>2</v>
      </c>
      <c r="CV64" s="451">
        <f t="shared" ca="1" si="763"/>
        <v>23</v>
      </c>
      <c r="CW64" s="452" t="str">
        <f t="shared" ca="1" si="764"/>
        <v>Japan</v>
      </c>
      <c r="CX64" s="453">
        <f t="shared" ca="1" si="765"/>
        <v>16</v>
      </c>
      <c r="CY64" s="452" t="str">
        <f t="shared" ca="1" si="766"/>
        <v>Kroatien</v>
      </c>
      <c r="CZ64" s="492"/>
      <c r="DA64" s="492"/>
      <c r="DB64" s="580">
        <f>COUNTIF(CV$76:CV$77,CX76)+COUNTIF(CX$76:CX$77,CX76)</f>
        <v>0</v>
      </c>
      <c r="DC64" s="453" t="str">
        <f t="shared" ca="1" si="690"/>
        <v/>
      </c>
      <c r="DD64" s="453" t="str">
        <f ca="1">IF((DC64&lt;&gt;""),IF(OR($F64&lt;&gt;$G64,PrSettings!$M$4="●"),(($F64-$G64)=(CZ64-DA64))*1,0),"")</f>
        <v/>
      </c>
      <c r="DE64" s="453" t="str">
        <f t="shared" ca="1" si="767"/>
        <v/>
      </c>
      <c r="DF64" s="453" t="str">
        <f ca="1">IF(DC64&lt;&gt;"",IF(ABS($F64-$G64)&gt;=PrSettings!$M$7,(ABS($F64-$G64-CZ64+DA64)&lt;=1)*1,IF(AND(DC64,$F64=$G64,$F64&gt;=PrSettings!$M$6),(ABS(CZ64-$F64)&lt;=1)*1,IF(AND(DC64,$F64+$G64&gt;=PrSettings!$M$8),(ABS(CZ64-$F64)+ABS(DA64-$G64)&lt;=1)*1,""))),"")</f>
        <v/>
      </c>
      <c r="DG64" s="567">
        <f t="shared" ca="1" si="691"/>
        <v>2</v>
      </c>
      <c r="DI64" s="451">
        <f t="shared" ca="1" si="768"/>
        <v>23</v>
      </c>
      <c r="DJ64" s="452" t="str">
        <f t="shared" ca="1" si="769"/>
        <v>Japan</v>
      </c>
      <c r="DK64" s="453">
        <f t="shared" ca="1" si="770"/>
        <v>16</v>
      </c>
      <c r="DL64" s="452" t="str">
        <f t="shared" ca="1" si="771"/>
        <v>Kroatien</v>
      </c>
      <c r="DM64" s="492"/>
      <c r="DN64" s="492"/>
      <c r="DO64" s="580">
        <f>COUNTIF(DI$76:DI$77,DK76)+COUNTIF(DK$76:DK$77,DK76)</f>
        <v>0</v>
      </c>
      <c r="DP64" s="453" t="str">
        <f t="shared" ca="1" si="692"/>
        <v/>
      </c>
      <c r="DQ64" s="453" t="str">
        <f ca="1">IF((DP64&lt;&gt;""),IF(OR($F64&lt;&gt;$G64,PrSettings!$M$4="●"),(($F64-$G64)=(DM64-DN64))*1,0),"")</f>
        <v/>
      </c>
      <c r="DR64" s="453" t="str">
        <f t="shared" ca="1" si="772"/>
        <v/>
      </c>
      <c r="DS64" s="453" t="str">
        <f ca="1">IF(DP64&lt;&gt;"",IF(ABS($F64-$G64)&gt;=PrSettings!$M$7,(ABS($F64-$G64-DM64+DN64)&lt;=1)*1,IF(AND(DP64,$F64=$G64,$F64&gt;=PrSettings!$M$6),(ABS(DM64-$F64)&lt;=1)*1,IF(AND(DP64,$F64+$G64&gt;=PrSettings!$M$8),(ABS(DM64-$F64)+ABS(DN64-$G64)&lt;=1)*1,""))),"")</f>
        <v/>
      </c>
      <c r="DT64" s="567">
        <f t="shared" ca="1" si="693"/>
        <v>2</v>
      </c>
      <c r="DV64" s="451">
        <f t="shared" ca="1" si="773"/>
        <v>23</v>
      </c>
      <c r="DW64" s="452" t="str">
        <f t="shared" ca="1" si="774"/>
        <v>Japan</v>
      </c>
      <c r="DX64" s="453">
        <f t="shared" ca="1" si="775"/>
        <v>16</v>
      </c>
      <c r="DY64" s="452" t="str">
        <f t="shared" ca="1" si="776"/>
        <v>Kroatien</v>
      </c>
      <c r="DZ64" s="492"/>
      <c r="EA64" s="492"/>
      <c r="EB64" s="580">
        <f>COUNTIF(DV$76:DV$77,DX76)+COUNTIF(DX$76:DX$77,DX76)</f>
        <v>0</v>
      </c>
      <c r="EC64" s="453" t="str">
        <f t="shared" ca="1" si="694"/>
        <v/>
      </c>
      <c r="ED64" s="453" t="str">
        <f ca="1">IF((EC64&lt;&gt;""),IF(OR($F64&lt;&gt;$G64,PrSettings!$M$4="●"),(($F64-$G64)=(DZ64-EA64))*1,0),"")</f>
        <v/>
      </c>
      <c r="EE64" s="453" t="str">
        <f t="shared" ca="1" si="777"/>
        <v/>
      </c>
      <c r="EF64" s="453" t="str">
        <f ca="1">IF(EC64&lt;&gt;"",IF(ABS($F64-$G64)&gt;=PrSettings!$M$7,(ABS($F64-$G64-DZ64+EA64)&lt;=1)*1,IF(AND(EC64,$F64=$G64,$F64&gt;=PrSettings!$M$6),(ABS(DZ64-$F64)&lt;=1)*1,IF(AND(EC64,$F64+$G64&gt;=PrSettings!$M$8),(ABS(DZ64-$F64)+ABS(EA64-$G64)&lt;=1)*1,""))),"")</f>
        <v/>
      </c>
      <c r="EG64" s="567">
        <f t="shared" ca="1" si="695"/>
        <v>2</v>
      </c>
      <c r="EI64" s="451">
        <f t="shared" ca="1" si="778"/>
        <v>23</v>
      </c>
      <c r="EJ64" s="452" t="str">
        <f t="shared" ca="1" si="779"/>
        <v>Japan</v>
      </c>
      <c r="EK64" s="453">
        <f t="shared" ca="1" si="780"/>
        <v>16</v>
      </c>
      <c r="EL64" s="452" t="str">
        <f t="shared" ca="1" si="781"/>
        <v>Kroatien</v>
      </c>
      <c r="EM64" s="492"/>
      <c r="EN64" s="492"/>
      <c r="EO64" s="580">
        <f>COUNTIF(EI$76:EI$77,EK76)+COUNTIF(EK$76:EK$77,EK76)</f>
        <v>0</v>
      </c>
      <c r="EP64" s="453" t="str">
        <f t="shared" ca="1" si="696"/>
        <v/>
      </c>
      <c r="EQ64" s="453" t="str">
        <f ca="1">IF((EP64&lt;&gt;""),IF(OR($F64&lt;&gt;$G64,PrSettings!$M$4="●"),(($F64-$G64)=(EM64-EN64))*1,0),"")</f>
        <v/>
      </c>
      <c r="ER64" s="453" t="str">
        <f t="shared" ca="1" si="782"/>
        <v/>
      </c>
      <c r="ES64" s="453" t="str">
        <f ca="1">IF(EP64&lt;&gt;"",IF(ABS($F64-$G64)&gt;=PrSettings!$M$7,(ABS($F64-$G64-EM64+EN64)&lt;=1)*1,IF(AND(EP64,$F64=$G64,$F64&gt;=PrSettings!$M$6),(ABS(EM64-$F64)&lt;=1)*1,IF(AND(EP64,$F64+$G64&gt;=PrSettings!$M$8),(ABS(EM64-$F64)+ABS(EN64-$G64)&lt;=1)*1,""))),"")</f>
        <v/>
      </c>
      <c r="ET64" s="567">
        <f t="shared" ca="1" si="697"/>
        <v>2</v>
      </c>
      <c r="EV64" s="451">
        <f t="shared" ca="1" si="783"/>
        <v>23</v>
      </c>
      <c r="EW64" s="452" t="str">
        <f t="shared" ca="1" si="784"/>
        <v>Japan</v>
      </c>
      <c r="EX64" s="453">
        <f t="shared" ca="1" si="785"/>
        <v>16</v>
      </c>
      <c r="EY64" s="452" t="str">
        <f t="shared" ca="1" si="786"/>
        <v>Kroatien</v>
      </c>
      <c r="EZ64" s="492"/>
      <c r="FA64" s="492"/>
      <c r="FB64" s="580">
        <f>COUNTIF(EV$76:EV$77,EX76)+COUNTIF(EX$76:EX$77,EX76)</f>
        <v>0</v>
      </c>
      <c r="FC64" s="453" t="str">
        <f t="shared" ca="1" si="698"/>
        <v/>
      </c>
      <c r="FD64" s="453" t="str">
        <f ca="1">IF((FC64&lt;&gt;""),IF(OR($F64&lt;&gt;$G64,PrSettings!$M$4="●"),(($F64-$G64)=(EZ64-FA64))*1,0),"")</f>
        <v/>
      </c>
      <c r="FE64" s="453" t="str">
        <f t="shared" ca="1" si="787"/>
        <v/>
      </c>
      <c r="FF64" s="453" t="str">
        <f ca="1">IF(FC64&lt;&gt;"",IF(ABS($F64-$G64)&gt;=PrSettings!$M$7,(ABS($F64-$G64-EZ64+FA64)&lt;=1)*1,IF(AND(FC64,$F64=$G64,$F64&gt;=PrSettings!$M$6),(ABS(EZ64-$F64)&lt;=1)*1,IF(AND(FC64,$F64+$G64&gt;=PrSettings!$M$8),(ABS(EZ64-$F64)+ABS(FA64-$G64)&lt;=1)*1,""))),"")</f>
        <v/>
      </c>
      <c r="FG64" s="567">
        <f t="shared" ca="1" si="699"/>
        <v>2</v>
      </c>
      <c r="FI64" s="451">
        <f t="shared" ca="1" si="788"/>
        <v>23</v>
      </c>
      <c r="FJ64" s="452" t="str">
        <f t="shared" ca="1" si="789"/>
        <v>Japan</v>
      </c>
      <c r="FK64" s="453">
        <f t="shared" ca="1" si="790"/>
        <v>16</v>
      </c>
      <c r="FL64" s="452" t="str">
        <f t="shared" ca="1" si="791"/>
        <v>Kroatien</v>
      </c>
      <c r="FM64" s="492"/>
      <c r="FN64" s="492"/>
      <c r="FO64" s="580">
        <f>COUNTIF(FI$76:FI$77,FK76)+COUNTIF(FK$76:FK$77,FK76)</f>
        <v>0</v>
      </c>
      <c r="FP64" s="453" t="str">
        <f t="shared" ca="1" si="700"/>
        <v/>
      </c>
      <c r="FQ64" s="453" t="str">
        <f ca="1">IF((FP64&lt;&gt;""),IF(OR($F64&lt;&gt;$G64,PrSettings!$M$4="●"),(($F64-$G64)=(FM64-FN64))*1,0),"")</f>
        <v/>
      </c>
      <c r="FR64" s="453" t="str">
        <f t="shared" ca="1" si="792"/>
        <v/>
      </c>
      <c r="FS64" s="453" t="str">
        <f ca="1">IF(FP64&lt;&gt;"",IF(ABS($F64-$G64)&gt;=PrSettings!$M$7,(ABS($F64-$G64-FM64+FN64)&lt;=1)*1,IF(AND(FP64,$F64=$G64,$F64&gt;=PrSettings!$M$6),(ABS(FM64-$F64)&lt;=1)*1,IF(AND(FP64,$F64+$G64&gt;=PrSettings!$M$8),(ABS(FM64-$F64)+ABS(FN64-$G64)&lt;=1)*1,""))),"")</f>
        <v/>
      </c>
      <c r="FT64" s="567">
        <f t="shared" ca="1" si="701"/>
        <v>2</v>
      </c>
      <c r="FV64" s="451">
        <f t="shared" ca="1" si="793"/>
        <v>23</v>
      </c>
      <c r="FW64" s="452" t="str">
        <f t="shared" ca="1" si="794"/>
        <v>Japan</v>
      </c>
      <c r="FX64" s="453">
        <f t="shared" ca="1" si="795"/>
        <v>16</v>
      </c>
      <c r="FY64" s="452" t="str">
        <f t="shared" ca="1" si="796"/>
        <v>Kroatien</v>
      </c>
      <c r="FZ64" s="492"/>
      <c r="GA64" s="492"/>
      <c r="GB64" s="580">
        <f>COUNTIF(FV$76:FV$77,FX76)+COUNTIF(FX$76:FX$77,FX76)</f>
        <v>0</v>
      </c>
      <c r="GC64" s="453" t="str">
        <f t="shared" ca="1" si="702"/>
        <v/>
      </c>
      <c r="GD64" s="453" t="str">
        <f ca="1">IF((GC64&lt;&gt;""),IF(OR($F64&lt;&gt;$G64,PrSettings!$M$4="●"),(($F64-$G64)=(FZ64-GA64))*1,0),"")</f>
        <v/>
      </c>
      <c r="GE64" s="453" t="str">
        <f t="shared" ca="1" si="797"/>
        <v/>
      </c>
      <c r="GF64" s="453" t="str">
        <f ca="1">IF(GC64&lt;&gt;"",IF(ABS($F64-$G64)&gt;=PrSettings!$M$7,(ABS($F64-$G64-FZ64+GA64)&lt;=1)*1,IF(AND(GC64,$F64=$G64,$F64&gt;=PrSettings!$M$6),(ABS(FZ64-$F64)&lt;=1)*1,IF(AND(GC64,$F64+$G64&gt;=PrSettings!$M$8),(ABS(FZ64-$F64)+ABS(GA64-$G64)&lt;=1)*1,""))),"")</f>
        <v/>
      </c>
      <c r="GG64" s="567">
        <f t="shared" ca="1" si="703"/>
        <v>2</v>
      </c>
      <c r="GI64" s="451">
        <f t="shared" ca="1" si="798"/>
        <v>23</v>
      </c>
      <c r="GJ64" s="452" t="str">
        <f t="shared" ca="1" si="799"/>
        <v>Japan</v>
      </c>
      <c r="GK64" s="453">
        <f t="shared" ca="1" si="800"/>
        <v>16</v>
      </c>
      <c r="GL64" s="452" t="str">
        <f t="shared" ca="1" si="801"/>
        <v>Kroatien</v>
      </c>
      <c r="GM64" s="492"/>
      <c r="GN64" s="492"/>
      <c r="GO64" s="580">
        <f>COUNTIF(GI$76:GI$77,GK76)+COUNTIF(GK$76:GK$77,GK76)</f>
        <v>0</v>
      </c>
      <c r="GP64" s="453" t="str">
        <f t="shared" ca="1" si="704"/>
        <v/>
      </c>
      <c r="GQ64" s="453" t="str">
        <f ca="1">IF((GP64&lt;&gt;""),IF(OR($F64&lt;&gt;$G64,PrSettings!$M$4="●"),(($F64-$G64)=(GM64-GN64))*1,0),"")</f>
        <v/>
      </c>
      <c r="GR64" s="453" t="str">
        <f t="shared" ca="1" si="802"/>
        <v/>
      </c>
      <c r="GS64" s="453" t="str">
        <f ca="1">IF(GP64&lt;&gt;"",IF(ABS($F64-$G64)&gt;=PrSettings!$M$7,(ABS($F64-$G64-GM64+GN64)&lt;=1)*1,IF(AND(GP64,$F64=$G64,$F64&gt;=PrSettings!$M$6),(ABS(GM64-$F64)&lt;=1)*1,IF(AND(GP64,$F64+$G64&gt;=PrSettings!$M$8),(ABS(GM64-$F64)+ABS(GN64-$G64)&lt;=1)*1,""))),"")</f>
        <v/>
      </c>
      <c r="GT64" s="567">
        <f t="shared" ca="1" si="705"/>
        <v>2</v>
      </c>
      <c r="GV64" s="451">
        <f t="shared" ca="1" si="803"/>
        <v>23</v>
      </c>
      <c r="GW64" s="452" t="str">
        <f t="shared" ca="1" si="804"/>
        <v>Japan</v>
      </c>
      <c r="GX64" s="453">
        <f t="shared" ca="1" si="805"/>
        <v>16</v>
      </c>
      <c r="GY64" s="452" t="str">
        <f t="shared" ca="1" si="806"/>
        <v>Kroatien</v>
      </c>
      <c r="GZ64" s="492"/>
      <c r="HA64" s="492"/>
      <c r="HB64" s="580">
        <f>COUNTIF(GV$76:GV$77,GX76)+COUNTIF(GX$76:GX$77,GX76)</f>
        <v>0</v>
      </c>
      <c r="HC64" s="453" t="str">
        <f t="shared" ca="1" si="706"/>
        <v/>
      </c>
      <c r="HD64" s="453" t="str">
        <f ca="1">IF((HC64&lt;&gt;""),IF(OR($F64&lt;&gt;$G64,PrSettings!$M$4="●"),(($F64-$G64)=(GZ64-HA64))*1,0),"")</f>
        <v/>
      </c>
      <c r="HE64" s="453" t="str">
        <f t="shared" ca="1" si="807"/>
        <v/>
      </c>
      <c r="HF64" s="453" t="str">
        <f ca="1">IF(HC64&lt;&gt;"",IF(ABS($F64-$G64)&gt;=PrSettings!$M$7,(ABS($F64-$G64-GZ64+HA64)&lt;=1)*1,IF(AND(HC64,$F64=$G64,$F64&gt;=PrSettings!$M$6),(ABS(GZ64-$F64)&lt;=1)*1,IF(AND(HC64,$F64+$G64&gt;=PrSettings!$M$8),(ABS(GZ64-$F64)+ABS(HA64-$G64)&lt;=1)*1,""))),"")</f>
        <v/>
      </c>
      <c r="HG64" s="567">
        <f t="shared" ca="1" si="707"/>
        <v>2</v>
      </c>
      <c r="HI64" s="451">
        <f t="shared" ca="1" si="808"/>
        <v>23</v>
      </c>
      <c r="HJ64" s="452" t="str">
        <f t="shared" ca="1" si="809"/>
        <v>Japan</v>
      </c>
      <c r="HK64" s="453">
        <f t="shared" ca="1" si="810"/>
        <v>16</v>
      </c>
      <c r="HL64" s="452" t="str">
        <f t="shared" ca="1" si="811"/>
        <v>Kroatien</v>
      </c>
      <c r="HM64" s="492"/>
      <c r="HN64" s="492"/>
      <c r="HO64" s="580">
        <f>COUNTIF(HI$76:HI$77,HK76)+COUNTIF(HK$76:HK$77,HK76)</f>
        <v>0</v>
      </c>
      <c r="HP64" s="453" t="str">
        <f t="shared" ca="1" si="708"/>
        <v/>
      </c>
      <c r="HQ64" s="453" t="str">
        <f ca="1">IF((HP64&lt;&gt;""),IF(OR($F64&lt;&gt;$G64,PrSettings!$M$4="●"),(($F64-$G64)=(HM64-HN64))*1,0),"")</f>
        <v/>
      </c>
      <c r="HR64" s="453" t="str">
        <f t="shared" ca="1" si="812"/>
        <v/>
      </c>
      <c r="HS64" s="453" t="str">
        <f ca="1">IF(HP64&lt;&gt;"",IF(ABS($F64-$G64)&gt;=PrSettings!$M$7,(ABS($F64-$G64-HM64+HN64)&lt;=1)*1,IF(AND(HP64,$F64=$G64,$F64&gt;=PrSettings!$M$6),(ABS(HM64-$F64)&lt;=1)*1,IF(AND(HP64,$F64+$G64&gt;=PrSettings!$M$8),(ABS(HM64-$F64)+ABS(HN64-$G64)&lt;=1)*1,""))),"")</f>
        <v/>
      </c>
      <c r="HT64" s="567">
        <f t="shared" ca="1" si="709"/>
        <v>2</v>
      </c>
      <c r="HV64" s="451">
        <f t="shared" ca="1" si="813"/>
        <v>23</v>
      </c>
      <c r="HW64" s="452" t="str">
        <f t="shared" ca="1" si="814"/>
        <v>Japan</v>
      </c>
      <c r="HX64" s="453">
        <f t="shared" ca="1" si="815"/>
        <v>16</v>
      </c>
      <c r="HY64" s="452" t="str">
        <f t="shared" ca="1" si="816"/>
        <v>Kroatien</v>
      </c>
      <c r="HZ64" s="492"/>
      <c r="IA64" s="492"/>
      <c r="IB64" s="580">
        <f>COUNTIF(HV$76:HV$77,HX76)+COUNTIF(HX$76:HX$77,HX76)</f>
        <v>0</v>
      </c>
      <c r="IC64" s="453" t="str">
        <f t="shared" ca="1" si="710"/>
        <v/>
      </c>
      <c r="ID64" s="453" t="str">
        <f ca="1">IF((IC64&lt;&gt;""),IF(OR($F64&lt;&gt;$G64,PrSettings!$M$4="●"),(($F64-$G64)=(HZ64-IA64))*1,0),"")</f>
        <v/>
      </c>
      <c r="IE64" s="453" t="str">
        <f t="shared" ca="1" si="817"/>
        <v/>
      </c>
      <c r="IF64" s="453" t="str">
        <f ca="1">IF(IC64&lt;&gt;"",IF(ABS($F64-$G64)&gt;=PrSettings!$M$7,(ABS($F64-$G64-HZ64+IA64)&lt;=1)*1,IF(AND(IC64,$F64=$G64,$F64&gt;=PrSettings!$M$6),(ABS(HZ64-$F64)&lt;=1)*1,IF(AND(IC64,$F64+$G64&gt;=PrSettings!$M$8),(ABS(HZ64-$F64)+ABS(IA64-$G64)&lt;=1)*1,""))),"")</f>
        <v/>
      </c>
      <c r="IG64" s="567">
        <f t="shared" ca="1" si="711"/>
        <v>2</v>
      </c>
      <c r="II64" s="451">
        <f t="shared" ca="1" si="818"/>
        <v>23</v>
      </c>
      <c r="IJ64" s="452" t="str">
        <f t="shared" ca="1" si="819"/>
        <v>Japan</v>
      </c>
      <c r="IK64" s="453">
        <f t="shared" ca="1" si="820"/>
        <v>16</v>
      </c>
      <c r="IL64" s="452" t="str">
        <f t="shared" ca="1" si="821"/>
        <v>Kroatien</v>
      </c>
      <c r="IM64" s="492"/>
      <c r="IN64" s="492"/>
      <c r="IO64" s="580">
        <f>COUNTIF(II$76:II$77,IK76)+COUNTIF(IK$76:IK$77,IK76)</f>
        <v>0</v>
      </c>
      <c r="IP64" s="453" t="str">
        <f t="shared" ca="1" si="712"/>
        <v/>
      </c>
      <c r="IQ64" s="453" t="str">
        <f ca="1">IF((IP64&lt;&gt;""),IF(OR($F64&lt;&gt;$G64,PrSettings!$M$4="●"),(($F64-$G64)=(IM64-IN64))*1,0),"")</f>
        <v/>
      </c>
      <c r="IR64" s="453" t="str">
        <f t="shared" ca="1" si="822"/>
        <v/>
      </c>
      <c r="IS64" s="453" t="str">
        <f ca="1">IF(IP64&lt;&gt;"",IF(ABS($F64-$G64)&gt;=PrSettings!$M$7,(ABS($F64-$G64-IM64+IN64)&lt;=1)*1,IF(AND(IP64,$F64=$G64,$F64&gt;=PrSettings!$M$6),(ABS(IM64-$F64)&lt;=1)*1,IF(AND(IP64,$F64+$G64&gt;=PrSettings!$M$8),(ABS(IM64-$F64)+ABS(IN64-$G64)&lt;=1)*1,""))),"")</f>
        <v/>
      </c>
      <c r="IT64" s="567">
        <f t="shared" ca="1" si="713"/>
        <v>2</v>
      </c>
      <c r="IV64" s="451">
        <f t="shared" ca="1" si="823"/>
        <v>23</v>
      </c>
      <c r="IW64" s="452" t="str">
        <f t="shared" ca="1" si="824"/>
        <v>Japan</v>
      </c>
      <c r="IX64" s="453">
        <f t="shared" ca="1" si="825"/>
        <v>16</v>
      </c>
      <c r="IY64" s="452" t="str">
        <f t="shared" ca="1" si="826"/>
        <v>Kroatien</v>
      </c>
      <c r="IZ64" s="492"/>
      <c r="JA64" s="492"/>
      <c r="JB64" s="580">
        <f>COUNTIF(IV$76:IV$77,IX76)+COUNTIF(IX$76:IX$77,IX76)</f>
        <v>0</v>
      </c>
      <c r="JC64" s="453" t="str">
        <f t="shared" ca="1" si="714"/>
        <v/>
      </c>
      <c r="JD64" s="453" t="str">
        <f ca="1">IF((JC64&lt;&gt;""),IF(OR($F64&lt;&gt;$G64,PrSettings!$M$4="●"),(($F64-$G64)=(IZ64-JA64))*1,0),"")</f>
        <v/>
      </c>
      <c r="JE64" s="453" t="str">
        <f t="shared" ca="1" si="827"/>
        <v/>
      </c>
      <c r="JF64" s="453" t="str">
        <f ca="1">IF(JC64&lt;&gt;"",IF(ABS($F64-$G64)&gt;=PrSettings!$M$7,(ABS($F64-$G64-IZ64+JA64)&lt;=1)*1,IF(AND(JC64,$F64=$G64,$F64&gt;=PrSettings!$M$6),(ABS(IZ64-$F64)&lt;=1)*1,IF(AND(JC64,$F64+$G64&gt;=PrSettings!$M$8),(ABS(IZ64-$F64)+ABS(JA64-$G64)&lt;=1)*1,""))),"")</f>
        <v/>
      </c>
      <c r="JG64" s="567">
        <f t="shared" ca="1" si="715"/>
        <v>2</v>
      </c>
      <c r="JI64" s="451">
        <f t="shared" ca="1" si="828"/>
        <v>23</v>
      </c>
      <c r="JJ64" s="452" t="str">
        <f t="shared" ca="1" si="829"/>
        <v>Japan</v>
      </c>
      <c r="JK64" s="453">
        <f t="shared" ca="1" si="830"/>
        <v>16</v>
      </c>
      <c r="JL64" s="452" t="str">
        <f t="shared" ca="1" si="831"/>
        <v>Kroatien</v>
      </c>
      <c r="JM64" s="492"/>
      <c r="JN64" s="492"/>
      <c r="JO64" s="580">
        <f>COUNTIF(JI$76:JI$77,JK76)+COUNTIF(JK$76:JK$77,JK76)</f>
        <v>0</v>
      </c>
      <c r="JP64" s="453" t="str">
        <f t="shared" ca="1" si="716"/>
        <v/>
      </c>
      <c r="JQ64" s="453" t="str">
        <f ca="1">IF((JP64&lt;&gt;""),IF(OR($F64&lt;&gt;$G64,PrSettings!$M$4="●"),(($F64-$G64)=(JM64-JN64))*1,0),"")</f>
        <v/>
      </c>
      <c r="JR64" s="453" t="str">
        <f t="shared" ca="1" si="832"/>
        <v/>
      </c>
      <c r="JS64" s="453" t="str">
        <f ca="1">IF(JP64&lt;&gt;"",IF(ABS($F64-$G64)&gt;=PrSettings!$M$7,(ABS($F64-$G64-JM64+JN64)&lt;=1)*1,IF(AND(JP64,$F64=$G64,$F64&gt;=PrSettings!$M$6),(ABS(JM64-$F64)&lt;=1)*1,IF(AND(JP64,$F64+$G64&gt;=PrSettings!$M$8),(ABS(JM64-$F64)+ABS(JN64-$G64)&lt;=1)*1,""))),"")</f>
        <v/>
      </c>
      <c r="JT64" s="567">
        <f t="shared" ca="1" si="717"/>
        <v>2</v>
      </c>
      <c r="JV64" s="451">
        <f t="shared" ca="1" si="833"/>
        <v>23</v>
      </c>
      <c r="JW64" s="452" t="str">
        <f t="shared" ca="1" si="834"/>
        <v>Japan</v>
      </c>
      <c r="JX64" s="453">
        <f t="shared" ca="1" si="835"/>
        <v>16</v>
      </c>
      <c r="JY64" s="452" t="str">
        <f t="shared" ca="1" si="836"/>
        <v>Kroatien</v>
      </c>
      <c r="JZ64" s="492"/>
      <c r="KA64" s="492"/>
      <c r="KB64" s="580">
        <f>COUNTIF(JV$76:JV$77,JX76)+COUNTIF(JX$76:JX$77,JX76)</f>
        <v>0</v>
      </c>
      <c r="KC64" s="453" t="str">
        <f t="shared" ca="1" si="718"/>
        <v/>
      </c>
      <c r="KD64" s="453" t="str">
        <f ca="1">IF((KC64&lt;&gt;""),IF(OR($F64&lt;&gt;$G64,PrSettings!$M$4="●"),(($F64-$G64)=(JZ64-KA64))*1,0),"")</f>
        <v/>
      </c>
      <c r="KE64" s="453" t="str">
        <f t="shared" ca="1" si="837"/>
        <v/>
      </c>
      <c r="KF64" s="453" t="str">
        <f ca="1">IF(KC64&lt;&gt;"",IF(ABS($F64-$G64)&gt;=PrSettings!$M$7,(ABS($F64-$G64-JZ64+KA64)&lt;=1)*1,IF(AND(KC64,$F64=$G64,$F64&gt;=PrSettings!$M$6),(ABS(JZ64-$F64)&lt;=1)*1,IF(AND(KC64,$F64+$G64&gt;=PrSettings!$M$8),(ABS(JZ64-$F64)+ABS(KA64-$G64)&lt;=1)*1,""))),"")</f>
        <v/>
      </c>
      <c r="KG64" s="567">
        <f t="shared" ca="1" si="719"/>
        <v>2</v>
      </c>
      <c r="KI64" s="451">
        <f t="shared" ca="1" si="838"/>
        <v>23</v>
      </c>
      <c r="KJ64" s="452" t="str">
        <f t="shared" ca="1" si="839"/>
        <v>Japan</v>
      </c>
      <c r="KK64" s="453">
        <f t="shared" ca="1" si="840"/>
        <v>16</v>
      </c>
      <c r="KL64" s="452" t="str">
        <f t="shared" ca="1" si="841"/>
        <v>Kroatien</v>
      </c>
      <c r="KM64" s="492"/>
      <c r="KN64" s="492"/>
      <c r="KO64" s="580">
        <f>COUNTIF(KI$76:KI$77,KK76)+COUNTIF(KK$76:KK$77,KK76)</f>
        <v>0</v>
      </c>
      <c r="KP64" s="453" t="str">
        <f t="shared" ca="1" si="720"/>
        <v/>
      </c>
      <c r="KQ64" s="453" t="str">
        <f ca="1">IF((KP64&lt;&gt;""),IF(OR($F64&lt;&gt;$G64,PrSettings!$M$4="●"),(($F64-$G64)=(KM64-KN64))*1,0),"")</f>
        <v/>
      </c>
      <c r="KR64" s="453" t="str">
        <f t="shared" ca="1" si="842"/>
        <v/>
      </c>
      <c r="KS64" s="453" t="str">
        <f ca="1">IF(KP64&lt;&gt;"",IF(ABS($F64-$G64)&gt;=PrSettings!$M$7,(ABS($F64-$G64-KM64+KN64)&lt;=1)*1,IF(AND(KP64,$F64=$G64,$F64&gt;=PrSettings!$M$6),(ABS(KM64-$F64)&lt;=1)*1,IF(AND(KP64,$F64+$G64&gt;=PrSettings!$M$8),(ABS(KM64-$F64)+ABS(KN64-$G64)&lt;=1)*1,""))),"")</f>
        <v/>
      </c>
      <c r="KT64" s="567">
        <f t="shared" ca="1" si="721"/>
        <v>2</v>
      </c>
      <c r="KV64" s="451">
        <f t="shared" ca="1" si="843"/>
        <v>23</v>
      </c>
      <c r="KW64" s="452" t="str">
        <f t="shared" ca="1" si="844"/>
        <v>Japan</v>
      </c>
      <c r="KX64" s="453">
        <f t="shared" ca="1" si="845"/>
        <v>16</v>
      </c>
      <c r="KY64" s="452" t="str">
        <f t="shared" ca="1" si="846"/>
        <v>Kroatien</v>
      </c>
      <c r="KZ64" s="492"/>
      <c r="LA64" s="492"/>
      <c r="LB64" s="580">
        <f>COUNTIF(KV$76:KV$77,KX76)+COUNTIF(KX$76:KX$77,KX76)</f>
        <v>0</v>
      </c>
      <c r="LC64" s="453" t="str">
        <f t="shared" ca="1" si="722"/>
        <v/>
      </c>
      <c r="LD64" s="453" t="str">
        <f ca="1">IF((LC64&lt;&gt;""),IF(OR($F64&lt;&gt;$G64,PrSettings!$M$4="●"),(($F64-$G64)=(KZ64-LA64))*1,0),"")</f>
        <v/>
      </c>
      <c r="LE64" s="453" t="str">
        <f t="shared" ca="1" si="847"/>
        <v/>
      </c>
      <c r="LF64" s="453" t="str">
        <f ca="1">IF(LC64&lt;&gt;"",IF(ABS($F64-$G64)&gt;=PrSettings!$M$7,(ABS($F64-$G64-KZ64+LA64)&lt;=1)*1,IF(AND(LC64,$F64=$G64,$F64&gt;=PrSettings!$M$6),(ABS(KZ64-$F64)&lt;=1)*1,IF(AND(LC64,$F64+$G64&gt;=PrSettings!$M$8),(ABS(KZ64-$F64)+ABS(LA64-$G64)&lt;=1)*1,""))),"")</f>
        <v/>
      </c>
      <c r="LG64" s="567">
        <f t="shared" ca="1" si="723"/>
        <v>2</v>
      </c>
      <c r="LI64" s="451">
        <f t="shared" ca="1" si="848"/>
        <v>23</v>
      </c>
      <c r="LJ64" s="452" t="str">
        <f t="shared" ca="1" si="849"/>
        <v>Japan</v>
      </c>
      <c r="LK64" s="453">
        <f t="shared" ca="1" si="850"/>
        <v>16</v>
      </c>
      <c r="LL64" s="452" t="str">
        <f t="shared" ca="1" si="851"/>
        <v>Kroatien</v>
      </c>
      <c r="LM64" s="492"/>
      <c r="LN64" s="492"/>
      <c r="LO64" s="580">
        <f>COUNTIF(LI$76:LI$77,LK76)+COUNTIF(LK$76:LK$77,LK76)</f>
        <v>0</v>
      </c>
      <c r="LP64" s="453" t="str">
        <f t="shared" ca="1" si="724"/>
        <v/>
      </c>
      <c r="LQ64" s="453" t="str">
        <f ca="1">IF((LP64&lt;&gt;""),IF(OR($F64&lt;&gt;$G64,PrSettings!$M$4="●"),(($F64-$G64)=(LM64-LN64))*1,0),"")</f>
        <v/>
      </c>
      <c r="LR64" s="453" t="str">
        <f t="shared" ca="1" si="852"/>
        <v/>
      </c>
      <c r="LS64" s="453" t="str">
        <f ca="1">IF(LP64&lt;&gt;"",IF(ABS($F64-$G64)&gt;=PrSettings!$M$7,(ABS($F64-$G64-LM64+LN64)&lt;=1)*1,IF(AND(LP64,$F64=$G64,$F64&gt;=PrSettings!$M$6),(ABS(LM64-$F64)&lt;=1)*1,IF(AND(LP64,$F64+$G64&gt;=PrSettings!$M$8),(ABS(LM64-$F64)+ABS(LN64-$G64)&lt;=1)*1,""))),"")</f>
        <v/>
      </c>
      <c r="LT64" s="567">
        <f t="shared" ca="1" si="725"/>
        <v>2</v>
      </c>
      <c r="LV64" s="451">
        <f t="shared" ca="1" si="853"/>
        <v>23</v>
      </c>
      <c r="LW64" s="452" t="str">
        <f t="shared" ca="1" si="854"/>
        <v>Japan</v>
      </c>
      <c r="LX64" s="453">
        <f t="shared" ca="1" si="855"/>
        <v>16</v>
      </c>
      <c r="LY64" s="452" t="str">
        <f t="shared" ca="1" si="856"/>
        <v>Kroatien</v>
      </c>
      <c r="LZ64" s="492"/>
      <c r="MA64" s="492"/>
      <c r="MB64" s="580">
        <f>COUNTIF(LV$76:LV$77,LX76)+COUNTIF(LX$76:LX$77,LX76)</f>
        <v>0</v>
      </c>
      <c r="MC64" s="453" t="str">
        <f t="shared" ca="1" si="726"/>
        <v/>
      </c>
      <c r="MD64" s="453" t="str">
        <f ca="1">IF((MC64&lt;&gt;""),IF(OR($F64&lt;&gt;$G64,PrSettings!$M$4="●"),(($F64-$G64)=(LZ64-MA64))*1,0),"")</f>
        <v/>
      </c>
      <c r="ME64" s="453" t="str">
        <f t="shared" ca="1" si="857"/>
        <v/>
      </c>
      <c r="MF64" s="453" t="str">
        <f ca="1">IF(MC64&lt;&gt;"",IF(ABS($F64-$G64)&gt;=PrSettings!$M$7,(ABS($F64-$G64-LZ64+MA64)&lt;=1)*1,IF(AND(MC64,$F64=$G64,$F64&gt;=PrSettings!$M$6),(ABS(LZ64-$F64)&lt;=1)*1,IF(AND(MC64,$F64+$G64&gt;=PrSettings!$M$8),(ABS(LZ64-$F64)+ABS(MA64-$G64)&lt;=1)*1,""))),"")</f>
        <v/>
      </c>
      <c r="MG64" s="567">
        <f t="shared" ca="1" si="727"/>
        <v>2</v>
      </c>
    </row>
    <row r="65" spans="1:345" s="444" customFormat="1" x14ac:dyDescent="0.25">
      <c r="A65" s="448"/>
      <c r="B65" s="451">
        <f ca="1">IF(C65="","",INDEX(Groups!$C$7:$C$45,MATCH(C65,Groups!$D$7:$D$45,0)))</f>
        <v>1</v>
      </c>
      <c r="C65" s="452" t="str">
        <f ca="1">INDIRECT("'"&amp;References!$A$1&amp;"'!"&amp;"$K$50")</f>
        <v>Brasilien</v>
      </c>
      <c r="D65" s="453">
        <f ca="1">IF(E65="","",INDEX(Groups!$C$7:$C$45,MATCH(E65,Groups!$D$7:$D$45,0)))</f>
        <v>29</v>
      </c>
      <c r="E65" s="452" t="str">
        <f ca="1">INDIRECT("'"&amp;References!$A$1&amp;"'!"&amp;"$L$50")</f>
        <v>Südkorea</v>
      </c>
      <c r="F65" s="454">
        <f ca="1">IF(AND(INDIRECT("'"&amp;References!$A$1&amp;"'!"&amp;"$K$51")&lt;&gt;"",INDIRECT("'"&amp;References!$A$1&amp;"'!"&amp;"$L$51")&lt;&gt;""),INDIRECT("'"&amp;References!$A$1&amp;"'!"&amp;"$K$51"),"")</f>
        <v>4</v>
      </c>
      <c r="G65" s="455">
        <f ca="1">IF(AND(INDIRECT("'"&amp;References!$A$1&amp;"'!"&amp;"$K$51")&lt;&gt;"",INDIRECT("'"&amp;References!$A$1&amp;"'!"&amp;"$L$51")&lt;&gt;""),INDIRECT("'"&amp;References!$A$1&amp;"'!"&amp;"$L$51"),"")</f>
        <v>1</v>
      </c>
      <c r="I65" s="451">
        <f t="shared" ca="1" si="728"/>
        <v>1</v>
      </c>
      <c r="J65" s="452" t="str">
        <f t="shared" ca="1" si="729"/>
        <v>Brasilien</v>
      </c>
      <c r="K65" s="453">
        <f t="shared" ca="1" si="730"/>
        <v>29</v>
      </c>
      <c r="L65" s="452" t="str">
        <f t="shared" ca="1" si="731"/>
        <v>Südkorea</v>
      </c>
      <c r="M65" s="492"/>
      <c r="N65" s="492"/>
      <c r="O65" s="580">
        <f>COUNTIF(I$76:I$77,K77)+COUNTIF(K$76:K$77,K77)</f>
        <v>0</v>
      </c>
      <c r="P65" s="453" t="str">
        <f t="shared" ca="1" si="676"/>
        <v/>
      </c>
      <c r="Q65" s="453" t="str">
        <f ca="1">IF((P65&lt;&gt;""),IF(OR($F65&lt;&gt;$G65,PrSettings!$M$4="●"),(($F65-$G65)=(M65-N65))*1,0),"")</f>
        <v/>
      </c>
      <c r="R65" s="453" t="str">
        <f t="shared" ca="1" si="732"/>
        <v/>
      </c>
      <c r="S65" s="453" t="str">
        <f ca="1">IF(P65&lt;&gt;"",IF(ABS($F65-$G65)&gt;=PrSettings!$M$7,(ABS($F65-$G65-M65+N65)&lt;=1)*1,IF(AND(P65,$F65=$G65,$F65&gt;=PrSettings!$M$6),(ABS(M65-$F65)&lt;=1)*1,IF(AND(P65,$F65+$G65&gt;=PrSettings!$M$8),(ABS(M65-$F65)+ABS(N65-$G65)&lt;=1)*1,""))),"")</f>
        <v/>
      </c>
      <c r="T65" s="567">
        <f t="shared" ca="1" si="677"/>
        <v>2</v>
      </c>
      <c r="V65" s="451">
        <f t="shared" ca="1" si="733"/>
        <v>1</v>
      </c>
      <c r="W65" s="452" t="str">
        <f t="shared" ca="1" si="734"/>
        <v>Brasilien</v>
      </c>
      <c r="X65" s="453">
        <f t="shared" ca="1" si="735"/>
        <v>29</v>
      </c>
      <c r="Y65" s="452" t="str">
        <f t="shared" ca="1" si="736"/>
        <v>Südkorea</v>
      </c>
      <c r="Z65" s="492"/>
      <c r="AA65" s="492"/>
      <c r="AB65" s="580">
        <f>COUNTIF(V$76:V$77,X77)+COUNTIF(X$76:X$77,X77)</f>
        <v>0</v>
      </c>
      <c r="AC65" s="453" t="str">
        <f t="shared" ca="1" si="678"/>
        <v/>
      </c>
      <c r="AD65" s="453" t="str">
        <f ca="1">IF((AC65&lt;&gt;""),IF(OR($F65&lt;&gt;$G65,PrSettings!$M$4="●"),(($F65-$G65)=(Z65-AA65))*1,0),"")</f>
        <v/>
      </c>
      <c r="AE65" s="453" t="str">
        <f t="shared" ca="1" si="737"/>
        <v/>
      </c>
      <c r="AF65" s="453" t="str">
        <f ca="1">IF(AC65&lt;&gt;"",IF(ABS($F65-$G65)&gt;=PrSettings!$M$7,(ABS($F65-$G65-Z65+AA65)&lt;=1)*1,IF(AND(AC65,$F65=$G65,$F65&gt;=PrSettings!$M$6),(ABS(Z65-$F65)&lt;=1)*1,IF(AND(AC65,$F65+$G65&gt;=PrSettings!$M$8),(ABS(Z65-$F65)+ABS(AA65-$G65)&lt;=1)*1,""))),"")</f>
        <v/>
      </c>
      <c r="AG65" s="567">
        <f t="shared" ca="1" si="679"/>
        <v>2</v>
      </c>
      <c r="AI65" s="451">
        <f t="shared" ca="1" si="738"/>
        <v>1</v>
      </c>
      <c r="AJ65" s="452" t="str">
        <f t="shared" ca="1" si="739"/>
        <v>Brasilien</v>
      </c>
      <c r="AK65" s="453">
        <f t="shared" ca="1" si="740"/>
        <v>29</v>
      </c>
      <c r="AL65" s="452" t="str">
        <f t="shared" ca="1" si="741"/>
        <v>Südkorea</v>
      </c>
      <c r="AM65" s="492"/>
      <c r="AN65" s="492"/>
      <c r="AO65" s="580">
        <f>COUNTIF(AI$76:AI$77,AK77)+COUNTIF(AK$76:AK$77,AK77)</f>
        <v>0</v>
      </c>
      <c r="AP65" s="453" t="str">
        <f t="shared" ca="1" si="680"/>
        <v/>
      </c>
      <c r="AQ65" s="453" t="str">
        <f ca="1">IF((AP65&lt;&gt;""),IF(OR($F65&lt;&gt;$G65,PrSettings!$M$4="●"),(($F65-$G65)=(AM65-AN65))*1,0),"")</f>
        <v/>
      </c>
      <c r="AR65" s="453" t="str">
        <f t="shared" ca="1" si="742"/>
        <v/>
      </c>
      <c r="AS65" s="453" t="str">
        <f ca="1">IF(AP65&lt;&gt;"",IF(ABS($F65-$G65)&gt;=PrSettings!$M$7,(ABS($F65-$G65-AM65+AN65)&lt;=1)*1,IF(AND(AP65,$F65=$G65,$F65&gt;=PrSettings!$M$6),(ABS(AM65-$F65)&lt;=1)*1,IF(AND(AP65,$F65+$G65&gt;=PrSettings!$M$8),(ABS(AM65-$F65)+ABS(AN65-$G65)&lt;=1)*1,""))),"")</f>
        <v/>
      </c>
      <c r="AT65" s="567">
        <f t="shared" ca="1" si="681"/>
        <v>2</v>
      </c>
      <c r="AV65" s="451">
        <f t="shared" ca="1" si="743"/>
        <v>1</v>
      </c>
      <c r="AW65" s="452" t="str">
        <f t="shared" ca="1" si="744"/>
        <v>Brasilien</v>
      </c>
      <c r="AX65" s="453">
        <f t="shared" ca="1" si="745"/>
        <v>29</v>
      </c>
      <c r="AY65" s="452" t="str">
        <f t="shared" ca="1" si="746"/>
        <v>Südkorea</v>
      </c>
      <c r="AZ65" s="492"/>
      <c r="BA65" s="492"/>
      <c r="BB65" s="580">
        <f>COUNTIF(AV$76:AV$77,AX77)+COUNTIF(AX$76:AX$77,AX77)</f>
        <v>0</v>
      </c>
      <c r="BC65" s="453" t="str">
        <f t="shared" ca="1" si="682"/>
        <v/>
      </c>
      <c r="BD65" s="453" t="str">
        <f ca="1">IF((BC65&lt;&gt;""),IF(OR($F65&lt;&gt;$G65,PrSettings!$M$4="●"),(($F65-$G65)=(AZ65-BA65))*1,0),"")</f>
        <v/>
      </c>
      <c r="BE65" s="453" t="str">
        <f t="shared" ca="1" si="747"/>
        <v/>
      </c>
      <c r="BF65" s="453" t="str">
        <f ca="1">IF(BC65&lt;&gt;"",IF(ABS($F65-$G65)&gt;=PrSettings!$M$7,(ABS($F65-$G65-AZ65+BA65)&lt;=1)*1,IF(AND(BC65,$F65=$G65,$F65&gt;=PrSettings!$M$6),(ABS(AZ65-$F65)&lt;=1)*1,IF(AND(BC65,$F65+$G65&gt;=PrSettings!$M$8),(ABS(AZ65-$F65)+ABS(BA65-$G65)&lt;=1)*1,""))),"")</f>
        <v/>
      </c>
      <c r="BG65" s="567">
        <f t="shared" ca="1" si="683"/>
        <v>2</v>
      </c>
      <c r="BI65" s="451">
        <f t="shared" ca="1" si="748"/>
        <v>1</v>
      </c>
      <c r="BJ65" s="452" t="str">
        <f t="shared" ca="1" si="749"/>
        <v>Brasilien</v>
      </c>
      <c r="BK65" s="453">
        <f t="shared" ca="1" si="750"/>
        <v>29</v>
      </c>
      <c r="BL65" s="452" t="str">
        <f t="shared" ca="1" si="751"/>
        <v>Südkorea</v>
      </c>
      <c r="BM65" s="492"/>
      <c r="BN65" s="492"/>
      <c r="BO65" s="580">
        <f>COUNTIF(BI$76:BI$77,BK77)+COUNTIF(BK$76:BK$77,BK77)</f>
        <v>0</v>
      </c>
      <c r="BP65" s="453" t="str">
        <f t="shared" ca="1" si="684"/>
        <v/>
      </c>
      <c r="BQ65" s="453" t="str">
        <f ca="1">IF((BP65&lt;&gt;""),IF(OR($F65&lt;&gt;$G65,PrSettings!$M$4="●"),(($F65-$G65)=(BM65-BN65))*1,0),"")</f>
        <v/>
      </c>
      <c r="BR65" s="453" t="str">
        <f t="shared" ca="1" si="752"/>
        <v/>
      </c>
      <c r="BS65" s="453" t="str">
        <f ca="1">IF(BP65&lt;&gt;"",IF(ABS($F65-$G65)&gt;=PrSettings!$M$7,(ABS($F65-$G65-BM65+BN65)&lt;=1)*1,IF(AND(BP65,$F65=$G65,$F65&gt;=PrSettings!$M$6),(ABS(BM65-$F65)&lt;=1)*1,IF(AND(BP65,$F65+$G65&gt;=PrSettings!$M$8),(ABS(BM65-$F65)+ABS(BN65-$G65)&lt;=1)*1,""))),"")</f>
        <v/>
      </c>
      <c r="BT65" s="567">
        <f t="shared" ca="1" si="685"/>
        <v>2</v>
      </c>
      <c r="BV65" s="451">
        <f t="shared" ca="1" si="753"/>
        <v>1</v>
      </c>
      <c r="BW65" s="452" t="str">
        <f t="shared" ca="1" si="754"/>
        <v>Brasilien</v>
      </c>
      <c r="BX65" s="453">
        <f t="shared" ca="1" si="755"/>
        <v>29</v>
      </c>
      <c r="BY65" s="452" t="str">
        <f t="shared" ca="1" si="756"/>
        <v>Südkorea</v>
      </c>
      <c r="BZ65" s="492"/>
      <c r="CA65" s="492"/>
      <c r="CB65" s="580">
        <f>COUNTIF(BV$76:BV$77,BX77)+COUNTIF(BX$76:BX$77,BX77)</f>
        <v>0</v>
      </c>
      <c r="CC65" s="453" t="str">
        <f t="shared" ca="1" si="686"/>
        <v/>
      </c>
      <c r="CD65" s="453" t="str">
        <f ca="1">IF((CC65&lt;&gt;""),IF(OR($F65&lt;&gt;$G65,PrSettings!$M$4="●"),(($F65-$G65)=(BZ65-CA65))*1,0),"")</f>
        <v/>
      </c>
      <c r="CE65" s="453" t="str">
        <f t="shared" ca="1" si="757"/>
        <v/>
      </c>
      <c r="CF65" s="453" t="str">
        <f ca="1">IF(CC65&lt;&gt;"",IF(ABS($F65-$G65)&gt;=PrSettings!$M$7,(ABS($F65-$G65-BZ65+CA65)&lt;=1)*1,IF(AND(CC65,$F65=$G65,$F65&gt;=PrSettings!$M$6),(ABS(BZ65-$F65)&lt;=1)*1,IF(AND(CC65,$F65+$G65&gt;=PrSettings!$M$8),(ABS(BZ65-$F65)+ABS(CA65-$G65)&lt;=1)*1,""))),"")</f>
        <v/>
      </c>
      <c r="CG65" s="567">
        <f t="shared" ca="1" si="687"/>
        <v>2</v>
      </c>
      <c r="CI65" s="451">
        <f t="shared" ca="1" si="758"/>
        <v>1</v>
      </c>
      <c r="CJ65" s="452" t="str">
        <f t="shared" ca="1" si="759"/>
        <v>Brasilien</v>
      </c>
      <c r="CK65" s="453">
        <f t="shared" ca="1" si="760"/>
        <v>29</v>
      </c>
      <c r="CL65" s="452" t="str">
        <f t="shared" ca="1" si="761"/>
        <v>Südkorea</v>
      </c>
      <c r="CM65" s="492"/>
      <c r="CN65" s="492"/>
      <c r="CO65" s="580">
        <f>COUNTIF(CI$76:CI$77,CK77)+COUNTIF(CK$76:CK$77,CK77)</f>
        <v>0</v>
      </c>
      <c r="CP65" s="453" t="str">
        <f t="shared" ca="1" si="688"/>
        <v/>
      </c>
      <c r="CQ65" s="453" t="str">
        <f ca="1">IF((CP65&lt;&gt;""),IF(OR($F65&lt;&gt;$G65,PrSettings!$M$4="●"),(($F65-$G65)=(CM65-CN65))*1,0),"")</f>
        <v/>
      </c>
      <c r="CR65" s="453" t="str">
        <f t="shared" ca="1" si="762"/>
        <v/>
      </c>
      <c r="CS65" s="453" t="str">
        <f ca="1">IF(CP65&lt;&gt;"",IF(ABS($F65-$G65)&gt;=PrSettings!$M$7,(ABS($F65-$G65-CM65+CN65)&lt;=1)*1,IF(AND(CP65,$F65=$G65,$F65&gt;=PrSettings!$M$6),(ABS(CM65-$F65)&lt;=1)*1,IF(AND(CP65,$F65+$G65&gt;=PrSettings!$M$8),(ABS(CM65-$F65)+ABS(CN65-$G65)&lt;=1)*1,""))),"")</f>
        <v/>
      </c>
      <c r="CT65" s="567">
        <f t="shared" ca="1" si="689"/>
        <v>2</v>
      </c>
      <c r="CV65" s="451">
        <f t="shared" ca="1" si="763"/>
        <v>1</v>
      </c>
      <c r="CW65" s="452" t="str">
        <f t="shared" ca="1" si="764"/>
        <v>Brasilien</v>
      </c>
      <c r="CX65" s="453">
        <f t="shared" ca="1" si="765"/>
        <v>29</v>
      </c>
      <c r="CY65" s="452" t="str">
        <f t="shared" ca="1" si="766"/>
        <v>Südkorea</v>
      </c>
      <c r="CZ65" s="492"/>
      <c r="DA65" s="492"/>
      <c r="DB65" s="580">
        <f>COUNTIF(CV$76:CV$77,CX77)+COUNTIF(CX$76:CX$77,CX77)</f>
        <v>0</v>
      </c>
      <c r="DC65" s="453" t="str">
        <f t="shared" ca="1" si="690"/>
        <v/>
      </c>
      <c r="DD65" s="453" t="str">
        <f ca="1">IF((DC65&lt;&gt;""),IF(OR($F65&lt;&gt;$G65,PrSettings!$M$4="●"),(($F65-$G65)=(CZ65-DA65))*1,0),"")</f>
        <v/>
      </c>
      <c r="DE65" s="453" t="str">
        <f t="shared" ca="1" si="767"/>
        <v/>
      </c>
      <c r="DF65" s="453" t="str">
        <f ca="1">IF(DC65&lt;&gt;"",IF(ABS($F65-$G65)&gt;=PrSettings!$M$7,(ABS($F65-$G65-CZ65+DA65)&lt;=1)*1,IF(AND(DC65,$F65=$G65,$F65&gt;=PrSettings!$M$6),(ABS(CZ65-$F65)&lt;=1)*1,IF(AND(DC65,$F65+$G65&gt;=PrSettings!$M$8),(ABS(CZ65-$F65)+ABS(DA65-$G65)&lt;=1)*1,""))),"")</f>
        <v/>
      </c>
      <c r="DG65" s="567">
        <f t="shared" ca="1" si="691"/>
        <v>2</v>
      </c>
      <c r="DI65" s="451">
        <f t="shared" ca="1" si="768"/>
        <v>1</v>
      </c>
      <c r="DJ65" s="452" t="str">
        <f t="shared" ca="1" si="769"/>
        <v>Brasilien</v>
      </c>
      <c r="DK65" s="453">
        <f t="shared" ca="1" si="770"/>
        <v>29</v>
      </c>
      <c r="DL65" s="452" t="str">
        <f t="shared" ca="1" si="771"/>
        <v>Südkorea</v>
      </c>
      <c r="DM65" s="492"/>
      <c r="DN65" s="492"/>
      <c r="DO65" s="580">
        <f>COUNTIF(DI$76:DI$77,DK77)+COUNTIF(DK$76:DK$77,DK77)</f>
        <v>0</v>
      </c>
      <c r="DP65" s="453" t="str">
        <f t="shared" ca="1" si="692"/>
        <v/>
      </c>
      <c r="DQ65" s="453" t="str">
        <f ca="1">IF((DP65&lt;&gt;""),IF(OR($F65&lt;&gt;$G65,PrSettings!$M$4="●"),(($F65-$G65)=(DM65-DN65))*1,0),"")</f>
        <v/>
      </c>
      <c r="DR65" s="453" t="str">
        <f t="shared" ca="1" si="772"/>
        <v/>
      </c>
      <c r="DS65" s="453" t="str">
        <f ca="1">IF(DP65&lt;&gt;"",IF(ABS($F65-$G65)&gt;=PrSettings!$M$7,(ABS($F65-$G65-DM65+DN65)&lt;=1)*1,IF(AND(DP65,$F65=$G65,$F65&gt;=PrSettings!$M$6),(ABS(DM65-$F65)&lt;=1)*1,IF(AND(DP65,$F65+$G65&gt;=PrSettings!$M$8),(ABS(DM65-$F65)+ABS(DN65-$G65)&lt;=1)*1,""))),"")</f>
        <v/>
      </c>
      <c r="DT65" s="567">
        <f t="shared" ca="1" si="693"/>
        <v>2</v>
      </c>
      <c r="DV65" s="451">
        <f t="shared" ca="1" si="773"/>
        <v>1</v>
      </c>
      <c r="DW65" s="452" t="str">
        <f t="shared" ca="1" si="774"/>
        <v>Brasilien</v>
      </c>
      <c r="DX65" s="453">
        <f t="shared" ca="1" si="775"/>
        <v>29</v>
      </c>
      <c r="DY65" s="452" t="str">
        <f t="shared" ca="1" si="776"/>
        <v>Südkorea</v>
      </c>
      <c r="DZ65" s="492"/>
      <c r="EA65" s="492"/>
      <c r="EB65" s="580">
        <f>COUNTIF(DV$76:DV$77,DX77)+COUNTIF(DX$76:DX$77,DX77)</f>
        <v>0</v>
      </c>
      <c r="EC65" s="453" t="str">
        <f t="shared" ca="1" si="694"/>
        <v/>
      </c>
      <c r="ED65" s="453" t="str">
        <f ca="1">IF((EC65&lt;&gt;""),IF(OR($F65&lt;&gt;$G65,PrSettings!$M$4="●"),(($F65-$G65)=(DZ65-EA65))*1,0),"")</f>
        <v/>
      </c>
      <c r="EE65" s="453" t="str">
        <f t="shared" ca="1" si="777"/>
        <v/>
      </c>
      <c r="EF65" s="453" t="str">
        <f ca="1">IF(EC65&lt;&gt;"",IF(ABS($F65-$G65)&gt;=PrSettings!$M$7,(ABS($F65-$G65-DZ65+EA65)&lt;=1)*1,IF(AND(EC65,$F65=$G65,$F65&gt;=PrSettings!$M$6),(ABS(DZ65-$F65)&lt;=1)*1,IF(AND(EC65,$F65+$G65&gt;=PrSettings!$M$8),(ABS(DZ65-$F65)+ABS(EA65-$G65)&lt;=1)*1,""))),"")</f>
        <v/>
      </c>
      <c r="EG65" s="567">
        <f t="shared" ca="1" si="695"/>
        <v>2</v>
      </c>
      <c r="EI65" s="451">
        <f t="shared" ca="1" si="778"/>
        <v>1</v>
      </c>
      <c r="EJ65" s="452" t="str">
        <f t="shared" ca="1" si="779"/>
        <v>Brasilien</v>
      </c>
      <c r="EK65" s="453">
        <f t="shared" ca="1" si="780"/>
        <v>29</v>
      </c>
      <c r="EL65" s="452" t="str">
        <f t="shared" ca="1" si="781"/>
        <v>Südkorea</v>
      </c>
      <c r="EM65" s="492"/>
      <c r="EN65" s="492"/>
      <c r="EO65" s="580">
        <f>COUNTIF(EI$76:EI$77,EK77)+COUNTIF(EK$76:EK$77,EK77)</f>
        <v>0</v>
      </c>
      <c r="EP65" s="453" t="str">
        <f t="shared" ca="1" si="696"/>
        <v/>
      </c>
      <c r="EQ65" s="453" t="str">
        <f ca="1">IF((EP65&lt;&gt;""),IF(OR($F65&lt;&gt;$G65,PrSettings!$M$4="●"),(($F65-$G65)=(EM65-EN65))*1,0),"")</f>
        <v/>
      </c>
      <c r="ER65" s="453" t="str">
        <f t="shared" ca="1" si="782"/>
        <v/>
      </c>
      <c r="ES65" s="453" t="str">
        <f ca="1">IF(EP65&lt;&gt;"",IF(ABS($F65-$G65)&gt;=PrSettings!$M$7,(ABS($F65-$G65-EM65+EN65)&lt;=1)*1,IF(AND(EP65,$F65=$G65,$F65&gt;=PrSettings!$M$6),(ABS(EM65-$F65)&lt;=1)*1,IF(AND(EP65,$F65+$G65&gt;=PrSettings!$M$8),(ABS(EM65-$F65)+ABS(EN65-$G65)&lt;=1)*1,""))),"")</f>
        <v/>
      </c>
      <c r="ET65" s="567">
        <f t="shared" ca="1" si="697"/>
        <v>2</v>
      </c>
      <c r="EV65" s="451">
        <f t="shared" ca="1" si="783"/>
        <v>1</v>
      </c>
      <c r="EW65" s="452" t="str">
        <f t="shared" ca="1" si="784"/>
        <v>Brasilien</v>
      </c>
      <c r="EX65" s="453">
        <f t="shared" ca="1" si="785"/>
        <v>29</v>
      </c>
      <c r="EY65" s="452" t="str">
        <f t="shared" ca="1" si="786"/>
        <v>Südkorea</v>
      </c>
      <c r="EZ65" s="492"/>
      <c r="FA65" s="492"/>
      <c r="FB65" s="580">
        <f>COUNTIF(EV$76:EV$77,EX77)+COUNTIF(EX$76:EX$77,EX77)</f>
        <v>0</v>
      </c>
      <c r="FC65" s="453" t="str">
        <f t="shared" ca="1" si="698"/>
        <v/>
      </c>
      <c r="FD65" s="453" t="str">
        <f ca="1">IF((FC65&lt;&gt;""),IF(OR($F65&lt;&gt;$G65,PrSettings!$M$4="●"),(($F65-$G65)=(EZ65-FA65))*1,0),"")</f>
        <v/>
      </c>
      <c r="FE65" s="453" t="str">
        <f t="shared" ca="1" si="787"/>
        <v/>
      </c>
      <c r="FF65" s="453" t="str">
        <f ca="1">IF(FC65&lt;&gt;"",IF(ABS($F65-$G65)&gt;=PrSettings!$M$7,(ABS($F65-$G65-EZ65+FA65)&lt;=1)*1,IF(AND(FC65,$F65=$G65,$F65&gt;=PrSettings!$M$6),(ABS(EZ65-$F65)&lt;=1)*1,IF(AND(FC65,$F65+$G65&gt;=PrSettings!$M$8),(ABS(EZ65-$F65)+ABS(FA65-$G65)&lt;=1)*1,""))),"")</f>
        <v/>
      </c>
      <c r="FG65" s="567">
        <f t="shared" ca="1" si="699"/>
        <v>2</v>
      </c>
      <c r="FI65" s="451">
        <f t="shared" ca="1" si="788"/>
        <v>1</v>
      </c>
      <c r="FJ65" s="452" t="str">
        <f t="shared" ca="1" si="789"/>
        <v>Brasilien</v>
      </c>
      <c r="FK65" s="453">
        <f t="shared" ca="1" si="790"/>
        <v>29</v>
      </c>
      <c r="FL65" s="452" t="str">
        <f t="shared" ca="1" si="791"/>
        <v>Südkorea</v>
      </c>
      <c r="FM65" s="492"/>
      <c r="FN65" s="492"/>
      <c r="FO65" s="580">
        <f>COUNTIF(FI$76:FI$77,FK77)+COUNTIF(FK$76:FK$77,FK77)</f>
        <v>0</v>
      </c>
      <c r="FP65" s="453" t="str">
        <f t="shared" ca="1" si="700"/>
        <v/>
      </c>
      <c r="FQ65" s="453" t="str">
        <f ca="1">IF((FP65&lt;&gt;""),IF(OR($F65&lt;&gt;$G65,PrSettings!$M$4="●"),(($F65-$G65)=(FM65-FN65))*1,0),"")</f>
        <v/>
      </c>
      <c r="FR65" s="453" t="str">
        <f t="shared" ca="1" si="792"/>
        <v/>
      </c>
      <c r="FS65" s="453" t="str">
        <f ca="1">IF(FP65&lt;&gt;"",IF(ABS($F65-$G65)&gt;=PrSettings!$M$7,(ABS($F65-$G65-FM65+FN65)&lt;=1)*1,IF(AND(FP65,$F65=$G65,$F65&gt;=PrSettings!$M$6),(ABS(FM65-$F65)&lt;=1)*1,IF(AND(FP65,$F65+$G65&gt;=PrSettings!$M$8),(ABS(FM65-$F65)+ABS(FN65-$G65)&lt;=1)*1,""))),"")</f>
        <v/>
      </c>
      <c r="FT65" s="567">
        <f t="shared" ca="1" si="701"/>
        <v>2</v>
      </c>
      <c r="FV65" s="451">
        <f t="shared" ca="1" si="793"/>
        <v>1</v>
      </c>
      <c r="FW65" s="452" t="str">
        <f t="shared" ca="1" si="794"/>
        <v>Brasilien</v>
      </c>
      <c r="FX65" s="453">
        <f t="shared" ca="1" si="795"/>
        <v>29</v>
      </c>
      <c r="FY65" s="452" t="str">
        <f t="shared" ca="1" si="796"/>
        <v>Südkorea</v>
      </c>
      <c r="FZ65" s="492"/>
      <c r="GA65" s="492"/>
      <c r="GB65" s="580">
        <f>COUNTIF(FV$76:FV$77,FX77)+COUNTIF(FX$76:FX$77,FX77)</f>
        <v>0</v>
      </c>
      <c r="GC65" s="453" t="str">
        <f t="shared" ca="1" si="702"/>
        <v/>
      </c>
      <c r="GD65" s="453" t="str">
        <f ca="1">IF((GC65&lt;&gt;""),IF(OR($F65&lt;&gt;$G65,PrSettings!$M$4="●"),(($F65-$G65)=(FZ65-GA65))*1,0),"")</f>
        <v/>
      </c>
      <c r="GE65" s="453" t="str">
        <f t="shared" ca="1" si="797"/>
        <v/>
      </c>
      <c r="GF65" s="453" t="str">
        <f ca="1">IF(GC65&lt;&gt;"",IF(ABS($F65-$G65)&gt;=PrSettings!$M$7,(ABS($F65-$G65-FZ65+GA65)&lt;=1)*1,IF(AND(GC65,$F65=$G65,$F65&gt;=PrSettings!$M$6),(ABS(FZ65-$F65)&lt;=1)*1,IF(AND(GC65,$F65+$G65&gt;=PrSettings!$M$8),(ABS(FZ65-$F65)+ABS(GA65-$G65)&lt;=1)*1,""))),"")</f>
        <v/>
      </c>
      <c r="GG65" s="567">
        <f t="shared" ca="1" si="703"/>
        <v>2</v>
      </c>
      <c r="GI65" s="451">
        <f t="shared" ca="1" si="798"/>
        <v>1</v>
      </c>
      <c r="GJ65" s="452" t="str">
        <f t="shared" ca="1" si="799"/>
        <v>Brasilien</v>
      </c>
      <c r="GK65" s="453">
        <f t="shared" ca="1" si="800"/>
        <v>29</v>
      </c>
      <c r="GL65" s="452" t="str">
        <f t="shared" ca="1" si="801"/>
        <v>Südkorea</v>
      </c>
      <c r="GM65" s="492"/>
      <c r="GN65" s="492"/>
      <c r="GO65" s="580">
        <f>COUNTIF(GI$76:GI$77,GK77)+COUNTIF(GK$76:GK$77,GK77)</f>
        <v>0</v>
      </c>
      <c r="GP65" s="453" t="str">
        <f t="shared" ca="1" si="704"/>
        <v/>
      </c>
      <c r="GQ65" s="453" t="str">
        <f ca="1">IF((GP65&lt;&gt;""),IF(OR($F65&lt;&gt;$G65,PrSettings!$M$4="●"),(($F65-$G65)=(GM65-GN65))*1,0),"")</f>
        <v/>
      </c>
      <c r="GR65" s="453" t="str">
        <f t="shared" ca="1" si="802"/>
        <v/>
      </c>
      <c r="GS65" s="453" t="str">
        <f ca="1">IF(GP65&lt;&gt;"",IF(ABS($F65-$G65)&gt;=PrSettings!$M$7,(ABS($F65-$G65-GM65+GN65)&lt;=1)*1,IF(AND(GP65,$F65=$G65,$F65&gt;=PrSettings!$M$6),(ABS(GM65-$F65)&lt;=1)*1,IF(AND(GP65,$F65+$G65&gt;=PrSettings!$M$8),(ABS(GM65-$F65)+ABS(GN65-$G65)&lt;=1)*1,""))),"")</f>
        <v/>
      </c>
      <c r="GT65" s="567">
        <f t="shared" ca="1" si="705"/>
        <v>2</v>
      </c>
      <c r="GV65" s="451">
        <f t="shared" ca="1" si="803"/>
        <v>1</v>
      </c>
      <c r="GW65" s="452" t="str">
        <f t="shared" ca="1" si="804"/>
        <v>Brasilien</v>
      </c>
      <c r="GX65" s="453">
        <f t="shared" ca="1" si="805"/>
        <v>29</v>
      </c>
      <c r="GY65" s="452" t="str">
        <f t="shared" ca="1" si="806"/>
        <v>Südkorea</v>
      </c>
      <c r="GZ65" s="492"/>
      <c r="HA65" s="492"/>
      <c r="HB65" s="580">
        <f>COUNTIF(GV$76:GV$77,GX77)+COUNTIF(GX$76:GX$77,GX77)</f>
        <v>0</v>
      </c>
      <c r="HC65" s="453" t="str">
        <f t="shared" ca="1" si="706"/>
        <v/>
      </c>
      <c r="HD65" s="453" t="str">
        <f ca="1">IF((HC65&lt;&gt;""),IF(OR($F65&lt;&gt;$G65,PrSettings!$M$4="●"),(($F65-$G65)=(GZ65-HA65))*1,0),"")</f>
        <v/>
      </c>
      <c r="HE65" s="453" t="str">
        <f t="shared" ca="1" si="807"/>
        <v/>
      </c>
      <c r="HF65" s="453" t="str">
        <f ca="1">IF(HC65&lt;&gt;"",IF(ABS($F65-$G65)&gt;=PrSettings!$M$7,(ABS($F65-$G65-GZ65+HA65)&lt;=1)*1,IF(AND(HC65,$F65=$G65,$F65&gt;=PrSettings!$M$6),(ABS(GZ65-$F65)&lt;=1)*1,IF(AND(HC65,$F65+$G65&gt;=PrSettings!$M$8),(ABS(GZ65-$F65)+ABS(HA65-$G65)&lt;=1)*1,""))),"")</f>
        <v/>
      </c>
      <c r="HG65" s="567">
        <f t="shared" ca="1" si="707"/>
        <v>2</v>
      </c>
      <c r="HI65" s="451">
        <f t="shared" ca="1" si="808"/>
        <v>1</v>
      </c>
      <c r="HJ65" s="452" t="str">
        <f t="shared" ca="1" si="809"/>
        <v>Brasilien</v>
      </c>
      <c r="HK65" s="453">
        <f t="shared" ca="1" si="810"/>
        <v>29</v>
      </c>
      <c r="HL65" s="452" t="str">
        <f t="shared" ca="1" si="811"/>
        <v>Südkorea</v>
      </c>
      <c r="HM65" s="492"/>
      <c r="HN65" s="492"/>
      <c r="HO65" s="580">
        <f>COUNTIF(HI$76:HI$77,HK77)+COUNTIF(HK$76:HK$77,HK77)</f>
        <v>0</v>
      </c>
      <c r="HP65" s="453" t="str">
        <f t="shared" ca="1" si="708"/>
        <v/>
      </c>
      <c r="HQ65" s="453" t="str">
        <f ca="1">IF((HP65&lt;&gt;""),IF(OR($F65&lt;&gt;$G65,PrSettings!$M$4="●"),(($F65-$G65)=(HM65-HN65))*1,0),"")</f>
        <v/>
      </c>
      <c r="HR65" s="453" t="str">
        <f t="shared" ca="1" si="812"/>
        <v/>
      </c>
      <c r="HS65" s="453" t="str">
        <f ca="1">IF(HP65&lt;&gt;"",IF(ABS($F65-$G65)&gt;=PrSettings!$M$7,(ABS($F65-$G65-HM65+HN65)&lt;=1)*1,IF(AND(HP65,$F65=$G65,$F65&gt;=PrSettings!$M$6),(ABS(HM65-$F65)&lt;=1)*1,IF(AND(HP65,$F65+$G65&gt;=PrSettings!$M$8),(ABS(HM65-$F65)+ABS(HN65-$G65)&lt;=1)*1,""))),"")</f>
        <v/>
      </c>
      <c r="HT65" s="567">
        <f t="shared" ca="1" si="709"/>
        <v>2</v>
      </c>
      <c r="HV65" s="451">
        <f t="shared" ca="1" si="813"/>
        <v>1</v>
      </c>
      <c r="HW65" s="452" t="str">
        <f t="shared" ca="1" si="814"/>
        <v>Brasilien</v>
      </c>
      <c r="HX65" s="453">
        <f t="shared" ca="1" si="815"/>
        <v>29</v>
      </c>
      <c r="HY65" s="452" t="str">
        <f t="shared" ca="1" si="816"/>
        <v>Südkorea</v>
      </c>
      <c r="HZ65" s="492"/>
      <c r="IA65" s="492"/>
      <c r="IB65" s="580">
        <f>COUNTIF(HV$76:HV$77,HX77)+COUNTIF(HX$76:HX$77,HX77)</f>
        <v>0</v>
      </c>
      <c r="IC65" s="453" t="str">
        <f t="shared" ca="1" si="710"/>
        <v/>
      </c>
      <c r="ID65" s="453" t="str">
        <f ca="1">IF((IC65&lt;&gt;""),IF(OR($F65&lt;&gt;$G65,PrSettings!$M$4="●"),(($F65-$G65)=(HZ65-IA65))*1,0),"")</f>
        <v/>
      </c>
      <c r="IE65" s="453" t="str">
        <f t="shared" ca="1" si="817"/>
        <v/>
      </c>
      <c r="IF65" s="453" t="str">
        <f ca="1">IF(IC65&lt;&gt;"",IF(ABS($F65-$G65)&gt;=PrSettings!$M$7,(ABS($F65-$G65-HZ65+IA65)&lt;=1)*1,IF(AND(IC65,$F65=$G65,$F65&gt;=PrSettings!$M$6),(ABS(HZ65-$F65)&lt;=1)*1,IF(AND(IC65,$F65+$G65&gt;=PrSettings!$M$8),(ABS(HZ65-$F65)+ABS(IA65-$G65)&lt;=1)*1,""))),"")</f>
        <v/>
      </c>
      <c r="IG65" s="567">
        <f t="shared" ca="1" si="711"/>
        <v>2</v>
      </c>
      <c r="II65" s="451">
        <f t="shared" ca="1" si="818"/>
        <v>1</v>
      </c>
      <c r="IJ65" s="452" t="str">
        <f t="shared" ca="1" si="819"/>
        <v>Brasilien</v>
      </c>
      <c r="IK65" s="453">
        <f t="shared" ca="1" si="820"/>
        <v>29</v>
      </c>
      <c r="IL65" s="452" t="str">
        <f t="shared" ca="1" si="821"/>
        <v>Südkorea</v>
      </c>
      <c r="IM65" s="492"/>
      <c r="IN65" s="492"/>
      <c r="IO65" s="580">
        <f>COUNTIF(II$76:II$77,IK77)+COUNTIF(IK$76:IK$77,IK77)</f>
        <v>0</v>
      </c>
      <c r="IP65" s="453" t="str">
        <f t="shared" ca="1" si="712"/>
        <v/>
      </c>
      <c r="IQ65" s="453" t="str">
        <f ca="1">IF((IP65&lt;&gt;""),IF(OR($F65&lt;&gt;$G65,PrSettings!$M$4="●"),(($F65-$G65)=(IM65-IN65))*1,0),"")</f>
        <v/>
      </c>
      <c r="IR65" s="453" t="str">
        <f t="shared" ca="1" si="822"/>
        <v/>
      </c>
      <c r="IS65" s="453" t="str">
        <f ca="1">IF(IP65&lt;&gt;"",IF(ABS($F65-$G65)&gt;=PrSettings!$M$7,(ABS($F65-$G65-IM65+IN65)&lt;=1)*1,IF(AND(IP65,$F65=$G65,$F65&gt;=PrSettings!$M$6),(ABS(IM65-$F65)&lt;=1)*1,IF(AND(IP65,$F65+$G65&gt;=PrSettings!$M$8),(ABS(IM65-$F65)+ABS(IN65-$G65)&lt;=1)*1,""))),"")</f>
        <v/>
      </c>
      <c r="IT65" s="567">
        <f t="shared" ca="1" si="713"/>
        <v>2</v>
      </c>
      <c r="IV65" s="451">
        <f t="shared" ca="1" si="823"/>
        <v>1</v>
      </c>
      <c r="IW65" s="452" t="str">
        <f t="shared" ca="1" si="824"/>
        <v>Brasilien</v>
      </c>
      <c r="IX65" s="453">
        <f t="shared" ca="1" si="825"/>
        <v>29</v>
      </c>
      <c r="IY65" s="452" t="str">
        <f t="shared" ca="1" si="826"/>
        <v>Südkorea</v>
      </c>
      <c r="IZ65" s="492"/>
      <c r="JA65" s="492"/>
      <c r="JB65" s="580">
        <f>COUNTIF(IV$76:IV$77,IX77)+COUNTIF(IX$76:IX$77,IX77)</f>
        <v>0</v>
      </c>
      <c r="JC65" s="453" t="str">
        <f t="shared" ca="1" si="714"/>
        <v/>
      </c>
      <c r="JD65" s="453" t="str">
        <f ca="1">IF((JC65&lt;&gt;""),IF(OR($F65&lt;&gt;$G65,PrSettings!$M$4="●"),(($F65-$G65)=(IZ65-JA65))*1,0),"")</f>
        <v/>
      </c>
      <c r="JE65" s="453" t="str">
        <f t="shared" ca="1" si="827"/>
        <v/>
      </c>
      <c r="JF65" s="453" t="str">
        <f ca="1">IF(JC65&lt;&gt;"",IF(ABS($F65-$G65)&gt;=PrSettings!$M$7,(ABS($F65-$G65-IZ65+JA65)&lt;=1)*1,IF(AND(JC65,$F65=$G65,$F65&gt;=PrSettings!$M$6),(ABS(IZ65-$F65)&lt;=1)*1,IF(AND(JC65,$F65+$G65&gt;=PrSettings!$M$8),(ABS(IZ65-$F65)+ABS(JA65-$G65)&lt;=1)*1,""))),"")</f>
        <v/>
      </c>
      <c r="JG65" s="567">
        <f t="shared" ca="1" si="715"/>
        <v>2</v>
      </c>
      <c r="JI65" s="451">
        <f t="shared" ca="1" si="828"/>
        <v>1</v>
      </c>
      <c r="JJ65" s="452" t="str">
        <f t="shared" ca="1" si="829"/>
        <v>Brasilien</v>
      </c>
      <c r="JK65" s="453">
        <f t="shared" ca="1" si="830"/>
        <v>29</v>
      </c>
      <c r="JL65" s="452" t="str">
        <f t="shared" ca="1" si="831"/>
        <v>Südkorea</v>
      </c>
      <c r="JM65" s="492"/>
      <c r="JN65" s="492"/>
      <c r="JO65" s="580">
        <f>COUNTIF(JI$76:JI$77,JK77)+COUNTIF(JK$76:JK$77,JK77)</f>
        <v>0</v>
      </c>
      <c r="JP65" s="453" t="str">
        <f t="shared" ca="1" si="716"/>
        <v/>
      </c>
      <c r="JQ65" s="453" t="str">
        <f ca="1">IF((JP65&lt;&gt;""),IF(OR($F65&lt;&gt;$G65,PrSettings!$M$4="●"),(($F65-$G65)=(JM65-JN65))*1,0),"")</f>
        <v/>
      </c>
      <c r="JR65" s="453" t="str">
        <f t="shared" ca="1" si="832"/>
        <v/>
      </c>
      <c r="JS65" s="453" t="str">
        <f ca="1">IF(JP65&lt;&gt;"",IF(ABS($F65-$G65)&gt;=PrSettings!$M$7,(ABS($F65-$G65-JM65+JN65)&lt;=1)*1,IF(AND(JP65,$F65=$G65,$F65&gt;=PrSettings!$M$6),(ABS(JM65-$F65)&lt;=1)*1,IF(AND(JP65,$F65+$G65&gt;=PrSettings!$M$8),(ABS(JM65-$F65)+ABS(JN65-$G65)&lt;=1)*1,""))),"")</f>
        <v/>
      </c>
      <c r="JT65" s="567">
        <f t="shared" ca="1" si="717"/>
        <v>2</v>
      </c>
      <c r="JV65" s="451">
        <f t="shared" ca="1" si="833"/>
        <v>1</v>
      </c>
      <c r="JW65" s="452" t="str">
        <f t="shared" ca="1" si="834"/>
        <v>Brasilien</v>
      </c>
      <c r="JX65" s="453">
        <f t="shared" ca="1" si="835"/>
        <v>29</v>
      </c>
      <c r="JY65" s="452" t="str">
        <f t="shared" ca="1" si="836"/>
        <v>Südkorea</v>
      </c>
      <c r="JZ65" s="492"/>
      <c r="KA65" s="492"/>
      <c r="KB65" s="580">
        <f>COUNTIF(JV$76:JV$77,JX77)+COUNTIF(JX$76:JX$77,JX77)</f>
        <v>0</v>
      </c>
      <c r="KC65" s="453" t="str">
        <f t="shared" ca="1" si="718"/>
        <v/>
      </c>
      <c r="KD65" s="453" t="str">
        <f ca="1">IF((KC65&lt;&gt;""),IF(OR($F65&lt;&gt;$G65,PrSettings!$M$4="●"),(($F65-$G65)=(JZ65-KA65))*1,0),"")</f>
        <v/>
      </c>
      <c r="KE65" s="453" t="str">
        <f t="shared" ca="1" si="837"/>
        <v/>
      </c>
      <c r="KF65" s="453" t="str">
        <f ca="1">IF(KC65&lt;&gt;"",IF(ABS($F65-$G65)&gt;=PrSettings!$M$7,(ABS($F65-$G65-JZ65+KA65)&lt;=1)*1,IF(AND(KC65,$F65=$G65,$F65&gt;=PrSettings!$M$6),(ABS(JZ65-$F65)&lt;=1)*1,IF(AND(KC65,$F65+$G65&gt;=PrSettings!$M$8),(ABS(JZ65-$F65)+ABS(KA65-$G65)&lt;=1)*1,""))),"")</f>
        <v/>
      </c>
      <c r="KG65" s="567">
        <f t="shared" ca="1" si="719"/>
        <v>2</v>
      </c>
      <c r="KI65" s="451">
        <f t="shared" ca="1" si="838"/>
        <v>1</v>
      </c>
      <c r="KJ65" s="452" t="str">
        <f t="shared" ca="1" si="839"/>
        <v>Brasilien</v>
      </c>
      <c r="KK65" s="453">
        <f t="shared" ca="1" si="840"/>
        <v>29</v>
      </c>
      <c r="KL65" s="452" t="str">
        <f t="shared" ca="1" si="841"/>
        <v>Südkorea</v>
      </c>
      <c r="KM65" s="492"/>
      <c r="KN65" s="492"/>
      <c r="KO65" s="580">
        <f>COUNTIF(KI$76:KI$77,KK77)+COUNTIF(KK$76:KK$77,KK77)</f>
        <v>0</v>
      </c>
      <c r="KP65" s="453" t="str">
        <f t="shared" ca="1" si="720"/>
        <v/>
      </c>
      <c r="KQ65" s="453" t="str">
        <f ca="1">IF((KP65&lt;&gt;""),IF(OR($F65&lt;&gt;$G65,PrSettings!$M$4="●"),(($F65-$G65)=(KM65-KN65))*1,0),"")</f>
        <v/>
      </c>
      <c r="KR65" s="453" t="str">
        <f t="shared" ca="1" si="842"/>
        <v/>
      </c>
      <c r="KS65" s="453" t="str">
        <f ca="1">IF(KP65&lt;&gt;"",IF(ABS($F65-$G65)&gt;=PrSettings!$M$7,(ABS($F65-$G65-KM65+KN65)&lt;=1)*1,IF(AND(KP65,$F65=$G65,$F65&gt;=PrSettings!$M$6),(ABS(KM65-$F65)&lt;=1)*1,IF(AND(KP65,$F65+$G65&gt;=PrSettings!$M$8),(ABS(KM65-$F65)+ABS(KN65-$G65)&lt;=1)*1,""))),"")</f>
        <v/>
      </c>
      <c r="KT65" s="567">
        <f t="shared" ca="1" si="721"/>
        <v>2</v>
      </c>
      <c r="KV65" s="451">
        <f t="shared" ca="1" si="843"/>
        <v>1</v>
      </c>
      <c r="KW65" s="452" t="str">
        <f t="shared" ca="1" si="844"/>
        <v>Brasilien</v>
      </c>
      <c r="KX65" s="453">
        <f t="shared" ca="1" si="845"/>
        <v>29</v>
      </c>
      <c r="KY65" s="452" t="str">
        <f t="shared" ca="1" si="846"/>
        <v>Südkorea</v>
      </c>
      <c r="KZ65" s="492"/>
      <c r="LA65" s="492"/>
      <c r="LB65" s="580">
        <f>COUNTIF(KV$76:KV$77,KX77)+COUNTIF(KX$76:KX$77,KX77)</f>
        <v>0</v>
      </c>
      <c r="LC65" s="453" t="str">
        <f t="shared" ca="1" si="722"/>
        <v/>
      </c>
      <c r="LD65" s="453" t="str">
        <f ca="1">IF((LC65&lt;&gt;""),IF(OR($F65&lt;&gt;$G65,PrSettings!$M$4="●"),(($F65-$G65)=(KZ65-LA65))*1,0),"")</f>
        <v/>
      </c>
      <c r="LE65" s="453" t="str">
        <f t="shared" ca="1" si="847"/>
        <v/>
      </c>
      <c r="LF65" s="453" t="str">
        <f ca="1">IF(LC65&lt;&gt;"",IF(ABS($F65-$G65)&gt;=PrSettings!$M$7,(ABS($F65-$G65-KZ65+LA65)&lt;=1)*1,IF(AND(LC65,$F65=$G65,$F65&gt;=PrSettings!$M$6),(ABS(KZ65-$F65)&lt;=1)*1,IF(AND(LC65,$F65+$G65&gt;=PrSettings!$M$8),(ABS(KZ65-$F65)+ABS(LA65-$G65)&lt;=1)*1,""))),"")</f>
        <v/>
      </c>
      <c r="LG65" s="567">
        <f t="shared" ca="1" si="723"/>
        <v>2</v>
      </c>
      <c r="LI65" s="451">
        <f t="shared" ca="1" si="848"/>
        <v>1</v>
      </c>
      <c r="LJ65" s="452" t="str">
        <f t="shared" ca="1" si="849"/>
        <v>Brasilien</v>
      </c>
      <c r="LK65" s="453">
        <f t="shared" ca="1" si="850"/>
        <v>29</v>
      </c>
      <c r="LL65" s="452" t="str">
        <f t="shared" ca="1" si="851"/>
        <v>Südkorea</v>
      </c>
      <c r="LM65" s="492"/>
      <c r="LN65" s="492"/>
      <c r="LO65" s="580">
        <f>COUNTIF(LI$76:LI$77,LK77)+COUNTIF(LK$76:LK$77,LK77)</f>
        <v>0</v>
      </c>
      <c r="LP65" s="453" t="str">
        <f t="shared" ca="1" si="724"/>
        <v/>
      </c>
      <c r="LQ65" s="453" t="str">
        <f ca="1">IF((LP65&lt;&gt;""),IF(OR($F65&lt;&gt;$G65,PrSettings!$M$4="●"),(($F65-$G65)=(LM65-LN65))*1,0),"")</f>
        <v/>
      </c>
      <c r="LR65" s="453" t="str">
        <f t="shared" ca="1" si="852"/>
        <v/>
      </c>
      <c r="LS65" s="453" t="str">
        <f ca="1">IF(LP65&lt;&gt;"",IF(ABS($F65-$G65)&gt;=PrSettings!$M$7,(ABS($F65-$G65-LM65+LN65)&lt;=1)*1,IF(AND(LP65,$F65=$G65,$F65&gt;=PrSettings!$M$6),(ABS(LM65-$F65)&lt;=1)*1,IF(AND(LP65,$F65+$G65&gt;=PrSettings!$M$8),(ABS(LM65-$F65)+ABS(LN65-$G65)&lt;=1)*1,""))),"")</f>
        <v/>
      </c>
      <c r="LT65" s="567">
        <f t="shared" ca="1" si="725"/>
        <v>2</v>
      </c>
      <c r="LV65" s="451">
        <f t="shared" ca="1" si="853"/>
        <v>1</v>
      </c>
      <c r="LW65" s="452" t="str">
        <f t="shared" ca="1" si="854"/>
        <v>Brasilien</v>
      </c>
      <c r="LX65" s="453">
        <f t="shared" ca="1" si="855"/>
        <v>29</v>
      </c>
      <c r="LY65" s="452" t="str">
        <f t="shared" ca="1" si="856"/>
        <v>Südkorea</v>
      </c>
      <c r="LZ65" s="492"/>
      <c r="MA65" s="492"/>
      <c r="MB65" s="580">
        <f>COUNTIF(LV$76:LV$77,LX77)+COUNTIF(LX$76:LX$77,LX77)</f>
        <v>0</v>
      </c>
      <c r="MC65" s="453" t="str">
        <f t="shared" ca="1" si="726"/>
        <v/>
      </c>
      <c r="MD65" s="453" t="str">
        <f ca="1">IF((MC65&lt;&gt;""),IF(OR($F65&lt;&gt;$G65,PrSettings!$M$4="●"),(($F65-$G65)=(LZ65-MA65))*1,0),"")</f>
        <v/>
      </c>
      <c r="ME65" s="453" t="str">
        <f t="shared" ca="1" si="857"/>
        <v/>
      </c>
      <c r="MF65" s="453" t="str">
        <f ca="1">IF(MC65&lt;&gt;"",IF(ABS($F65-$G65)&gt;=PrSettings!$M$7,(ABS($F65-$G65-LZ65+MA65)&lt;=1)*1,IF(AND(MC65,$F65=$G65,$F65&gt;=PrSettings!$M$6),(ABS(LZ65-$F65)&lt;=1)*1,IF(AND(MC65,$F65+$G65&gt;=PrSettings!$M$8),(ABS(LZ65-$F65)+ABS(MA65-$G65)&lt;=1)*1,""))),"")</f>
        <v/>
      </c>
      <c r="MG65" s="567">
        <f t="shared" ca="1" si="727"/>
        <v>2</v>
      </c>
    </row>
    <row r="66" spans="1:345" s="444" customFormat="1" x14ac:dyDescent="0.25">
      <c r="A66" s="448"/>
      <c r="B66" s="451">
        <f ca="1">IF(C66="","",INDEX(Groups!$C$7:$C$45,MATCH(C66,Groups!$D$7:$D$45,0)))</f>
        <v>5</v>
      </c>
      <c r="C66" s="452" t="str">
        <f ca="1">INDIRECT("'"&amp;References!$A$1&amp;"'!"&amp;"$N$50")</f>
        <v>England</v>
      </c>
      <c r="D66" s="453">
        <f ca="1">IF(E66="","",INDEX(Groups!$C$7:$C$45,MATCH(E66,Groups!$D$7:$D$45,0)))</f>
        <v>20</v>
      </c>
      <c r="E66" s="452" t="str">
        <f ca="1">INDIRECT("'"&amp;References!$A$1&amp;"'!"&amp;"$O$50")</f>
        <v>Senegal</v>
      </c>
      <c r="F66" s="454">
        <f ca="1">IF(AND(INDIRECT("'"&amp;References!$A$1&amp;"'!"&amp;"$N$51")&lt;&gt;"",INDIRECT("'"&amp;References!$A$1&amp;"'!"&amp;"$O$51")&lt;&gt;""),INDIRECT("'"&amp;References!$A$1&amp;"'!"&amp;"$N$51"),"")</f>
        <v>3</v>
      </c>
      <c r="G66" s="455">
        <f ca="1">IF(AND(INDIRECT("'"&amp;References!$A$1&amp;"'!"&amp;"$N$51")&lt;&gt;"",INDIRECT("'"&amp;References!$A$1&amp;"'!"&amp;"$O$51")&lt;&gt;""),INDIRECT("'"&amp;References!$A$1&amp;"'!"&amp;"$O$51"),"")</f>
        <v>0</v>
      </c>
      <c r="I66" s="451">
        <f t="shared" ca="1" si="728"/>
        <v>5</v>
      </c>
      <c r="J66" s="452" t="str">
        <f t="shared" ca="1" si="729"/>
        <v>England</v>
      </c>
      <c r="K66" s="453">
        <f t="shared" ca="1" si="730"/>
        <v>20</v>
      </c>
      <c r="L66" s="452" t="str">
        <f t="shared" ca="1" si="731"/>
        <v>Senegal</v>
      </c>
      <c r="M66" s="492"/>
      <c r="N66" s="492"/>
      <c r="O66" s="580">
        <f>COUNTIF(I$71:I$74,K71)+COUNTIF(K$71:K$74,K71)</f>
        <v>0</v>
      </c>
      <c r="P66" s="453" t="str">
        <f t="shared" ca="1" si="676"/>
        <v/>
      </c>
      <c r="Q66" s="453" t="str">
        <f ca="1">IF((P66&lt;&gt;""),IF(OR($F66&lt;&gt;$G66,PrSettings!$M$4="●"),(($F66-$G66)=(M66-N66))*1,0),"")</f>
        <v/>
      </c>
      <c r="R66" s="453" t="str">
        <f t="shared" ca="1" si="732"/>
        <v/>
      </c>
      <c r="S66" s="453" t="str">
        <f ca="1">IF(P66&lt;&gt;"",IF(ABS($F66-$G66)&gt;=PrSettings!$M$7,(ABS($F66-$G66-M66+N66)&lt;=1)*1,IF(AND(P66,$F66=$G66,$F66&gt;=PrSettings!$M$6),(ABS(M66-$F66)&lt;=1)*1,IF(AND(P66,$F66+$G66&gt;=PrSettings!$M$8),(ABS(M66-$F66)+ABS(N66-$G66)&lt;=1)*1,""))),"")</f>
        <v/>
      </c>
      <c r="T66" s="567">
        <f t="shared" ca="1" si="677"/>
        <v>2</v>
      </c>
      <c r="V66" s="451">
        <f t="shared" ca="1" si="733"/>
        <v>5</v>
      </c>
      <c r="W66" s="452" t="str">
        <f t="shared" ca="1" si="734"/>
        <v>England</v>
      </c>
      <c r="X66" s="453">
        <f t="shared" ca="1" si="735"/>
        <v>20</v>
      </c>
      <c r="Y66" s="452" t="str">
        <f t="shared" ca="1" si="736"/>
        <v>Senegal</v>
      </c>
      <c r="Z66" s="492"/>
      <c r="AA66" s="492"/>
      <c r="AB66" s="580">
        <f>COUNTIF(V$71:V$74,X71)+COUNTIF(X$71:X$74,X71)</f>
        <v>0</v>
      </c>
      <c r="AC66" s="453" t="str">
        <f t="shared" ca="1" si="678"/>
        <v/>
      </c>
      <c r="AD66" s="453" t="str">
        <f ca="1">IF((AC66&lt;&gt;""),IF(OR($F66&lt;&gt;$G66,PrSettings!$M$4="●"),(($F66-$G66)=(Z66-AA66))*1,0),"")</f>
        <v/>
      </c>
      <c r="AE66" s="453" t="str">
        <f t="shared" ca="1" si="737"/>
        <v/>
      </c>
      <c r="AF66" s="453" t="str">
        <f ca="1">IF(AC66&lt;&gt;"",IF(ABS($F66-$G66)&gt;=PrSettings!$M$7,(ABS($F66-$G66-Z66+AA66)&lt;=1)*1,IF(AND(AC66,$F66=$G66,$F66&gt;=PrSettings!$M$6),(ABS(Z66-$F66)&lt;=1)*1,IF(AND(AC66,$F66+$G66&gt;=PrSettings!$M$8),(ABS(Z66-$F66)+ABS(AA66-$G66)&lt;=1)*1,""))),"")</f>
        <v/>
      </c>
      <c r="AG66" s="567">
        <f t="shared" ca="1" si="679"/>
        <v>2</v>
      </c>
      <c r="AI66" s="451">
        <f t="shared" ca="1" si="738"/>
        <v>5</v>
      </c>
      <c r="AJ66" s="452" t="str">
        <f t="shared" ca="1" si="739"/>
        <v>England</v>
      </c>
      <c r="AK66" s="453">
        <f t="shared" ca="1" si="740"/>
        <v>20</v>
      </c>
      <c r="AL66" s="452" t="str">
        <f t="shared" ca="1" si="741"/>
        <v>Senegal</v>
      </c>
      <c r="AM66" s="492"/>
      <c r="AN66" s="492"/>
      <c r="AO66" s="580">
        <f>COUNTIF(AI$71:AI$74,AK71)+COUNTIF(AK$71:AK$74,AK71)</f>
        <v>0</v>
      </c>
      <c r="AP66" s="453" t="str">
        <f t="shared" ca="1" si="680"/>
        <v/>
      </c>
      <c r="AQ66" s="453" t="str">
        <f ca="1">IF((AP66&lt;&gt;""),IF(OR($F66&lt;&gt;$G66,PrSettings!$M$4="●"),(($F66-$G66)=(AM66-AN66))*1,0),"")</f>
        <v/>
      </c>
      <c r="AR66" s="453" t="str">
        <f t="shared" ca="1" si="742"/>
        <v/>
      </c>
      <c r="AS66" s="453" t="str">
        <f ca="1">IF(AP66&lt;&gt;"",IF(ABS($F66-$G66)&gt;=PrSettings!$M$7,(ABS($F66-$G66-AM66+AN66)&lt;=1)*1,IF(AND(AP66,$F66=$G66,$F66&gt;=PrSettings!$M$6),(ABS(AM66-$F66)&lt;=1)*1,IF(AND(AP66,$F66+$G66&gt;=PrSettings!$M$8),(ABS(AM66-$F66)+ABS(AN66-$G66)&lt;=1)*1,""))),"")</f>
        <v/>
      </c>
      <c r="AT66" s="567">
        <f t="shared" ca="1" si="681"/>
        <v>2</v>
      </c>
      <c r="AV66" s="451">
        <f t="shared" ca="1" si="743"/>
        <v>5</v>
      </c>
      <c r="AW66" s="452" t="str">
        <f t="shared" ca="1" si="744"/>
        <v>England</v>
      </c>
      <c r="AX66" s="453">
        <f t="shared" ca="1" si="745"/>
        <v>20</v>
      </c>
      <c r="AY66" s="452" t="str">
        <f t="shared" ca="1" si="746"/>
        <v>Senegal</v>
      </c>
      <c r="AZ66" s="492"/>
      <c r="BA66" s="492"/>
      <c r="BB66" s="580">
        <f>COUNTIF(AV$71:AV$74,AX71)+COUNTIF(AX$71:AX$74,AX71)</f>
        <v>0</v>
      </c>
      <c r="BC66" s="453" t="str">
        <f t="shared" ca="1" si="682"/>
        <v/>
      </c>
      <c r="BD66" s="453" t="str">
        <f ca="1">IF((BC66&lt;&gt;""),IF(OR($F66&lt;&gt;$G66,PrSettings!$M$4="●"),(($F66-$G66)=(AZ66-BA66))*1,0),"")</f>
        <v/>
      </c>
      <c r="BE66" s="453" t="str">
        <f t="shared" ca="1" si="747"/>
        <v/>
      </c>
      <c r="BF66" s="453" t="str">
        <f ca="1">IF(BC66&lt;&gt;"",IF(ABS($F66-$G66)&gt;=PrSettings!$M$7,(ABS($F66-$G66-AZ66+BA66)&lt;=1)*1,IF(AND(BC66,$F66=$G66,$F66&gt;=PrSettings!$M$6),(ABS(AZ66-$F66)&lt;=1)*1,IF(AND(BC66,$F66+$G66&gt;=PrSettings!$M$8),(ABS(AZ66-$F66)+ABS(BA66-$G66)&lt;=1)*1,""))),"")</f>
        <v/>
      </c>
      <c r="BG66" s="567">
        <f t="shared" ca="1" si="683"/>
        <v>2</v>
      </c>
      <c r="BI66" s="451">
        <f t="shared" ca="1" si="748"/>
        <v>5</v>
      </c>
      <c r="BJ66" s="452" t="str">
        <f t="shared" ca="1" si="749"/>
        <v>England</v>
      </c>
      <c r="BK66" s="453">
        <f t="shared" ca="1" si="750"/>
        <v>20</v>
      </c>
      <c r="BL66" s="452" t="str">
        <f t="shared" ca="1" si="751"/>
        <v>Senegal</v>
      </c>
      <c r="BM66" s="492"/>
      <c r="BN66" s="492"/>
      <c r="BO66" s="580">
        <f>COUNTIF(BI$71:BI$74,BK71)+COUNTIF(BK$71:BK$74,BK71)</f>
        <v>0</v>
      </c>
      <c r="BP66" s="453" t="str">
        <f t="shared" ca="1" si="684"/>
        <v/>
      </c>
      <c r="BQ66" s="453" t="str">
        <f ca="1">IF((BP66&lt;&gt;""),IF(OR($F66&lt;&gt;$G66,PrSettings!$M$4="●"),(($F66-$G66)=(BM66-BN66))*1,0),"")</f>
        <v/>
      </c>
      <c r="BR66" s="453" t="str">
        <f t="shared" ca="1" si="752"/>
        <v/>
      </c>
      <c r="BS66" s="453" t="str">
        <f ca="1">IF(BP66&lt;&gt;"",IF(ABS($F66-$G66)&gt;=PrSettings!$M$7,(ABS($F66-$G66-BM66+BN66)&lt;=1)*1,IF(AND(BP66,$F66=$G66,$F66&gt;=PrSettings!$M$6),(ABS(BM66-$F66)&lt;=1)*1,IF(AND(BP66,$F66+$G66&gt;=PrSettings!$M$8),(ABS(BM66-$F66)+ABS(BN66-$G66)&lt;=1)*1,""))),"")</f>
        <v/>
      </c>
      <c r="BT66" s="567">
        <f t="shared" ca="1" si="685"/>
        <v>2</v>
      </c>
      <c r="BV66" s="451">
        <f t="shared" ca="1" si="753"/>
        <v>5</v>
      </c>
      <c r="BW66" s="452" t="str">
        <f t="shared" ca="1" si="754"/>
        <v>England</v>
      </c>
      <c r="BX66" s="453">
        <f t="shared" ca="1" si="755"/>
        <v>20</v>
      </c>
      <c r="BY66" s="452" t="str">
        <f t="shared" ca="1" si="756"/>
        <v>Senegal</v>
      </c>
      <c r="BZ66" s="492"/>
      <c r="CA66" s="492"/>
      <c r="CB66" s="580">
        <f>COUNTIF(BV$71:BV$74,BX71)+COUNTIF(BX$71:BX$74,BX71)</f>
        <v>0</v>
      </c>
      <c r="CC66" s="453" t="str">
        <f t="shared" ca="1" si="686"/>
        <v/>
      </c>
      <c r="CD66" s="453" t="str">
        <f ca="1">IF((CC66&lt;&gt;""),IF(OR($F66&lt;&gt;$G66,PrSettings!$M$4="●"),(($F66-$G66)=(BZ66-CA66))*1,0),"")</f>
        <v/>
      </c>
      <c r="CE66" s="453" t="str">
        <f t="shared" ca="1" si="757"/>
        <v/>
      </c>
      <c r="CF66" s="453" t="str">
        <f ca="1">IF(CC66&lt;&gt;"",IF(ABS($F66-$G66)&gt;=PrSettings!$M$7,(ABS($F66-$G66-BZ66+CA66)&lt;=1)*1,IF(AND(CC66,$F66=$G66,$F66&gt;=PrSettings!$M$6),(ABS(BZ66-$F66)&lt;=1)*1,IF(AND(CC66,$F66+$G66&gt;=PrSettings!$M$8),(ABS(BZ66-$F66)+ABS(CA66-$G66)&lt;=1)*1,""))),"")</f>
        <v/>
      </c>
      <c r="CG66" s="567">
        <f t="shared" ca="1" si="687"/>
        <v>2</v>
      </c>
      <c r="CI66" s="451">
        <f t="shared" ca="1" si="758"/>
        <v>5</v>
      </c>
      <c r="CJ66" s="452" t="str">
        <f t="shared" ca="1" si="759"/>
        <v>England</v>
      </c>
      <c r="CK66" s="453">
        <f t="shared" ca="1" si="760"/>
        <v>20</v>
      </c>
      <c r="CL66" s="452" t="str">
        <f t="shared" ca="1" si="761"/>
        <v>Senegal</v>
      </c>
      <c r="CM66" s="492"/>
      <c r="CN66" s="492"/>
      <c r="CO66" s="580">
        <f>COUNTIF(CI$71:CI$74,CK71)+COUNTIF(CK$71:CK$74,CK71)</f>
        <v>0</v>
      </c>
      <c r="CP66" s="453" t="str">
        <f t="shared" ca="1" si="688"/>
        <v/>
      </c>
      <c r="CQ66" s="453" t="str">
        <f ca="1">IF((CP66&lt;&gt;""),IF(OR($F66&lt;&gt;$G66,PrSettings!$M$4="●"),(($F66-$G66)=(CM66-CN66))*1,0),"")</f>
        <v/>
      </c>
      <c r="CR66" s="453" t="str">
        <f t="shared" ca="1" si="762"/>
        <v/>
      </c>
      <c r="CS66" s="453" t="str">
        <f ca="1">IF(CP66&lt;&gt;"",IF(ABS($F66-$G66)&gt;=PrSettings!$M$7,(ABS($F66-$G66-CM66+CN66)&lt;=1)*1,IF(AND(CP66,$F66=$G66,$F66&gt;=PrSettings!$M$6),(ABS(CM66-$F66)&lt;=1)*1,IF(AND(CP66,$F66+$G66&gt;=PrSettings!$M$8),(ABS(CM66-$F66)+ABS(CN66-$G66)&lt;=1)*1,""))),"")</f>
        <v/>
      </c>
      <c r="CT66" s="567">
        <f t="shared" ca="1" si="689"/>
        <v>2</v>
      </c>
      <c r="CV66" s="451">
        <f t="shared" ca="1" si="763"/>
        <v>5</v>
      </c>
      <c r="CW66" s="452" t="str">
        <f t="shared" ca="1" si="764"/>
        <v>England</v>
      </c>
      <c r="CX66" s="453">
        <f t="shared" ca="1" si="765"/>
        <v>20</v>
      </c>
      <c r="CY66" s="452" t="str">
        <f t="shared" ca="1" si="766"/>
        <v>Senegal</v>
      </c>
      <c r="CZ66" s="492"/>
      <c r="DA66" s="492"/>
      <c r="DB66" s="580">
        <f>COUNTIF(CV$71:CV$74,CX71)+COUNTIF(CX$71:CX$74,CX71)</f>
        <v>0</v>
      </c>
      <c r="DC66" s="453" t="str">
        <f t="shared" ca="1" si="690"/>
        <v/>
      </c>
      <c r="DD66" s="453" t="str">
        <f ca="1">IF((DC66&lt;&gt;""),IF(OR($F66&lt;&gt;$G66,PrSettings!$M$4="●"),(($F66-$G66)=(CZ66-DA66))*1,0),"")</f>
        <v/>
      </c>
      <c r="DE66" s="453" t="str">
        <f t="shared" ca="1" si="767"/>
        <v/>
      </c>
      <c r="DF66" s="453" t="str">
        <f ca="1">IF(DC66&lt;&gt;"",IF(ABS($F66-$G66)&gt;=PrSettings!$M$7,(ABS($F66-$G66-CZ66+DA66)&lt;=1)*1,IF(AND(DC66,$F66=$G66,$F66&gt;=PrSettings!$M$6),(ABS(CZ66-$F66)&lt;=1)*1,IF(AND(DC66,$F66+$G66&gt;=PrSettings!$M$8),(ABS(CZ66-$F66)+ABS(DA66-$G66)&lt;=1)*1,""))),"")</f>
        <v/>
      </c>
      <c r="DG66" s="567">
        <f t="shared" ca="1" si="691"/>
        <v>2</v>
      </c>
      <c r="DI66" s="451">
        <f t="shared" ca="1" si="768"/>
        <v>5</v>
      </c>
      <c r="DJ66" s="452" t="str">
        <f t="shared" ca="1" si="769"/>
        <v>England</v>
      </c>
      <c r="DK66" s="453">
        <f t="shared" ca="1" si="770"/>
        <v>20</v>
      </c>
      <c r="DL66" s="452" t="str">
        <f t="shared" ca="1" si="771"/>
        <v>Senegal</v>
      </c>
      <c r="DM66" s="492"/>
      <c r="DN66" s="492"/>
      <c r="DO66" s="580">
        <f>COUNTIF(DI$71:DI$74,DK71)+COUNTIF(DK$71:DK$74,DK71)</f>
        <v>0</v>
      </c>
      <c r="DP66" s="453" t="str">
        <f t="shared" ca="1" si="692"/>
        <v/>
      </c>
      <c r="DQ66" s="453" t="str">
        <f ca="1">IF((DP66&lt;&gt;""),IF(OR($F66&lt;&gt;$G66,PrSettings!$M$4="●"),(($F66-$G66)=(DM66-DN66))*1,0),"")</f>
        <v/>
      </c>
      <c r="DR66" s="453" t="str">
        <f t="shared" ca="1" si="772"/>
        <v/>
      </c>
      <c r="DS66" s="453" t="str">
        <f ca="1">IF(DP66&lt;&gt;"",IF(ABS($F66-$G66)&gt;=PrSettings!$M$7,(ABS($F66-$G66-DM66+DN66)&lt;=1)*1,IF(AND(DP66,$F66=$G66,$F66&gt;=PrSettings!$M$6),(ABS(DM66-$F66)&lt;=1)*1,IF(AND(DP66,$F66+$G66&gt;=PrSettings!$M$8),(ABS(DM66-$F66)+ABS(DN66-$G66)&lt;=1)*1,""))),"")</f>
        <v/>
      </c>
      <c r="DT66" s="567">
        <f t="shared" ca="1" si="693"/>
        <v>2</v>
      </c>
      <c r="DV66" s="451">
        <f t="shared" ca="1" si="773"/>
        <v>5</v>
      </c>
      <c r="DW66" s="452" t="str">
        <f t="shared" ca="1" si="774"/>
        <v>England</v>
      </c>
      <c r="DX66" s="453">
        <f t="shared" ca="1" si="775"/>
        <v>20</v>
      </c>
      <c r="DY66" s="452" t="str">
        <f t="shared" ca="1" si="776"/>
        <v>Senegal</v>
      </c>
      <c r="DZ66" s="492"/>
      <c r="EA66" s="492"/>
      <c r="EB66" s="580">
        <f>COUNTIF(DV$71:DV$74,DX71)+COUNTIF(DX$71:DX$74,DX71)</f>
        <v>0</v>
      </c>
      <c r="EC66" s="453" t="str">
        <f t="shared" ca="1" si="694"/>
        <v/>
      </c>
      <c r="ED66" s="453" t="str">
        <f ca="1">IF((EC66&lt;&gt;""),IF(OR($F66&lt;&gt;$G66,PrSettings!$M$4="●"),(($F66-$G66)=(DZ66-EA66))*1,0),"")</f>
        <v/>
      </c>
      <c r="EE66" s="453" t="str">
        <f t="shared" ca="1" si="777"/>
        <v/>
      </c>
      <c r="EF66" s="453" t="str">
        <f ca="1">IF(EC66&lt;&gt;"",IF(ABS($F66-$G66)&gt;=PrSettings!$M$7,(ABS($F66-$G66-DZ66+EA66)&lt;=1)*1,IF(AND(EC66,$F66=$G66,$F66&gt;=PrSettings!$M$6),(ABS(DZ66-$F66)&lt;=1)*1,IF(AND(EC66,$F66+$G66&gt;=PrSettings!$M$8),(ABS(DZ66-$F66)+ABS(EA66-$G66)&lt;=1)*1,""))),"")</f>
        <v/>
      </c>
      <c r="EG66" s="567">
        <f t="shared" ca="1" si="695"/>
        <v>2</v>
      </c>
      <c r="EI66" s="451">
        <f t="shared" ca="1" si="778"/>
        <v>5</v>
      </c>
      <c r="EJ66" s="452" t="str">
        <f t="shared" ca="1" si="779"/>
        <v>England</v>
      </c>
      <c r="EK66" s="453">
        <f t="shared" ca="1" si="780"/>
        <v>20</v>
      </c>
      <c r="EL66" s="452" t="str">
        <f t="shared" ca="1" si="781"/>
        <v>Senegal</v>
      </c>
      <c r="EM66" s="492"/>
      <c r="EN66" s="492"/>
      <c r="EO66" s="580">
        <f>COUNTIF(EI$71:EI$74,EK71)+COUNTIF(EK$71:EK$74,EK71)</f>
        <v>0</v>
      </c>
      <c r="EP66" s="453" t="str">
        <f t="shared" ca="1" si="696"/>
        <v/>
      </c>
      <c r="EQ66" s="453" t="str">
        <f ca="1">IF((EP66&lt;&gt;""),IF(OR($F66&lt;&gt;$G66,PrSettings!$M$4="●"),(($F66-$G66)=(EM66-EN66))*1,0),"")</f>
        <v/>
      </c>
      <c r="ER66" s="453" t="str">
        <f t="shared" ca="1" si="782"/>
        <v/>
      </c>
      <c r="ES66" s="453" t="str">
        <f ca="1">IF(EP66&lt;&gt;"",IF(ABS($F66-$G66)&gt;=PrSettings!$M$7,(ABS($F66-$G66-EM66+EN66)&lt;=1)*1,IF(AND(EP66,$F66=$G66,$F66&gt;=PrSettings!$M$6),(ABS(EM66-$F66)&lt;=1)*1,IF(AND(EP66,$F66+$G66&gt;=PrSettings!$M$8),(ABS(EM66-$F66)+ABS(EN66-$G66)&lt;=1)*1,""))),"")</f>
        <v/>
      </c>
      <c r="ET66" s="567">
        <f t="shared" ca="1" si="697"/>
        <v>2</v>
      </c>
      <c r="EV66" s="451">
        <f t="shared" ca="1" si="783"/>
        <v>5</v>
      </c>
      <c r="EW66" s="452" t="str">
        <f t="shared" ca="1" si="784"/>
        <v>England</v>
      </c>
      <c r="EX66" s="453">
        <f t="shared" ca="1" si="785"/>
        <v>20</v>
      </c>
      <c r="EY66" s="452" t="str">
        <f t="shared" ca="1" si="786"/>
        <v>Senegal</v>
      </c>
      <c r="EZ66" s="492"/>
      <c r="FA66" s="492"/>
      <c r="FB66" s="580">
        <f>COUNTIF(EV$71:EV$74,EX71)+COUNTIF(EX$71:EX$74,EX71)</f>
        <v>0</v>
      </c>
      <c r="FC66" s="453" t="str">
        <f t="shared" ca="1" si="698"/>
        <v/>
      </c>
      <c r="FD66" s="453" t="str">
        <f ca="1">IF((FC66&lt;&gt;""),IF(OR($F66&lt;&gt;$G66,PrSettings!$M$4="●"),(($F66-$G66)=(EZ66-FA66))*1,0),"")</f>
        <v/>
      </c>
      <c r="FE66" s="453" t="str">
        <f t="shared" ca="1" si="787"/>
        <v/>
      </c>
      <c r="FF66" s="453" t="str">
        <f ca="1">IF(FC66&lt;&gt;"",IF(ABS($F66-$G66)&gt;=PrSettings!$M$7,(ABS($F66-$G66-EZ66+FA66)&lt;=1)*1,IF(AND(FC66,$F66=$G66,$F66&gt;=PrSettings!$M$6),(ABS(EZ66-$F66)&lt;=1)*1,IF(AND(FC66,$F66+$G66&gt;=PrSettings!$M$8),(ABS(EZ66-$F66)+ABS(FA66-$G66)&lt;=1)*1,""))),"")</f>
        <v/>
      </c>
      <c r="FG66" s="567">
        <f t="shared" ca="1" si="699"/>
        <v>2</v>
      </c>
      <c r="FI66" s="451">
        <f t="shared" ca="1" si="788"/>
        <v>5</v>
      </c>
      <c r="FJ66" s="452" t="str">
        <f t="shared" ca="1" si="789"/>
        <v>England</v>
      </c>
      <c r="FK66" s="453">
        <f t="shared" ca="1" si="790"/>
        <v>20</v>
      </c>
      <c r="FL66" s="452" t="str">
        <f t="shared" ca="1" si="791"/>
        <v>Senegal</v>
      </c>
      <c r="FM66" s="492"/>
      <c r="FN66" s="492"/>
      <c r="FO66" s="580">
        <f>COUNTIF(FI$71:FI$74,FK71)+COUNTIF(FK$71:FK$74,FK71)</f>
        <v>0</v>
      </c>
      <c r="FP66" s="453" t="str">
        <f t="shared" ca="1" si="700"/>
        <v/>
      </c>
      <c r="FQ66" s="453" t="str">
        <f ca="1">IF((FP66&lt;&gt;""),IF(OR($F66&lt;&gt;$G66,PrSettings!$M$4="●"),(($F66-$G66)=(FM66-FN66))*1,0),"")</f>
        <v/>
      </c>
      <c r="FR66" s="453" t="str">
        <f t="shared" ca="1" si="792"/>
        <v/>
      </c>
      <c r="FS66" s="453" t="str">
        <f ca="1">IF(FP66&lt;&gt;"",IF(ABS($F66-$G66)&gt;=PrSettings!$M$7,(ABS($F66-$G66-FM66+FN66)&lt;=1)*1,IF(AND(FP66,$F66=$G66,$F66&gt;=PrSettings!$M$6),(ABS(FM66-$F66)&lt;=1)*1,IF(AND(FP66,$F66+$G66&gt;=PrSettings!$M$8),(ABS(FM66-$F66)+ABS(FN66-$G66)&lt;=1)*1,""))),"")</f>
        <v/>
      </c>
      <c r="FT66" s="567">
        <f t="shared" ca="1" si="701"/>
        <v>2</v>
      </c>
      <c r="FV66" s="451">
        <f t="shared" ca="1" si="793"/>
        <v>5</v>
      </c>
      <c r="FW66" s="452" t="str">
        <f t="shared" ca="1" si="794"/>
        <v>England</v>
      </c>
      <c r="FX66" s="453">
        <f t="shared" ca="1" si="795"/>
        <v>20</v>
      </c>
      <c r="FY66" s="452" t="str">
        <f t="shared" ca="1" si="796"/>
        <v>Senegal</v>
      </c>
      <c r="FZ66" s="492"/>
      <c r="GA66" s="492"/>
      <c r="GB66" s="580">
        <f>COUNTIF(FV$71:FV$74,FX71)+COUNTIF(FX$71:FX$74,FX71)</f>
        <v>0</v>
      </c>
      <c r="GC66" s="453" t="str">
        <f t="shared" ca="1" si="702"/>
        <v/>
      </c>
      <c r="GD66" s="453" t="str">
        <f ca="1">IF((GC66&lt;&gt;""),IF(OR($F66&lt;&gt;$G66,PrSettings!$M$4="●"),(($F66-$G66)=(FZ66-GA66))*1,0),"")</f>
        <v/>
      </c>
      <c r="GE66" s="453" t="str">
        <f t="shared" ca="1" si="797"/>
        <v/>
      </c>
      <c r="GF66" s="453" t="str">
        <f ca="1">IF(GC66&lt;&gt;"",IF(ABS($F66-$G66)&gt;=PrSettings!$M$7,(ABS($F66-$G66-FZ66+GA66)&lt;=1)*1,IF(AND(GC66,$F66=$G66,$F66&gt;=PrSettings!$M$6),(ABS(FZ66-$F66)&lt;=1)*1,IF(AND(GC66,$F66+$G66&gt;=PrSettings!$M$8),(ABS(FZ66-$F66)+ABS(GA66-$G66)&lt;=1)*1,""))),"")</f>
        <v/>
      </c>
      <c r="GG66" s="567">
        <f t="shared" ca="1" si="703"/>
        <v>2</v>
      </c>
      <c r="GI66" s="451">
        <f t="shared" ca="1" si="798"/>
        <v>5</v>
      </c>
      <c r="GJ66" s="452" t="str">
        <f t="shared" ca="1" si="799"/>
        <v>England</v>
      </c>
      <c r="GK66" s="453">
        <f t="shared" ca="1" si="800"/>
        <v>20</v>
      </c>
      <c r="GL66" s="452" t="str">
        <f t="shared" ca="1" si="801"/>
        <v>Senegal</v>
      </c>
      <c r="GM66" s="492"/>
      <c r="GN66" s="492"/>
      <c r="GO66" s="580">
        <f>COUNTIF(GI$71:GI$74,GK71)+COUNTIF(GK$71:GK$74,GK71)</f>
        <v>0</v>
      </c>
      <c r="GP66" s="453" t="str">
        <f t="shared" ca="1" si="704"/>
        <v/>
      </c>
      <c r="GQ66" s="453" t="str">
        <f ca="1">IF((GP66&lt;&gt;""),IF(OR($F66&lt;&gt;$G66,PrSettings!$M$4="●"),(($F66-$G66)=(GM66-GN66))*1,0),"")</f>
        <v/>
      </c>
      <c r="GR66" s="453" t="str">
        <f t="shared" ca="1" si="802"/>
        <v/>
      </c>
      <c r="GS66" s="453" t="str">
        <f ca="1">IF(GP66&lt;&gt;"",IF(ABS($F66-$G66)&gt;=PrSettings!$M$7,(ABS($F66-$G66-GM66+GN66)&lt;=1)*1,IF(AND(GP66,$F66=$G66,$F66&gt;=PrSettings!$M$6),(ABS(GM66-$F66)&lt;=1)*1,IF(AND(GP66,$F66+$G66&gt;=PrSettings!$M$8),(ABS(GM66-$F66)+ABS(GN66-$G66)&lt;=1)*1,""))),"")</f>
        <v/>
      </c>
      <c r="GT66" s="567">
        <f t="shared" ca="1" si="705"/>
        <v>2</v>
      </c>
      <c r="GV66" s="451">
        <f t="shared" ca="1" si="803"/>
        <v>5</v>
      </c>
      <c r="GW66" s="452" t="str">
        <f t="shared" ca="1" si="804"/>
        <v>England</v>
      </c>
      <c r="GX66" s="453">
        <f t="shared" ca="1" si="805"/>
        <v>20</v>
      </c>
      <c r="GY66" s="452" t="str">
        <f t="shared" ca="1" si="806"/>
        <v>Senegal</v>
      </c>
      <c r="GZ66" s="492"/>
      <c r="HA66" s="492"/>
      <c r="HB66" s="580">
        <f>COUNTIF(GV$71:GV$74,GX71)+COUNTIF(GX$71:GX$74,GX71)</f>
        <v>0</v>
      </c>
      <c r="HC66" s="453" t="str">
        <f t="shared" ca="1" si="706"/>
        <v/>
      </c>
      <c r="HD66" s="453" t="str">
        <f ca="1">IF((HC66&lt;&gt;""),IF(OR($F66&lt;&gt;$G66,PrSettings!$M$4="●"),(($F66-$G66)=(GZ66-HA66))*1,0),"")</f>
        <v/>
      </c>
      <c r="HE66" s="453" t="str">
        <f t="shared" ca="1" si="807"/>
        <v/>
      </c>
      <c r="HF66" s="453" t="str">
        <f ca="1">IF(HC66&lt;&gt;"",IF(ABS($F66-$G66)&gt;=PrSettings!$M$7,(ABS($F66-$G66-GZ66+HA66)&lt;=1)*1,IF(AND(HC66,$F66=$G66,$F66&gt;=PrSettings!$M$6),(ABS(GZ66-$F66)&lt;=1)*1,IF(AND(HC66,$F66+$G66&gt;=PrSettings!$M$8),(ABS(GZ66-$F66)+ABS(HA66-$G66)&lt;=1)*1,""))),"")</f>
        <v/>
      </c>
      <c r="HG66" s="567">
        <f t="shared" ca="1" si="707"/>
        <v>2</v>
      </c>
      <c r="HI66" s="451">
        <f t="shared" ca="1" si="808"/>
        <v>5</v>
      </c>
      <c r="HJ66" s="452" t="str">
        <f t="shared" ca="1" si="809"/>
        <v>England</v>
      </c>
      <c r="HK66" s="453">
        <f t="shared" ca="1" si="810"/>
        <v>20</v>
      </c>
      <c r="HL66" s="452" t="str">
        <f t="shared" ca="1" si="811"/>
        <v>Senegal</v>
      </c>
      <c r="HM66" s="492"/>
      <c r="HN66" s="492"/>
      <c r="HO66" s="580">
        <f>COUNTIF(HI$71:HI$74,HK71)+COUNTIF(HK$71:HK$74,HK71)</f>
        <v>0</v>
      </c>
      <c r="HP66" s="453" t="str">
        <f t="shared" ca="1" si="708"/>
        <v/>
      </c>
      <c r="HQ66" s="453" t="str">
        <f ca="1">IF((HP66&lt;&gt;""),IF(OR($F66&lt;&gt;$G66,PrSettings!$M$4="●"),(($F66-$G66)=(HM66-HN66))*1,0),"")</f>
        <v/>
      </c>
      <c r="HR66" s="453" t="str">
        <f t="shared" ca="1" si="812"/>
        <v/>
      </c>
      <c r="HS66" s="453" t="str">
        <f ca="1">IF(HP66&lt;&gt;"",IF(ABS($F66-$G66)&gt;=PrSettings!$M$7,(ABS($F66-$G66-HM66+HN66)&lt;=1)*1,IF(AND(HP66,$F66=$G66,$F66&gt;=PrSettings!$M$6),(ABS(HM66-$F66)&lt;=1)*1,IF(AND(HP66,$F66+$G66&gt;=PrSettings!$M$8),(ABS(HM66-$F66)+ABS(HN66-$G66)&lt;=1)*1,""))),"")</f>
        <v/>
      </c>
      <c r="HT66" s="567">
        <f t="shared" ca="1" si="709"/>
        <v>2</v>
      </c>
      <c r="HV66" s="451">
        <f t="shared" ca="1" si="813"/>
        <v>5</v>
      </c>
      <c r="HW66" s="452" t="str">
        <f t="shared" ca="1" si="814"/>
        <v>England</v>
      </c>
      <c r="HX66" s="453">
        <f t="shared" ca="1" si="815"/>
        <v>20</v>
      </c>
      <c r="HY66" s="452" t="str">
        <f t="shared" ca="1" si="816"/>
        <v>Senegal</v>
      </c>
      <c r="HZ66" s="492"/>
      <c r="IA66" s="492"/>
      <c r="IB66" s="580">
        <f>COUNTIF(HV$71:HV$74,HX71)+COUNTIF(HX$71:HX$74,HX71)</f>
        <v>0</v>
      </c>
      <c r="IC66" s="453" t="str">
        <f t="shared" ca="1" si="710"/>
        <v/>
      </c>
      <c r="ID66" s="453" t="str">
        <f ca="1">IF((IC66&lt;&gt;""),IF(OR($F66&lt;&gt;$G66,PrSettings!$M$4="●"),(($F66-$G66)=(HZ66-IA66))*1,0),"")</f>
        <v/>
      </c>
      <c r="IE66" s="453" t="str">
        <f t="shared" ca="1" si="817"/>
        <v/>
      </c>
      <c r="IF66" s="453" t="str">
        <f ca="1">IF(IC66&lt;&gt;"",IF(ABS($F66-$G66)&gt;=PrSettings!$M$7,(ABS($F66-$G66-HZ66+IA66)&lt;=1)*1,IF(AND(IC66,$F66=$G66,$F66&gt;=PrSettings!$M$6),(ABS(HZ66-$F66)&lt;=1)*1,IF(AND(IC66,$F66+$G66&gt;=PrSettings!$M$8),(ABS(HZ66-$F66)+ABS(IA66-$G66)&lt;=1)*1,""))),"")</f>
        <v/>
      </c>
      <c r="IG66" s="567">
        <f t="shared" ca="1" si="711"/>
        <v>2</v>
      </c>
      <c r="II66" s="451">
        <f t="shared" ca="1" si="818"/>
        <v>5</v>
      </c>
      <c r="IJ66" s="452" t="str">
        <f t="shared" ca="1" si="819"/>
        <v>England</v>
      </c>
      <c r="IK66" s="453">
        <f t="shared" ca="1" si="820"/>
        <v>20</v>
      </c>
      <c r="IL66" s="452" t="str">
        <f t="shared" ca="1" si="821"/>
        <v>Senegal</v>
      </c>
      <c r="IM66" s="492"/>
      <c r="IN66" s="492"/>
      <c r="IO66" s="580">
        <f>COUNTIF(II$71:II$74,IK71)+COUNTIF(IK$71:IK$74,IK71)</f>
        <v>0</v>
      </c>
      <c r="IP66" s="453" t="str">
        <f t="shared" ca="1" si="712"/>
        <v/>
      </c>
      <c r="IQ66" s="453" t="str">
        <f ca="1">IF((IP66&lt;&gt;""),IF(OR($F66&lt;&gt;$G66,PrSettings!$M$4="●"),(($F66-$G66)=(IM66-IN66))*1,0),"")</f>
        <v/>
      </c>
      <c r="IR66" s="453" t="str">
        <f t="shared" ca="1" si="822"/>
        <v/>
      </c>
      <c r="IS66" s="453" t="str">
        <f ca="1">IF(IP66&lt;&gt;"",IF(ABS($F66-$G66)&gt;=PrSettings!$M$7,(ABS($F66-$G66-IM66+IN66)&lt;=1)*1,IF(AND(IP66,$F66=$G66,$F66&gt;=PrSettings!$M$6),(ABS(IM66-$F66)&lt;=1)*1,IF(AND(IP66,$F66+$G66&gt;=PrSettings!$M$8),(ABS(IM66-$F66)+ABS(IN66-$G66)&lt;=1)*1,""))),"")</f>
        <v/>
      </c>
      <c r="IT66" s="567">
        <f t="shared" ca="1" si="713"/>
        <v>2</v>
      </c>
      <c r="IV66" s="451">
        <f t="shared" ca="1" si="823"/>
        <v>5</v>
      </c>
      <c r="IW66" s="452" t="str">
        <f t="shared" ca="1" si="824"/>
        <v>England</v>
      </c>
      <c r="IX66" s="453">
        <f t="shared" ca="1" si="825"/>
        <v>20</v>
      </c>
      <c r="IY66" s="452" t="str">
        <f t="shared" ca="1" si="826"/>
        <v>Senegal</v>
      </c>
      <c r="IZ66" s="492"/>
      <c r="JA66" s="492"/>
      <c r="JB66" s="580">
        <f>COUNTIF(IV$71:IV$74,IX71)+COUNTIF(IX$71:IX$74,IX71)</f>
        <v>0</v>
      </c>
      <c r="JC66" s="453" t="str">
        <f t="shared" ca="1" si="714"/>
        <v/>
      </c>
      <c r="JD66" s="453" t="str">
        <f ca="1">IF((JC66&lt;&gt;""),IF(OR($F66&lt;&gt;$G66,PrSettings!$M$4="●"),(($F66-$G66)=(IZ66-JA66))*1,0),"")</f>
        <v/>
      </c>
      <c r="JE66" s="453" t="str">
        <f t="shared" ca="1" si="827"/>
        <v/>
      </c>
      <c r="JF66" s="453" t="str">
        <f ca="1">IF(JC66&lt;&gt;"",IF(ABS($F66-$G66)&gt;=PrSettings!$M$7,(ABS($F66-$G66-IZ66+JA66)&lt;=1)*1,IF(AND(JC66,$F66=$G66,$F66&gt;=PrSettings!$M$6),(ABS(IZ66-$F66)&lt;=1)*1,IF(AND(JC66,$F66+$G66&gt;=PrSettings!$M$8),(ABS(IZ66-$F66)+ABS(JA66-$G66)&lt;=1)*1,""))),"")</f>
        <v/>
      </c>
      <c r="JG66" s="567">
        <f t="shared" ca="1" si="715"/>
        <v>2</v>
      </c>
      <c r="JI66" s="451">
        <f t="shared" ca="1" si="828"/>
        <v>5</v>
      </c>
      <c r="JJ66" s="452" t="str">
        <f t="shared" ca="1" si="829"/>
        <v>England</v>
      </c>
      <c r="JK66" s="453">
        <f t="shared" ca="1" si="830"/>
        <v>20</v>
      </c>
      <c r="JL66" s="452" t="str">
        <f t="shared" ca="1" si="831"/>
        <v>Senegal</v>
      </c>
      <c r="JM66" s="492"/>
      <c r="JN66" s="492"/>
      <c r="JO66" s="580">
        <f>COUNTIF(JI$71:JI$74,JK71)+COUNTIF(JK$71:JK$74,JK71)</f>
        <v>0</v>
      </c>
      <c r="JP66" s="453" t="str">
        <f t="shared" ca="1" si="716"/>
        <v/>
      </c>
      <c r="JQ66" s="453" t="str">
        <f ca="1">IF((JP66&lt;&gt;""),IF(OR($F66&lt;&gt;$G66,PrSettings!$M$4="●"),(($F66-$G66)=(JM66-JN66))*1,0),"")</f>
        <v/>
      </c>
      <c r="JR66" s="453" t="str">
        <f t="shared" ca="1" si="832"/>
        <v/>
      </c>
      <c r="JS66" s="453" t="str">
        <f ca="1">IF(JP66&lt;&gt;"",IF(ABS($F66-$G66)&gt;=PrSettings!$M$7,(ABS($F66-$G66-JM66+JN66)&lt;=1)*1,IF(AND(JP66,$F66=$G66,$F66&gt;=PrSettings!$M$6),(ABS(JM66-$F66)&lt;=1)*1,IF(AND(JP66,$F66+$G66&gt;=PrSettings!$M$8),(ABS(JM66-$F66)+ABS(JN66-$G66)&lt;=1)*1,""))),"")</f>
        <v/>
      </c>
      <c r="JT66" s="567">
        <f t="shared" ca="1" si="717"/>
        <v>2</v>
      </c>
      <c r="JV66" s="451">
        <f t="shared" ca="1" si="833"/>
        <v>5</v>
      </c>
      <c r="JW66" s="452" t="str">
        <f t="shared" ca="1" si="834"/>
        <v>England</v>
      </c>
      <c r="JX66" s="453">
        <f t="shared" ca="1" si="835"/>
        <v>20</v>
      </c>
      <c r="JY66" s="452" t="str">
        <f t="shared" ca="1" si="836"/>
        <v>Senegal</v>
      </c>
      <c r="JZ66" s="492"/>
      <c r="KA66" s="492"/>
      <c r="KB66" s="580">
        <f>COUNTIF(JV$71:JV$74,JX71)+COUNTIF(JX$71:JX$74,JX71)</f>
        <v>0</v>
      </c>
      <c r="KC66" s="453" t="str">
        <f t="shared" ca="1" si="718"/>
        <v/>
      </c>
      <c r="KD66" s="453" t="str">
        <f ca="1">IF((KC66&lt;&gt;""),IF(OR($F66&lt;&gt;$G66,PrSettings!$M$4="●"),(($F66-$G66)=(JZ66-KA66))*1,0),"")</f>
        <v/>
      </c>
      <c r="KE66" s="453" t="str">
        <f t="shared" ca="1" si="837"/>
        <v/>
      </c>
      <c r="KF66" s="453" t="str">
        <f ca="1">IF(KC66&lt;&gt;"",IF(ABS($F66-$G66)&gt;=PrSettings!$M$7,(ABS($F66-$G66-JZ66+KA66)&lt;=1)*1,IF(AND(KC66,$F66=$G66,$F66&gt;=PrSettings!$M$6),(ABS(JZ66-$F66)&lt;=1)*1,IF(AND(KC66,$F66+$G66&gt;=PrSettings!$M$8),(ABS(JZ66-$F66)+ABS(KA66-$G66)&lt;=1)*1,""))),"")</f>
        <v/>
      </c>
      <c r="KG66" s="567">
        <f t="shared" ca="1" si="719"/>
        <v>2</v>
      </c>
      <c r="KI66" s="451">
        <f t="shared" ca="1" si="838"/>
        <v>5</v>
      </c>
      <c r="KJ66" s="452" t="str">
        <f t="shared" ca="1" si="839"/>
        <v>England</v>
      </c>
      <c r="KK66" s="453">
        <f t="shared" ca="1" si="840"/>
        <v>20</v>
      </c>
      <c r="KL66" s="452" t="str">
        <f t="shared" ca="1" si="841"/>
        <v>Senegal</v>
      </c>
      <c r="KM66" s="492"/>
      <c r="KN66" s="492"/>
      <c r="KO66" s="580">
        <f>COUNTIF(KI$71:KI$74,KK71)+COUNTIF(KK$71:KK$74,KK71)</f>
        <v>0</v>
      </c>
      <c r="KP66" s="453" t="str">
        <f t="shared" ca="1" si="720"/>
        <v/>
      </c>
      <c r="KQ66" s="453" t="str">
        <f ca="1">IF((KP66&lt;&gt;""),IF(OR($F66&lt;&gt;$G66,PrSettings!$M$4="●"),(($F66-$G66)=(KM66-KN66))*1,0),"")</f>
        <v/>
      </c>
      <c r="KR66" s="453" t="str">
        <f t="shared" ca="1" si="842"/>
        <v/>
      </c>
      <c r="KS66" s="453" t="str">
        <f ca="1">IF(KP66&lt;&gt;"",IF(ABS($F66-$G66)&gt;=PrSettings!$M$7,(ABS($F66-$G66-KM66+KN66)&lt;=1)*1,IF(AND(KP66,$F66=$G66,$F66&gt;=PrSettings!$M$6),(ABS(KM66-$F66)&lt;=1)*1,IF(AND(KP66,$F66+$G66&gt;=PrSettings!$M$8),(ABS(KM66-$F66)+ABS(KN66-$G66)&lt;=1)*1,""))),"")</f>
        <v/>
      </c>
      <c r="KT66" s="567">
        <f t="shared" ca="1" si="721"/>
        <v>2</v>
      </c>
      <c r="KV66" s="451">
        <f t="shared" ca="1" si="843"/>
        <v>5</v>
      </c>
      <c r="KW66" s="452" t="str">
        <f t="shared" ca="1" si="844"/>
        <v>England</v>
      </c>
      <c r="KX66" s="453">
        <f t="shared" ca="1" si="845"/>
        <v>20</v>
      </c>
      <c r="KY66" s="452" t="str">
        <f t="shared" ca="1" si="846"/>
        <v>Senegal</v>
      </c>
      <c r="KZ66" s="492"/>
      <c r="LA66" s="492"/>
      <c r="LB66" s="580">
        <f>COUNTIF(KV$71:KV$74,KX71)+COUNTIF(KX$71:KX$74,KX71)</f>
        <v>0</v>
      </c>
      <c r="LC66" s="453" t="str">
        <f t="shared" ca="1" si="722"/>
        <v/>
      </c>
      <c r="LD66" s="453" t="str">
        <f ca="1">IF((LC66&lt;&gt;""),IF(OR($F66&lt;&gt;$G66,PrSettings!$M$4="●"),(($F66-$G66)=(KZ66-LA66))*1,0),"")</f>
        <v/>
      </c>
      <c r="LE66" s="453" t="str">
        <f t="shared" ca="1" si="847"/>
        <v/>
      </c>
      <c r="LF66" s="453" t="str">
        <f ca="1">IF(LC66&lt;&gt;"",IF(ABS($F66-$G66)&gt;=PrSettings!$M$7,(ABS($F66-$G66-KZ66+LA66)&lt;=1)*1,IF(AND(LC66,$F66=$G66,$F66&gt;=PrSettings!$M$6),(ABS(KZ66-$F66)&lt;=1)*1,IF(AND(LC66,$F66+$G66&gt;=PrSettings!$M$8),(ABS(KZ66-$F66)+ABS(LA66-$G66)&lt;=1)*1,""))),"")</f>
        <v/>
      </c>
      <c r="LG66" s="567">
        <f t="shared" ca="1" si="723"/>
        <v>2</v>
      </c>
      <c r="LI66" s="451">
        <f t="shared" ca="1" si="848"/>
        <v>5</v>
      </c>
      <c r="LJ66" s="452" t="str">
        <f t="shared" ca="1" si="849"/>
        <v>England</v>
      </c>
      <c r="LK66" s="453">
        <f t="shared" ca="1" si="850"/>
        <v>20</v>
      </c>
      <c r="LL66" s="452" t="str">
        <f t="shared" ca="1" si="851"/>
        <v>Senegal</v>
      </c>
      <c r="LM66" s="492"/>
      <c r="LN66" s="492"/>
      <c r="LO66" s="580">
        <f>COUNTIF(LI$71:LI$74,LK71)+COUNTIF(LK$71:LK$74,LK71)</f>
        <v>0</v>
      </c>
      <c r="LP66" s="453" t="str">
        <f t="shared" ca="1" si="724"/>
        <v/>
      </c>
      <c r="LQ66" s="453" t="str">
        <f ca="1">IF((LP66&lt;&gt;""),IF(OR($F66&lt;&gt;$G66,PrSettings!$M$4="●"),(($F66-$G66)=(LM66-LN66))*1,0),"")</f>
        <v/>
      </c>
      <c r="LR66" s="453" t="str">
        <f t="shared" ca="1" si="852"/>
        <v/>
      </c>
      <c r="LS66" s="453" t="str">
        <f ca="1">IF(LP66&lt;&gt;"",IF(ABS($F66-$G66)&gt;=PrSettings!$M$7,(ABS($F66-$G66-LM66+LN66)&lt;=1)*1,IF(AND(LP66,$F66=$G66,$F66&gt;=PrSettings!$M$6),(ABS(LM66-$F66)&lt;=1)*1,IF(AND(LP66,$F66+$G66&gt;=PrSettings!$M$8),(ABS(LM66-$F66)+ABS(LN66-$G66)&lt;=1)*1,""))),"")</f>
        <v/>
      </c>
      <c r="LT66" s="567">
        <f t="shared" ca="1" si="725"/>
        <v>2</v>
      </c>
      <c r="LV66" s="451">
        <f t="shared" ca="1" si="853"/>
        <v>5</v>
      </c>
      <c r="LW66" s="452" t="str">
        <f t="shared" ca="1" si="854"/>
        <v>England</v>
      </c>
      <c r="LX66" s="453">
        <f t="shared" ca="1" si="855"/>
        <v>20</v>
      </c>
      <c r="LY66" s="452" t="str">
        <f t="shared" ca="1" si="856"/>
        <v>Senegal</v>
      </c>
      <c r="LZ66" s="492"/>
      <c r="MA66" s="492"/>
      <c r="MB66" s="580">
        <f>COUNTIF(LV$71:LV$74,LX71)+COUNTIF(LX$71:LX$74,LX71)</f>
        <v>0</v>
      </c>
      <c r="MC66" s="453" t="str">
        <f t="shared" ca="1" si="726"/>
        <v/>
      </c>
      <c r="MD66" s="453" t="str">
        <f ca="1">IF((MC66&lt;&gt;""),IF(OR($F66&lt;&gt;$G66,PrSettings!$M$4="●"),(($F66-$G66)=(LZ66-MA66))*1,0),"")</f>
        <v/>
      </c>
      <c r="ME66" s="453" t="str">
        <f t="shared" ca="1" si="857"/>
        <v/>
      </c>
      <c r="MF66" s="453" t="str">
        <f ca="1">IF(MC66&lt;&gt;"",IF(ABS($F66-$G66)&gt;=PrSettings!$M$7,(ABS($F66-$G66-LZ66+MA66)&lt;=1)*1,IF(AND(MC66,$F66=$G66,$F66&gt;=PrSettings!$M$6),(ABS(LZ66-$F66)&lt;=1)*1,IF(AND(MC66,$F66+$G66&gt;=PrSettings!$M$8),(ABS(LZ66-$F66)+ABS(MA66-$G66)&lt;=1)*1,""))),"")</f>
        <v/>
      </c>
      <c r="MG66" s="567">
        <f t="shared" ca="1" si="727"/>
        <v>2</v>
      </c>
    </row>
    <row r="67" spans="1:345" s="444" customFormat="1" x14ac:dyDescent="0.25">
      <c r="A67" s="448"/>
      <c r="B67" s="451">
        <f ca="1">IF(C67="","",INDEX(Groups!$C$7:$C$45,MATCH(C67,Groups!$D$7:$D$45,0)))</f>
        <v>3</v>
      </c>
      <c r="C67" s="452" t="str">
        <f ca="1">INDIRECT("'"&amp;References!$A$1&amp;"'!"&amp;"$Q$50")</f>
        <v>Frankreich</v>
      </c>
      <c r="D67" s="453">
        <f ca="1">IF(E67="","",INDEX(Groups!$C$7:$C$45,MATCH(E67,Groups!$D$7:$D$45,0)))</f>
        <v>26</v>
      </c>
      <c r="E67" s="452" t="str">
        <f ca="1">INDIRECT("'"&amp;References!$A$1&amp;"'!"&amp;"$R$50")</f>
        <v>Polen</v>
      </c>
      <c r="F67" s="454">
        <f ca="1">IF(AND(INDIRECT("'"&amp;References!$A$1&amp;"'!"&amp;"$Q$51")&lt;&gt;"",INDIRECT("'"&amp;References!$A$1&amp;"'!"&amp;"$R$51")&lt;&gt;""),INDIRECT("'"&amp;References!$A$1&amp;"'!"&amp;"$Q$51"),"")</f>
        <v>3</v>
      </c>
      <c r="G67" s="455">
        <f ca="1">IF(AND(INDIRECT("'"&amp;References!$A$1&amp;"'!"&amp;"$Q$51")&lt;&gt;"",INDIRECT("'"&amp;References!$A$1&amp;"'!"&amp;"$R$51")&lt;&gt;""),INDIRECT("'"&amp;References!$A$1&amp;"'!"&amp;"$R$51"),"")</f>
        <v>1</v>
      </c>
      <c r="I67" s="451">
        <f t="shared" ca="1" si="728"/>
        <v>3</v>
      </c>
      <c r="J67" s="452" t="str">
        <f t="shared" ca="1" si="729"/>
        <v>Frankreich</v>
      </c>
      <c r="K67" s="453">
        <f t="shared" ca="1" si="730"/>
        <v>26</v>
      </c>
      <c r="L67" s="452" t="str">
        <f t="shared" ca="1" si="731"/>
        <v>Polen</v>
      </c>
      <c r="M67" s="492"/>
      <c r="N67" s="492"/>
      <c r="O67" s="580">
        <f t="shared" ref="O67:O69" si="858">COUNTIF(I$71:I$74,K72)+COUNTIF(K$71:K$74,K72)</f>
        <v>0</v>
      </c>
      <c r="P67" s="453" t="str">
        <f t="shared" ca="1" si="676"/>
        <v/>
      </c>
      <c r="Q67" s="453" t="str">
        <f ca="1">IF((P67&lt;&gt;""),IF(OR($F67&lt;&gt;$G67,PrSettings!$M$4="●"),(($F67-$G67)=(M67-N67))*1,0),"")</f>
        <v/>
      </c>
      <c r="R67" s="453" t="str">
        <f t="shared" ca="1" si="732"/>
        <v/>
      </c>
      <c r="S67" s="453" t="str">
        <f ca="1">IF(P67&lt;&gt;"",IF(ABS($F67-$G67)&gt;=PrSettings!$M$7,(ABS($F67-$G67-M67+N67)&lt;=1)*1,IF(AND(P67,$F67=$G67,$F67&gt;=PrSettings!$M$6),(ABS(M67-$F67)&lt;=1)*1,IF(AND(P67,$F67+$G67&gt;=PrSettings!$M$8),(ABS(M67-$F67)+ABS(N67-$G67)&lt;=1)*1,""))),"")</f>
        <v/>
      </c>
      <c r="T67" s="567">
        <f t="shared" ca="1" si="677"/>
        <v>2</v>
      </c>
      <c r="V67" s="451">
        <f t="shared" ca="1" si="733"/>
        <v>3</v>
      </c>
      <c r="W67" s="452" t="str">
        <f t="shared" ca="1" si="734"/>
        <v>Frankreich</v>
      </c>
      <c r="X67" s="453">
        <f t="shared" ca="1" si="735"/>
        <v>26</v>
      </c>
      <c r="Y67" s="452" t="str">
        <f t="shared" ca="1" si="736"/>
        <v>Polen</v>
      </c>
      <c r="Z67" s="492"/>
      <c r="AA67" s="492"/>
      <c r="AB67" s="580">
        <f t="shared" ref="AB67:AB69" si="859">COUNTIF(V$71:V$74,X72)+COUNTIF(X$71:X$74,X72)</f>
        <v>0</v>
      </c>
      <c r="AC67" s="453" t="str">
        <f t="shared" ca="1" si="678"/>
        <v/>
      </c>
      <c r="AD67" s="453" t="str">
        <f ca="1">IF((AC67&lt;&gt;""),IF(OR($F67&lt;&gt;$G67,PrSettings!$M$4="●"),(($F67-$G67)=(Z67-AA67))*1,0),"")</f>
        <v/>
      </c>
      <c r="AE67" s="453" t="str">
        <f t="shared" ca="1" si="737"/>
        <v/>
      </c>
      <c r="AF67" s="453" t="str">
        <f ca="1">IF(AC67&lt;&gt;"",IF(ABS($F67-$G67)&gt;=PrSettings!$M$7,(ABS($F67-$G67-Z67+AA67)&lt;=1)*1,IF(AND(AC67,$F67=$G67,$F67&gt;=PrSettings!$M$6),(ABS(Z67-$F67)&lt;=1)*1,IF(AND(AC67,$F67+$G67&gt;=PrSettings!$M$8),(ABS(Z67-$F67)+ABS(AA67-$G67)&lt;=1)*1,""))),"")</f>
        <v/>
      </c>
      <c r="AG67" s="567">
        <f t="shared" ca="1" si="679"/>
        <v>2</v>
      </c>
      <c r="AI67" s="451">
        <f t="shared" ca="1" si="738"/>
        <v>3</v>
      </c>
      <c r="AJ67" s="452" t="str">
        <f t="shared" ca="1" si="739"/>
        <v>Frankreich</v>
      </c>
      <c r="AK67" s="453">
        <f t="shared" ca="1" si="740"/>
        <v>26</v>
      </c>
      <c r="AL67" s="452" t="str">
        <f t="shared" ca="1" si="741"/>
        <v>Polen</v>
      </c>
      <c r="AM67" s="492"/>
      <c r="AN67" s="492"/>
      <c r="AO67" s="580">
        <f t="shared" ref="AO67:AO69" si="860">COUNTIF(AI$71:AI$74,AK72)+COUNTIF(AK$71:AK$74,AK72)</f>
        <v>0</v>
      </c>
      <c r="AP67" s="453" t="str">
        <f t="shared" ca="1" si="680"/>
        <v/>
      </c>
      <c r="AQ67" s="453" t="str">
        <f ca="1">IF((AP67&lt;&gt;""),IF(OR($F67&lt;&gt;$G67,PrSettings!$M$4="●"),(($F67-$G67)=(AM67-AN67))*1,0),"")</f>
        <v/>
      </c>
      <c r="AR67" s="453" t="str">
        <f t="shared" ca="1" si="742"/>
        <v/>
      </c>
      <c r="AS67" s="453" t="str">
        <f ca="1">IF(AP67&lt;&gt;"",IF(ABS($F67-$G67)&gt;=PrSettings!$M$7,(ABS($F67-$G67-AM67+AN67)&lt;=1)*1,IF(AND(AP67,$F67=$G67,$F67&gt;=PrSettings!$M$6),(ABS(AM67-$F67)&lt;=1)*1,IF(AND(AP67,$F67+$G67&gt;=PrSettings!$M$8),(ABS(AM67-$F67)+ABS(AN67-$G67)&lt;=1)*1,""))),"")</f>
        <v/>
      </c>
      <c r="AT67" s="567">
        <f t="shared" ca="1" si="681"/>
        <v>2</v>
      </c>
      <c r="AV67" s="451">
        <f t="shared" ca="1" si="743"/>
        <v>3</v>
      </c>
      <c r="AW67" s="452" t="str">
        <f t="shared" ca="1" si="744"/>
        <v>Frankreich</v>
      </c>
      <c r="AX67" s="453">
        <f t="shared" ca="1" si="745"/>
        <v>26</v>
      </c>
      <c r="AY67" s="452" t="str">
        <f t="shared" ca="1" si="746"/>
        <v>Polen</v>
      </c>
      <c r="AZ67" s="492"/>
      <c r="BA67" s="492"/>
      <c r="BB67" s="580">
        <f t="shared" ref="BB67:BB69" si="861">COUNTIF(AV$71:AV$74,AX72)+COUNTIF(AX$71:AX$74,AX72)</f>
        <v>0</v>
      </c>
      <c r="BC67" s="453" t="str">
        <f t="shared" ca="1" si="682"/>
        <v/>
      </c>
      <c r="BD67" s="453" t="str">
        <f ca="1">IF((BC67&lt;&gt;""),IF(OR($F67&lt;&gt;$G67,PrSettings!$M$4="●"),(($F67-$G67)=(AZ67-BA67))*1,0),"")</f>
        <v/>
      </c>
      <c r="BE67" s="453" t="str">
        <f t="shared" ca="1" si="747"/>
        <v/>
      </c>
      <c r="BF67" s="453" t="str">
        <f ca="1">IF(BC67&lt;&gt;"",IF(ABS($F67-$G67)&gt;=PrSettings!$M$7,(ABS($F67-$G67-AZ67+BA67)&lt;=1)*1,IF(AND(BC67,$F67=$G67,$F67&gt;=PrSettings!$M$6),(ABS(AZ67-$F67)&lt;=1)*1,IF(AND(BC67,$F67+$G67&gt;=PrSettings!$M$8),(ABS(AZ67-$F67)+ABS(BA67-$G67)&lt;=1)*1,""))),"")</f>
        <v/>
      </c>
      <c r="BG67" s="567">
        <f t="shared" ca="1" si="683"/>
        <v>2</v>
      </c>
      <c r="BI67" s="451">
        <f t="shared" ca="1" si="748"/>
        <v>3</v>
      </c>
      <c r="BJ67" s="452" t="str">
        <f t="shared" ca="1" si="749"/>
        <v>Frankreich</v>
      </c>
      <c r="BK67" s="453">
        <f t="shared" ca="1" si="750"/>
        <v>26</v>
      </c>
      <c r="BL67" s="452" t="str">
        <f t="shared" ca="1" si="751"/>
        <v>Polen</v>
      </c>
      <c r="BM67" s="492"/>
      <c r="BN67" s="492"/>
      <c r="BO67" s="580">
        <f t="shared" ref="BO67:BO69" si="862">COUNTIF(BI$71:BI$74,BK72)+COUNTIF(BK$71:BK$74,BK72)</f>
        <v>0</v>
      </c>
      <c r="BP67" s="453" t="str">
        <f t="shared" ca="1" si="684"/>
        <v/>
      </c>
      <c r="BQ67" s="453" t="str">
        <f ca="1">IF((BP67&lt;&gt;""),IF(OR($F67&lt;&gt;$G67,PrSettings!$M$4="●"),(($F67-$G67)=(BM67-BN67))*1,0),"")</f>
        <v/>
      </c>
      <c r="BR67" s="453" t="str">
        <f t="shared" ca="1" si="752"/>
        <v/>
      </c>
      <c r="BS67" s="453" t="str">
        <f ca="1">IF(BP67&lt;&gt;"",IF(ABS($F67-$G67)&gt;=PrSettings!$M$7,(ABS($F67-$G67-BM67+BN67)&lt;=1)*1,IF(AND(BP67,$F67=$G67,$F67&gt;=PrSettings!$M$6),(ABS(BM67-$F67)&lt;=1)*1,IF(AND(BP67,$F67+$G67&gt;=PrSettings!$M$8),(ABS(BM67-$F67)+ABS(BN67-$G67)&lt;=1)*1,""))),"")</f>
        <v/>
      </c>
      <c r="BT67" s="567">
        <f t="shared" ca="1" si="685"/>
        <v>2</v>
      </c>
      <c r="BV67" s="451">
        <f t="shared" ca="1" si="753"/>
        <v>3</v>
      </c>
      <c r="BW67" s="452" t="str">
        <f t="shared" ca="1" si="754"/>
        <v>Frankreich</v>
      </c>
      <c r="BX67" s="453">
        <f t="shared" ca="1" si="755"/>
        <v>26</v>
      </c>
      <c r="BY67" s="452" t="str">
        <f t="shared" ca="1" si="756"/>
        <v>Polen</v>
      </c>
      <c r="BZ67" s="492"/>
      <c r="CA67" s="492"/>
      <c r="CB67" s="580">
        <f t="shared" ref="CB67:CB69" si="863">COUNTIF(BV$71:BV$74,BX72)+COUNTIF(BX$71:BX$74,BX72)</f>
        <v>0</v>
      </c>
      <c r="CC67" s="453" t="str">
        <f t="shared" ca="1" si="686"/>
        <v/>
      </c>
      <c r="CD67" s="453" t="str">
        <f ca="1">IF((CC67&lt;&gt;""),IF(OR($F67&lt;&gt;$G67,PrSettings!$M$4="●"),(($F67-$G67)=(BZ67-CA67))*1,0),"")</f>
        <v/>
      </c>
      <c r="CE67" s="453" t="str">
        <f t="shared" ca="1" si="757"/>
        <v/>
      </c>
      <c r="CF67" s="453" t="str">
        <f ca="1">IF(CC67&lt;&gt;"",IF(ABS($F67-$G67)&gt;=PrSettings!$M$7,(ABS($F67-$G67-BZ67+CA67)&lt;=1)*1,IF(AND(CC67,$F67=$G67,$F67&gt;=PrSettings!$M$6),(ABS(BZ67-$F67)&lt;=1)*1,IF(AND(CC67,$F67+$G67&gt;=PrSettings!$M$8),(ABS(BZ67-$F67)+ABS(CA67-$G67)&lt;=1)*1,""))),"")</f>
        <v/>
      </c>
      <c r="CG67" s="567">
        <f t="shared" ca="1" si="687"/>
        <v>2</v>
      </c>
      <c r="CI67" s="451">
        <f t="shared" ca="1" si="758"/>
        <v>3</v>
      </c>
      <c r="CJ67" s="452" t="str">
        <f t="shared" ca="1" si="759"/>
        <v>Frankreich</v>
      </c>
      <c r="CK67" s="453">
        <f t="shared" ca="1" si="760"/>
        <v>26</v>
      </c>
      <c r="CL67" s="452" t="str">
        <f t="shared" ca="1" si="761"/>
        <v>Polen</v>
      </c>
      <c r="CM67" s="492"/>
      <c r="CN67" s="492"/>
      <c r="CO67" s="580">
        <f t="shared" ref="CO67:CO69" si="864">COUNTIF(CI$71:CI$74,CK72)+COUNTIF(CK$71:CK$74,CK72)</f>
        <v>0</v>
      </c>
      <c r="CP67" s="453" t="str">
        <f t="shared" ca="1" si="688"/>
        <v/>
      </c>
      <c r="CQ67" s="453" t="str">
        <f ca="1">IF((CP67&lt;&gt;""),IF(OR($F67&lt;&gt;$G67,PrSettings!$M$4="●"),(($F67-$G67)=(CM67-CN67))*1,0),"")</f>
        <v/>
      </c>
      <c r="CR67" s="453" t="str">
        <f t="shared" ca="1" si="762"/>
        <v/>
      </c>
      <c r="CS67" s="453" t="str">
        <f ca="1">IF(CP67&lt;&gt;"",IF(ABS($F67-$G67)&gt;=PrSettings!$M$7,(ABS($F67-$G67-CM67+CN67)&lt;=1)*1,IF(AND(CP67,$F67=$G67,$F67&gt;=PrSettings!$M$6),(ABS(CM67-$F67)&lt;=1)*1,IF(AND(CP67,$F67+$G67&gt;=PrSettings!$M$8),(ABS(CM67-$F67)+ABS(CN67-$G67)&lt;=1)*1,""))),"")</f>
        <v/>
      </c>
      <c r="CT67" s="567">
        <f t="shared" ca="1" si="689"/>
        <v>2</v>
      </c>
      <c r="CV67" s="451">
        <f t="shared" ca="1" si="763"/>
        <v>3</v>
      </c>
      <c r="CW67" s="452" t="str">
        <f t="shared" ca="1" si="764"/>
        <v>Frankreich</v>
      </c>
      <c r="CX67" s="453">
        <f t="shared" ca="1" si="765"/>
        <v>26</v>
      </c>
      <c r="CY67" s="452" t="str">
        <f t="shared" ca="1" si="766"/>
        <v>Polen</v>
      </c>
      <c r="CZ67" s="492"/>
      <c r="DA67" s="492"/>
      <c r="DB67" s="580">
        <f t="shared" ref="DB67:DB69" si="865">COUNTIF(CV$71:CV$74,CX72)+COUNTIF(CX$71:CX$74,CX72)</f>
        <v>0</v>
      </c>
      <c r="DC67" s="453" t="str">
        <f t="shared" ca="1" si="690"/>
        <v/>
      </c>
      <c r="DD67" s="453" t="str">
        <f ca="1">IF((DC67&lt;&gt;""),IF(OR($F67&lt;&gt;$G67,PrSettings!$M$4="●"),(($F67-$G67)=(CZ67-DA67))*1,0),"")</f>
        <v/>
      </c>
      <c r="DE67" s="453" t="str">
        <f t="shared" ca="1" si="767"/>
        <v/>
      </c>
      <c r="DF67" s="453" t="str">
        <f ca="1">IF(DC67&lt;&gt;"",IF(ABS($F67-$G67)&gt;=PrSettings!$M$7,(ABS($F67-$G67-CZ67+DA67)&lt;=1)*1,IF(AND(DC67,$F67=$G67,$F67&gt;=PrSettings!$M$6),(ABS(CZ67-$F67)&lt;=1)*1,IF(AND(DC67,$F67+$G67&gt;=PrSettings!$M$8),(ABS(CZ67-$F67)+ABS(DA67-$G67)&lt;=1)*1,""))),"")</f>
        <v/>
      </c>
      <c r="DG67" s="567">
        <f t="shared" ca="1" si="691"/>
        <v>2</v>
      </c>
      <c r="DI67" s="451">
        <f t="shared" ca="1" si="768"/>
        <v>3</v>
      </c>
      <c r="DJ67" s="452" t="str">
        <f t="shared" ca="1" si="769"/>
        <v>Frankreich</v>
      </c>
      <c r="DK67" s="453">
        <f t="shared" ca="1" si="770"/>
        <v>26</v>
      </c>
      <c r="DL67" s="452" t="str">
        <f t="shared" ca="1" si="771"/>
        <v>Polen</v>
      </c>
      <c r="DM67" s="492"/>
      <c r="DN67" s="492"/>
      <c r="DO67" s="580">
        <f t="shared" ref="DO67:DO69" si="866">COUNTIF(DI$71:DI$74,DK72)+COUNTIF(DK$71:DK$74,DK72)</f>
        <v>0</v>
      </c>
      <c r="DP67" s="453" t="str">
        <f t="shared" ca="1" si="692"/>
        <v/>
      </c>
      <c r="DQ67" s="453" t="str">
        <f ca="1">IF((DP67&lt;&gt;""),IF(OR($F67&lt;&gt;$G67,PrSettings!$M$4="●"),(($F67-$G67)=(DM67-DN67))*1,0),"")</f>
        <v/>
      </c>
      <c r="DR67" s="453" t="str">
        <f t="shared" ca="1" si="772"/>
        <v/>
      </c>
      <c r="DS67" s="453" t="str">
        <f ca="1">IF(DP67&lt;&gt;"",IF(ABS($F67-$G67)&gt;=PrSettings!$M$7,(ABS($F67-$G67-DM67+DN67)&lt;=1)*1,IF(AND(DP67,$F67=$G67,$F67&gt;=PrSettings!$M$6),(ABS(DM67-$F67)&lt;=1)*1,IF(AND(DP67,$F67+$G67&gt;=PrSettings!$M$8),(ABS(DM67-$F67)+ABS(DN67-$G67)&lt;=1)*1,""))),"")</f>
        <v/>
      </c>
      <c r="DT67" s="567">
        <f t="shared" ca="1" si="693"/>
        <v>2</v>
      </c>
      <c r="DV67" s="451">
        <f t="shared" ca="1" si="773"/>
        <v>3</v>
      </c>
      <c r="DW67" s="452" t="str">
        <f t="shared" ca="1" si="774"/>
        <v>Frankreich</v>
      </c>
      <c r="DX67" s="453">
        <f t="shared" ca="1" si="775"/>
        <v>26</v>
      </c>
      <c r="DY67" s="452" t="str">
        <f t="shared" ca="1" si="776"/>
        <v>Polen</v>
      </c>
      <c r="DZ67" s="492"/>
      <c r="EA67" s="492"/>
      <c r="EB67" s="580">
        <f t="shared" ref="EB67:EB69" si="867">COUNTIF(DV$71:DV$74,DX72)+COUNTIF(DX$71:DX$74,DX72)</f>
        <v>0</v>
      </c>
      <c r="EC67" s="453" t="str">
        <f t="shared" ca="1" si="694"/>
        <v/>
      </c>
      <c r="ED67" s="453" t="str">
        <f ca="1">IF((EC67&lt;&gt;""),IF(OR($F67&lt;&gt;$G67,PrSettings!$M$4="●"),(($F67-$G67)=(DZ67-EA67))*1,0),"")</f>
        <v/>
      </c>
      <c r="EE67" s="453" t="str">
        <f t="shared" ca="1" si="777"/>
        <v/>
      </c>
      <c r="EF67" s="453" t="str">
        <f ca="1">IF(EC67&lt;&gt;"",IF(ABS($F67-$G67)&gt;=PrSettings!$M$7,(ABS($F67-$G67-DZ67+EA67)&lt;=1)*1,IF(AND(EC67,$F67=$G67,$F67&gt;=PrSettings!$M$6),(ABS(DZ67-$F67)&lt;=1)*1,IF(AND(EC67,$F67+$G67&gt;=PrSettings!$M$8),(ABS(DZ67-$F67)+ABS(EA67-$G67)&lt;=1)*1,""))),"")</f>
        <v/>
      </c>
      <c r="EG67" s="567">
        <f t="shared" ca="1" si="695"/>
        <v>2</v>
      </c>
      <c r="EI67" s="451">
        <f t="shared" ca="1" si="778"/>
        <v>3</v>
      </c>
      <c r="EJ67" s="452" t="str">
        <f t="shared" ca="1" si="779"/>
        <v>Frankreich</v>
      </c>
      <c r="EK67" s="453">
        <f t="shared" ca="1" si="780"/>
        <v>26</v>
      </c>
      <c r="EL67" s="452" t="str">
        <f t="shared" ca="1" si="781"/>
        <v>Polen</v>
      </c>
      <c r="EM67" s="492"/>
      <c r="EN67" s="492"/>
      <c r="EO67" s="580">
        <f t="shared" ref="EO67:EO69" si="868">COUNTIF(EI$71:EI$74,EK72)+COUNTIF(EK$71:EK$74,EK72)</f>
        <v>0</v>
      </c>
      <c r="EP67" s="453" t="str">
        <f t="shared" ca="1" si="696"/>
        <v/>
      </c>
      <c r="EQ67" s="453" t="str">
        <f ca="1">IF((EP67&lt;&gt;""),IF(OR($F67&lt;&gt;$G67,PrSettings!$M$4="●"),(($F67-$G67)=(EM67-EN67))*1,0),"")</f>
        <v/>
      </c>
      <c r="ER67" s="453" t="str">
        <f t="shared" ca="1" si="782"/>
        <v/>
      </c>
      <c r="ES67" s="453" t="str">
        <f ca="1">IF(EP67&lt;&gt;"",IF(ABS($F67-$G67)&gt;=PrSettings!$M$7,(ABS($F67-$G67-EM67+EN67)&lt;=1)*1,IF(AND(EP67,$F67=$G67,$F67&gt;=PrSettings!$M$6),(ABS(EM67-$F67)&lt;=1)*1,IF(AND(EP67,$F67+$G67&gt;=PrSettings!$M$8),(ABS(EM67-$F67)+ABS(EN67-$G67)&lt;=1)*1,""))),"")</f>
        <v/>
      </c>
      <c r="ET67" s="567">
        <f t="shared" ca="1" si="697"/>
        <v>2</v>
      </c>
      <c r="EV67" s="451">
        <f t="shared" ca="1" si="783"/>
        <v>3</v>
      </c>
      <c r="EW67" s="452" t="str">
        <f t="shared" ca="1" si="784"/>
        <v>Frankreich</v>
      </c>
      <c r="EX67" s="453">
        <f t="shared" ca="1" si="785"/>
        <v>26</v>
      </c>
      <c r="EY67" s="452" t="str">
        <f t="shared" ca="1" si="786"/>
        <v>Polen</v>
      </c>
      <c r="EZ67" s="492"/>
      <c r="FA67" s="492"/>
      <c r="FB67" s="580">
        <f t="shared" ref="FB67:FB69" si="869">COUNTIF(EV$71:EV$74,EX72)+COUNTIF(EX$71:EX$74,EX72)</f>
        <v>0</v>
      </c>
      <c r="FC67" s="453" t="str">
        <f t="shared" ca="1" si="698"/>
        <v/>
      </c>
      <c r="FD67" s="453" t="str">
        <f ca="1">IF((FC67&lt;&gt;""),IF(OR($F67&lt;&gt;$G67,PrSettings!$M$4="●"),(($F67-$G67)=(EZ67-FA67))*1,0),"")</f>
        <v/>
      </c>
      <c r="FE67" s="453" t="str">
        <f t="shared" ca="1" si="787"/>
        <v/>
      </c>
      <c r="FF67" s="453" t="str">
        <f ca="1">IF(FC67&lt;&gt;"",IF(ABS($F67-$G67)&gt;=PrSettings!$M$7,(ABS($F67-$G67-EZ67+FA67)&lt;=1)*1,IF(AND(FC67,$F67=$G67,$F67&gt;=PrSettings!$M$6),(ABS(EZ67-$F67)&lt;=1)*1,IF(AND(FC67,$F67+$G67&gt;=PrSettings!$M$8),(ABS(EZ67-$F67)+ABS(FA67-$G67)&lt;=1)*1,""))),"")</f>
        <v/>
      </c>
      <c r="FG67" s="567">
        <f t="shared" ca="1" si="699"/>
        <v>2</v>
      </c>
      <c r="FI67" s="451">
        <f t="shared" ca="1" si="788"/>
        <v>3</v>
      </c>
      <c r="FJ67" s="452" t="str">
        <f t="shared" ca="1" si="789"/>
        <v>Frankreich</v>
      </c>
      <c r="FK67" s="453">
        <f t="shared" ca="1" si="790"/>
        <v>26</v>
      </c>
      <c r="FL67" s="452" t="str">
        <f t="shared" ca="1" si="791"/>
        <v>Polen</v>
      </c>
      <c r="FM67" s="492"/>
      <c r="FN67" s="492"/>
      <c r="FO67" s="580">
        <f t="shared" ref="FO67:FO69" si="870">COUNTIF(FI$71:FI$74,FK72)+COUNTIF(FK$71:FK$74,FK72)</f>
        <v>0</v>
      </c>
      <c r="FP67" s="453" t="str">
        <f t="shared" ca="1" si="700"/>
        <v/>
      </c>
      <c r="FQ67" s="453" t="str">
        <f ca="1">IF((FP67&lt;&gt;""),IF(OR($F67&lt;&gt;$G67,PrSettings!$M$4="●"),(($F67-$G67)=(FM67-FN67))*1,0),"")</f>
        <v/>
      </c>
      <c r="FR67" s="453" t="str">
        <f t="shared" ca="1" si="792"/>
        <v/>
      </c>
      <c r="FS67" s="453" t="str">
        <f ca="1">IF(FP67&lt;&gt;"",IF(ABS($F67-$G67)&gt;=PrSettings!$M$7,(ABS($F67-$G67-FM67+FN67)&lt;=1)*1,IF(AND(FP67,$F67=$G67,$F67&gt;=PrSettings!$M$6),(ABS(FM67-$F67)&lt;=1)*1,IF(AND(FP67,$F67+$G67&gt;=PrSettings!$M$8),(ABS(FM67-$F67)+ABS(FN67-$G67)&lt;=1)*1,""))),"")</f>
        <v/>
      </c>
      <c r="FT67" s="567">
        <f t="shared" ca="1" si="701"/>
        <v>2</v>
      </c>
      <c r="FV67" s="451">
        <f t="shared" ca="1" si="793"/>
        <v>3</v>
      </c>
      <c r="FW67" s="452" t="str">
        <f t="shared" ca="1" si="794"/>
        <v>Frankreich</v>
      </c>
      <c r="FX67" s="453">
        <f t="shared" ca="1" si="795"/>
        <v>26</v>
      </c>
      <c r="FY67" s="452" t="str">
        <f t="shared" ca="1" si="796"/>
        <v>Polen</v>
      </c>
      <c r="FZ67" s="492"/>
      <c r="GA67" s="492"/>
      <c r="GB67" s="580">
        <f t="shared" ref="GB67:GB69" si="871">COUNTIF(FV$71:FV$74,FX72)+COUNTIF(FX$71:FX$74,FX72)</f>
        <v>0</v>
      </c>
      <c r="GC67" s="453" t="str">
        <f t="shared" ca="1" si="702"/>
        <v/>
      </c>
      <c r="GD67" s="453" t="str">
        <f ca="1">IF((GC67&lt;&gt;""),IF(OR($F67&lt;&gt;$G67,PrSettings!$M$4="●"),(($F67-$G67)=(FZ67-GA67))*1,0),"")</f>
        <v/>
      </c>
      <c r="GE67" s="453" t="str">
        <f t="shared" ca="1" si="797"/>
        <v/>
      </c>
      <c r="GF67" s="453" t="str">
        <f ca="1">IF(GC67&lt;&gt;"",IF(ABS($F67-$G67)&gt;=PrSettings!$M$7,(ABS($F67-$G67-FZ67+GA67)&lt;=1)*1,IF(AND(GC67,$F67=$G67,$F67&gt;=PrSettings!$M$6),(ABS(FZ67-$F67)&lt;=1)*1,IF(AND(GC67,$F67+$G67&gt;=PrSettings!$M$8),(ABS(FZ67-$F67)+ABS(GA67-$G67)&lt;=1)*1,""))),"")</f>
        <v/>
      </c>
      <c r="GG67" s="567">
        <f t="shared" ca="1" si="703"/>
        <v>2</v>
      </c>
      <c r="GI67" s="451">
        <f t="shared" ca="1" si="798"/>
        <v>3</v>
      </c>
      <c r="GJ67" s="452" t="str">
        <f t="shared" ca="1" si="799"/>
        <v>Frankreich</v>
      </c>
      <c r="GK67" s="453">
        <f t="shared" ca="1" si="800"/>
        <v>26</v>
      </c>
      <c r="GL67" s="452" t="str">
        <f t="shared" ca="1" si="801"/>
        <v>Polen</v>
      </c>
      <c r="GM67" s="492"/>
      <c r="GN67" s="492"/>
      <c r="GO67" s="580">
        <f t="shared" ref="GO67:GO69" si="872">COUNTIF(GI$71:GI$74,GK72)+COUNTIF(GK$71:GK$74,GK72)</f>
        <v>0</v>
      </c>
      <c r="GP67" s="453" t="str">
        <f t="shared" ca="1" si="704"/>
        <v/>
      </c>
      <c r="GQ67" s="453" t="str">
        <f ca="1">IF((GP67&lt;&gt;""),IF(OR($F67&lt;&gt;$G67,PrSettings!$M$4="●"),(($F67-$G67)=(GM67-GN67))*1,0),"")</f>
        <v/>
      </c>
      <c r="GR67" s="453" t="str">
        <f t="shared" ca="1" si="802"/>
        <v/>
      </c>
      <c r="GS67" s="453" t="str">
        <f ca="1">IF(GP67&lt;&gt;"",IF(ABS($F67-$G67)&gt;=PrSettings!$M$7,(ABS($F67-$G67-GM67+GN67)&lt;=1)*1,IF(AND(GP67,$F67=$G67,$F67&gt;=PrSettings!$M$6),(ABS(GM67-$F67)&lt;=1)*1,IF(AND(GP67,$F67+$G67&gt;=PrSettings!$M$8),(ABS(GM67-$F67)+ABS(GN67-$G67)&lt;=1)*1,""))),"")</f>
        <v/>
      </c>
      <c r="GT67" s="567">
        <f t="shared" ca="1" si="705"/>
        <v>2</v>
      </c>
      <c r="GV67" s="451">
        <f t="shared" ca="1" si="803"/>
        <v>3</v>
      </c>
      <c r="GW67" s="452" t="str">
        <f t="shared" ca="1" si="804"/>
        <v>Frankreich</v>
      </c>
      <c r="GX67" s="453">
        <f t="shared" ca="1" si="805"/>
        <v>26</v>
      </c>
      <c r="GY67" s="452" t="str">
        <f t="shared" ca="1" si="806"/>
        <v>Polen</v>
      </c>
      <c r="GZ67" s="492"/>
      <c r="HA67" s="492"/>
      <c r="HB67" s="580">
        <f t="shared" ref="HB67:HB69" si="873">COUNTIF(GV$71:GV$74,GX72)+COUNTIF(GX$71:GX$74,GX72)</f>
        <v>0</v>
      </c>
      <c r="HC67" s="453" t="str">
        <f t="shared" ca="1" si="706"/>
        <v/>
      </c>
      <c r="HD67" s="453" t="str">
        <f ca="1">IF((HC67&lt;&gt;""),IF(OR($F67&lt;&gt;$G67,PrSettings!$M$4="●"),(($F67-$G67)=(GZ67-HA67))*1,0),"")</f>
        <v/>
      </c>
      <c r="HE67" s="453" t="str">
        <f t="shared" ca="1" si="807"/>
        <v/>
      </c>
      <c r="HF67" s="453" t="str">
        <f ca="1">IF(HC67&lt;&gt;"",IF(ABS($F67-$G67)&gt;=PrSettings!$M$7,(ABS($F67-$G67-GZ67+HA67)&lt;=1)*1,IF(AND(HC67,$F67=$G67,$F67&gt;=PrSettings!$M$6),(ABS(GZ67-$F67)&lt;=1)*1,IF(AND(HC67,$F67+$G67&gt;=PrSettings!$M$8),(ABS(GZ67-$F67)+ABS(HA67-$G67)&lt;=1)*1,""))),"")</f>
        <v/>
      </c>
      <c r="HG67" s="567">
        <f t="shared" ca="1" si="707"/>
        <v>2</v>
      </c>
      <c r="HI67" s="451">
        <f t="shared" ca="1" si="808"/>
        <v>3</v>
      </c>
      <c r="HJ67" s="452" t="str">
        <f t="shared" ca="1" si="809"/>
        <v>Frankreich</v>
      </c>
      <c r="HK67" s="453">
        <f t="shared" ca="1" si="810"/>
        <v>26</v>
      </c>
      <c r="HL67" s="452" t="str">
        <f t="shared" ca="1" si="811"/>
        <v>Polen</v>
      </c>
      <c r="HM67" s="492"/>
      <c r="HN67" s="492"/>
      <c r="HO67" s="580">
        <f t="shared" ref="HO67:HO69" si="874">COUNTIF(HI$71:HI$74,HK72)+COUNTIF(HK$71:HK$74,HK72)</f>
        <v>0</v>
      </c>
      <c r="HP67" s="453" t="str">
        <f t="shared" ca="1" si="708"/>
        <v/>
      </c>
      <c r="HQ67" s="453" t="str">
        <f ca="1">IF((HP67&lt;&gt;""),IF(OR($F67&lt;&gt;$G67,PrSettings!$M$4="●"),(($F67-$G67)=(HM67-HN67))*1,0),"")</f>
        <v/>
      </c>
      <c r="HR67" s="453" t="str">
        <f t="shared" ca="1" si="812"/>
        <v/>
      </c>
      <c r="HS67" s="453" t="str">
        <f ca="1">IF(HP67&lt;&gt;"",IF(ABS($F67-$G67)&gt;=PrSettings!$M$7,(ABS($F67-$G67-HM67+HN67)&lt;=1)*1,IF(AND(HP67,$F67=$G67,$F67&gt;=PrSettings!$M$6),(ABS(HM67-$F67)&lt;=1)*1,IF(AND(HP67,$F67+$G67&gt;=PrSettings!$M$8),(ABS(HM67-$F67)+ABS(HN67-$G67)&lt;=1)*1,""))),"")</f>
        <v/>
      </c>
      <c r="HT67" s="567">
        <f t="shared" ca="1" si="709"/>
        <v>2</v>
      </c>
      <c r="HV67" s="451">
        <f t="shared" ca="1" si="813"/>
        <v>3</v>
      </c>
      <c r="HW67" s="452" t="str">
        <f t="shared" ca="1" si="814"/>
        <v>Frankreich</v>
      </c>
      <c r="HX67" s="453">
        <f t="shared" ca="1" si="815"/>
        <v>26</v>
      </c>
      <c r="HY67" s="452" t="str">
        <f t="shared" ca="1" si="816"/>
        <v>Polen</v>
      </c>
      <c r="HZ67" s="492"/>
      <c r="IA67" s="492"/>
      <c r="IB67" s="580">
        <f t="shared" ref="IB67:IB69" si="875">COUNTIF(HV$71:HV$74,HX72)+COUNTIF(HX$71:HX$74,HX72)</f>
        <v>0</v>
      </c>
      <c r="IC67" s="453" t="str">
        <f t="shared" ca="1" si="710"/>
        <v/>
      </c>
      <c r="ID67" s="453" t="str">
        <f ca="1">IF((IC67&lt;&gt;""),IF(OR($F67&lt;&gt;$G67,PrSettings!$M$4="●"),(($F67-$G67)=(HZ67-IA67))*1,0),"")</f>
        <v/>
      </c>
      <c r="IE67" s="453" t="str">
        <f t="shared" ca="1" si="817"/>
        <v/>
      </c>
      <c r="IF67" s="453" t="str">
        <f ca="1">IF(IC67&lt;&gt;"",IF(ABS($F67-$G67)&gt;=PrSettings!$M$7,(ABS($F67-$G67-HZ67+IA67)&lt;=1)*1,IF(AND(IC67,$F67=$G67,$F67&gt;=PrSettings!$M$6),(ABS(HZ67-$F67)&lt;=1)*1,IF(AND(IC67,$F67+$G67&gt;=PrSettings!$M$8),(ABS(HZ67-$F67)+ABS(IA67-$G67)&lt;=1)*1,""))),"")</f>
        <v/>
      </c>
      <c r="IG67" s="567">
        <f t="shared" ca="1" si="711"/>
        <v>2</v>
      </c>
      <c r="II67" s="451">
        <f t="shared" ca="1" si="818"/>
        <v>3</v>
      </c>
      <c r="IJ67" s="452" t="str">
        <f t="shared" ca="1" si="819"/>
        <v>Frankreich</v>
      </c>
      <c r="IK67" s="453">
        <f t="shared" ca="1" si="820"/>
        <v>26</v>
      </c>
      <c r="IL67" s="452" t="str">
        <f t="shared" ca="1" si="821"/>
        <v>Polen</v>
      </c>
      <c r="IM67" s="492"/>
      <c r="IN67" s="492"/>
      <c r="IO67" s="580">
        <f t="shared" ref="IO67:IO69" si="876">COUNTIF(II$71:II$74,IK72)+COUNTIF(IK$71:IK$74,IK72)</f>
        <v>0</v>
      </c>
      <c r="IP67" s="453" t="str">
        <f t="shared" ca="1" si="712"/>
        <v/>
      </c>
      <c r="IQ67" s="453" t="str">
        <f ca="1">IF((IP67&lt;&gt;""),IF(OR($F67&lt;&gt;$G67,PrSettings!$M$4="●"),(($F67-$G67)=(IM67-IN67))*1,0),"")</f>
        <v/>
      </c>
      <c r="IR67" s="453" t="str">
        <f t="shared" ca="1" si="822"/>
        <v/>
      </c>
      <c r="IS67" s="453" t="str">
        <f ca="1">IF(IP67&lt;&gt;"",IF(ABS($F67-$G67)&gt;=PrSettings!$M$7,(ABS($F67-$G67-IM67+IN67)&lt;=1)*1,IF(AND(IP67,$F67=$G67,$F67&gt;=PrSettings!$M$6),(ABS(IM67-$F67)&lt;=1)*1,IF(AND(IP67,$F67+$G67&gt;=PrSettings!$M$8),(ABS(IM67-$F67)+ABS(IN67-$G67)&lt;=1)*1,""))),"")</f>
        <v/>
      </c>
      <c r="IT67" s="567">
        <f t="shared" ca="1" si="713"/>
        <v>2</v>
      </c>
      <c r="IV67" s="451">
        <f t="shared" ca="1" si="823"/>
        <v>3</v>
      </c>
      <c r="IW67" s="452" t="str">
        <f t="shared" ca="1" si="824"/>
        <v>Frankreich</v>
      </c>
      <c r="IX67" s="453">
        <f t="shared" ca="1" si="825"/>
        <v>26</v>
      </c>
      <c r="IY67" s="452" t="str">
        <f t="shared" ca="1" si="826"/>
        <v>Polen</v>
      </c>
      <c r="IZ67" s="492"/>
      <c r="JA67" s="492"/>
      <c r="JB67" s="580">
        <f t="shared" ref="JB67:JB69" si="877">COUNTIF(IV$71:IV$74,IX72)+COUNTIF(IX$71:IX$74,IX72)</f>
        <v>0</v>
      </c>
      <c r="JC67" s="453" t="str">
        <f t="shared" ca="1" si="714"/>
        <v/>
      </c>
      <c r="JD67" s="453" t="str">
        <f ca="1">IF((JC67&lt;&gt;""),IF(OR($F67&lt;&gt;$G67,PrSettings!$M$4="●"),(($F67-$G67)=(IZ67-JA67))*1,0),"")</f>
        <v/>
      </c>
      <c r="JE67" s="453" t="str">
        <f t="shared" ca="1" si="827"/>
        <v/>
      </c>
      <c r="JF67" s="453" t="str">
        <f ca="1">IF(JC67&lt;&gt;"",IF(ABS($F67-$G67)&gt;=PrSettings!$M$7,(ABS($F67-$G67-IZ67+JA67)&lt;=1)*1,IF(AND(JC67,$F67=$G67,$F67&gt;=PrSettings!$M$6),(ABS(IZ67-$F67)&lt;=1)*1,IF(AND(JC67,$F67+$G67&gt;=PrSettings!$M$8),(ABS(IZ67-$F67)+ABS(JA67-$G67)&lt;=1)*1,""))),"")</f>
        <v/>
      </c>
      <c r="JG67" s="567">
        <f t="shared" ca="1" si="715"/>
        <v>2</v>
      </c>
      <c r="JI67" s="451">
        <f t="shared" ca="1" si="828"/>
        <v>3</v>
      </c>
      <c r="JJ67" s="452" t="str">
        <f t="shared" ca="1" si="829"/>
        <v>Frankreich</v>
      </c>
      <c r="JK67" s="453">
        <f t="shared" ca="1" si="830"/>
        <v>26</v>
      </c>
      <c r="JL67" s="452" t="str">
        <f t="shared" ca="1" si="831"/>
        <v>Polen</v>
      </c>
      <c r="JM67" s="492"/>
      <c r="JN67" s="492"/>
      <c r="JO67" s="580">
        <f t="shared" ref="JO67:JO69" si="878">COUNTIF(JI$71:JI$74,JK72)+COUNTIF(JK$71:JK$74,JK72)</f>
        <v>0</v>
      </c>
      <c r="JP67" s="453" t="str">
        <f t="shared" ca="1" si="716"/>
        <v/>
      </c>
      <c r="JQ67" s="453" t="str">
        <f ca="1">IF((JP67&lt;&gt;""),IF(OR($F67&lt;&gt;$G67,PrSettings!$M$4="●"),(($F67-$G67)=(JM67-JN67))*1,0),"")</f>
        <v/>
      </c>
      <c r="JR67" s="453" t="str">
        <f t="shared" ca="1" si="832"/>
        <v/>
      </c>
      <c r="JS67" s="453" t="str">
        <f ca="1">IF(JP67&lt;&gt;"",IF(ABS($F67-$G67)&gt;=PrSettings!$M$7,(ABS($F67-$G67-JM67+JN67)&lt;=1)*1,IF(AND(JP67,$F67=$G67,$F67&gt;=PrSettings!$M$6),(ABS(JM67-$F67)&lt;=1)*1,IF(AND(JP67,$F67+$G67&gt;=PrSettings!$M$8),(ABS(JM67-$F67)+ABS(JN67-$G67)&lt;=1)*1,""))),"")</f>
        <v/>
      </c>
      <c r="JT67" s="567">
        <f t="shared" ca="1" si="717"/>
        <v>2</v>
      </c>
      <c r="JV67" s="451">
        <f t="shared" ca="1" si="833"/>
        <v>3</v>
      </c>
      <c r="JW67" s="452" t="str">
        <f t="shared" ca="1" si="834"/>
        <v>Frankreich</v>
      </c>
      <c r="JX67" s="453">
        <f t="shared" ca="1" si="835"/>
        <v>26</v>
      </c>
      <c r="JY67" s="452" t="str">
        <f t="shared" ca="1" si="836"/>
        <v>Polen</v>
      </c>
      <c r="JZ67" s="492"/>
      <c r="KA67" s="492"/>
      <c r="KB67" s="580">
        <f t="shared" ref="KB67:KB69" si="879">COUNTIF(JV$71:JV$74,JX72)+COUNTIF(JX$71:JX$74,JX72)</f>
        <v>0</v>
      </c>
      <c r="KC67" s="453" t="str">
        <f t="shared" ca="1" si="718"/>
        <v/>
      </c>
      <c r="KD67" s="453" t="str">
        <f ca="1">IF((KC67&lt;&gt;""),IF(OR($F67&lt;&gt;$G67,PrSettings!$M$4="●"),(($F67-$G67)=(JZ67-KA67))*1,0),"")</f>
        <v/>
      </c>
      <c r="KE67" s="453" t="str">
        <f t="shared" ca="1" si="837"/>
        <v/>
      </c>
      <c r="KF67" s="453" t="str">
        <f ca="1">IF(KC67&lt;&gt;"",IF(ABS($F67-$G67)&gt;=PrSettings!$M$7,(ABS($F67-$G67-JZ67+KA67)&lt;=1)*1,IF(AND(KC67,$F67=$G67,$F67&gt;=PrSettings!$M$6),(ABS(JZ67-$F67)&lt;=1)*1,IF(AND(KC67,$F67+$G67&gt;=PrSettings!$M$8),(ABS(JZ67-$F67)+ABS(KA67-$G67)&lt;=1)*1,""))),"")</f>
        <v/>
      </c>
      <c r="KG67" s="567">
        <f t="shared" ca="1" si="719"/>
        <v>2</v>
      </c>
      <c r="KI67" s="451">
        <f t="shared" ca="1" si="838"/>
        <v>3</v>
      </c>
      <c r="KJ67" s="452" t="str">
        <f t="shared" ca="1" si="839"/>
        <v>Frankreich</v>
      </c>
      <c r="KK67" s="453">
        <f t="shared" ca="1" si="840"/>
        <v>26</v>
      </c>
      <c r="KL67" s="452" t="str">
        <f t="shared" ca="1" si="841"/>
        <v>Polen</v>
      </c>
      <c r="KM67" s="492"/>
      <c r="KN67" s="492"/>
      <c r="KO67" s="580">
        <f t="shared" ref="KO67:KO69" si="880">COUNTIF(KI$71:KI$74,KK72)+COUNTIF(KK$71:KK$74,KK72)</f>
        <v>0</v>
      </c>
      <c r="KP67" s="453" t="str">
        <f t="shared" ca="1" si="720"/>
        <v/>
      </c>
      <c r="KQ67" s="453" t="str">
        <f ca="1">IF((KP67&lt;&gt;""),IF(OR($F67&lt;&gt;$G67,PrSettings!$M$4="●"),(($F67-$G67)=(KM67-KN67))*1,0),"")</f>
        <v/>
      </c>
      <c r="KR67" s="453" t="str">
        <f t="shared" ca="1" si="842"/>
        <v/>
      </c>
      <c r="KS67" s="453" t="str">
        <f ca="1">IF(KP67&lt;&gt;"",IF(ABS($F67-$G67)&gt;=PrSettings!$M$7,(ABS($F67-$G67-KM67+KN67)&lt;=1)*1,IF(AND(KP67,$F67=$G67,$F67&gt;=PrSettings!$M$6),(ABS(KM67-$F67)&lt;=1)*1,IF(AND(KP67,$F67+$G67&gt;=PrSettings!$M$8),(ABS(KM67-$F67)+ABS(KN67-$G67)&lt;=1)*1,""))),"")</f>
        <v/>
      </c>
      <c r="KT67" s="567">
        <f t="shared" ca="1" si="721"/>
        <v>2</v>
      </c>
      <c r="KV67" s="451">
        <f t="shared" ca="1" si="843"/>
        <v>3</v>
      </c>
      <c r="KW67" s="452" t="str">
        <f t="shared" ca="1" si="844"/>
        <v>Frankreich</v>
      </c>
      <c r="KX67" s="453">
        <f t="shared" ca="1" si="845"/>
        <v>26</v>
      </c>
      <c r="KY67" s="452" t="str">
        <f t="shared" ca="1" si="846"/>
        <v>Polen</v>
      </c>
      <c r="KZ67" s="492"/>
      <c r="LA67" s="492"/>
      <c r="LB67" s="580">
        <f t="shared" ref="LB67:LB69" si="881">COUNTIF(KV$71:KV$74,KX72)+COUNTIF(KX$71:KX$74,KX72)</f>
        <v>0</v>
      </c>
      <c r="LC67" s="453" t="str">
        <f t="shared" ca="1" si="722"/>
        <v/>
      </c>
      <c r="LD67" s="453" t="str">
        <f ca="1">IF((LC67&lt;&gt;""),IF(OR($F67&lt;&gt;$G67,PrSettings!$M$4="●"),(($F67-$G67)=(KZ67-LA67))*1,0),"")</f>
        <v/>
      </c>
      <c r="LE67" s="453" t="str">
        <f t="shared" ca="1" si="847"/>
        <v/>
      </c>
      <c r="LF67" s="453" t="str">
        <f ca="1">IF(LC67&lt;&gt;"",IF(ABS($F67-$G67)&gt;=PrSettings!$M$7,(ABS($F67-$G67-KZ67+LA67)&lt;=1)*1,IF(AND(LC67,$F67=$G67,$F67&gt;=PrSettings!$M$6),(ABS(KZ67-$F67)&lt;=1)*1,IF(AND(LC67,$F67+$G67&gt;=PrSettings!$M$8),(ABS(KZ67-$F67)+ABS(LA67-$G67)&lt;=1)*1,""))),"")</f>
        <v/>
      </c>
      <c r="LG67" s="567">
        <f t="shared" ca="1" si="723"/>
        <v>2</v>
      </c>
      <c r="LI67" s="451">
        <f t="shared" ca="1" si="848"/>
        <v>3</v>
      </c>
      <c r="LJ67" s="452" t="str">
        <f t="shared" ca="1" si="849"/>
        <v>Frankreich</v>
      </c>
      <c r="LK67" s="453">
        <f t="shared" ca="1" si="850"/>
        <v>26</v>
      </c>
      <c r="LL67" s="452" t="str">
        <f t="shared" ca="1" si="851"/>
        <v>Polen</v>
      </c>
      <c r="LM67" s="492"/>
      <c r="LN67" s="492"/>
      <c r="LO67" s="580">
        <f t="shared" ref="LO67:LO69" si="882">COUNTIF(LI$71:LI$74,LK72)+COUNTIF(LK$71:LK$74,LK72)</f>
        <v>0</v>
      </c>
      <c r="LP67" s="453" t="str">
        <f t="shared" ca="1" si="724"/>
        <v/>
      </c>
      <c r="LQ67" s="453" t="str">
        <f ca="1">IF((LP67&lt;&gt;""),IF(OR($F67&lt;&gt;$G67,PrSettings!$M$4="●"),(($F67-$G67)=(LM67-LN67))*1,0),"")</f>
        <v/>
      </c>
      <c r="LR67" s="453" t="str">
        <f t="shared" ca="1" si="852"/>
        <v/>
      </c>
      <c r="LS67" s="453" t="str">
        <f ca="1">IF(LP67&lt;&gt;"",IF(ABS($F67-$G67)&gt;=PrSettings!$M$7,(ABS($F67-$G67-LM67+LN67)&lt;=1)*1,IF(AND(LP67,$F67=$G67,$F67&gt;=PrSettings!$M$6),(ABS(LM67-$F67)&lt;=1)*1,IF(AND(LP67,$F67+$G67&gt;=PrSettings!$M$8),(ABS(LM67-$F67)+ABS(LN67-$G67)&lt;=1)*1,""))),"")</f>
        <v/>
      </c>
      <c r="LT67" s="567">
        <f t="shared" ca="1" si="725"/>
        <v>2</v>
      </c>
      <c r="LV67" s="451">
        <f t="shared" ca="1" si="853"/>
        <v>3</v>
      </c>
      <c r="LW67" s="452" t="str">
        <f t="shared" ca="1" si="854"/>
        <v>Frankreich</v>
      </c>
      <c r="LX67" s="453">
        <f t="shared" ca="1" si="855"/>
        <v>26</v>
      </c>
      <c r="LY67" s="452" t="str">
        <f t="shared" ca="1" si="856"/>
        <v>Polen</v>
      </c>
      <c r="LZ67" s="492"/>
      <c r="MA67" s="492"/>
      <c r="MB67" s="580">
        <f t="shared" ref="MB67:MB69" si="883">COUNTIF(LV$71:LV$74,LX72)+COUNTIF(LX$71:LX$74,LX72)</f>
        <v>0</v>
      </c>
      <c r="MC67" s="453" t="str">
        <f t="shared" ca="1" si="726"/>
        <v/>
      </c>
      <c r="MD67" s="453" t="str">
        <f ca="1">IF((MC67&lt;&gt;""),IF(OR($F67&lt;&gt;$G67,PrSettings!$M$4="●"),(($F67-$G67)=(LZ67-MA67))*1,0),"")</f>
        <v/>
      </c>
      <c r="ME67" s="453" t="str">
        <f t="shared" ca="1" si="857"/>
        <v/>
      </c>
      <c r="MF67" s="453" t="str">
        <f ca="1">IF(MC67&lt;&gt;"",IF(ABS($F67-$G67)&gt;=PrSettings!$M$7,(ABS($F67-$G67-LZ67+MA67)&lt;=1)*1,IF(AND(MC67,$F67=$G67,$F67&gt;=PrSettings!$M$6),(ABS(LZ67-$F67)&lt;=1)*1,IF(AND(MC67,$F67+$G67&gt;=PrSettings!$M$8),(ABS(LZ67-$F67)+ABS(MA67-$G67)&lt;=1)*1,""))),"")</f>
        <v/>
      </c>
      <c r="MG67" s="567">
        <f t="shared" ca="1" si="727"/>
        <v>2</v>
      </c>
    </row>
    <row r="68" spans="1:345" s="444" customFormat="1" x14ac:dyDescent="0.25">
      <c r="A68" s="448"/>
      <c r="B68" s="451">
        <f ca="1">IF(C68="","",INDEX(Groups!$C$7:$C$45,MATCH(C68,Groups!$D$7:$D$45,0)))</f>
        <v>24</v>
      </c>
      <c r="C68" s="452" t="str">
        <f ca="1">INDIRECT("'"&amp;References!$A$1&amp;"'!"&amp;"$T$50")</f>
        <v>Marokko</v>
      </c>
      <c r="D68" s="453">
        <f ca="1">IF(E68="","",INDEX(Groups!$C$7:$C$45,MATCH(E68,Groups!$D$7:$D$45,0)))</f>
        <v>7</v>
      </c>
      <c r="E68" s="452" t="str">
        <f ca="1">INDIRECT("'"&amp;References!$A$1&amp;"'!"&amp;"$U$50")</f>
        <v>Spanien</v>
      </c>
      <c r="F68" s="454">
        <f ca="1">IF(AND(INDIRECT("'"&amp;References!$A$1&amp;"'!"&amp;"$T$51")&lt;&gt;"",INDIRECT("'"&amp;References!$A$1&amp;"'!"&amp;"$U$51")&lt;&gt;""),INDIRECT("'"&amp;References!$A$1&amp;"'!"&amp;"$T$51"),"")</f>
        <v>0</v>
      </c>
      <c r="G68" s="455">
        <f ca="1">IF(AND(INDIRECT("'"&amp;References!$A$1&amp;"'!"&amp;"$T$51")&lt;&gt;"",INDIRECT("'"&amp;References!$A$1&amp;"'!"&amp;"$U$51")&lt;&gt;""),INDIRECT("'"&amp;References!$A$1&amp;"'!"&amp;"$U$51"),"")</f>
        <v>0</v>
      </c>
      <c r="I68" s="451">
        <f t="shared" ca="1" si="728"/>
        <v>24</v>
      </c>
      <c r="J68" s="452" t="str">
        <f t="shared" ca="1" si="729"/>
        <v>Marokko</v>
      </c>
      <c r="K68" s="453">
        <f t="shared" ca="1" si="730"/>
        <v>7</v>
      </c>
      <c r="L68" s="452" t="str">
        <f t="shared" ca="1" si="731"/>
        <v>Spanien</v>
      </c>
      <c r="M68" s="492"/>
      <c r="N68" s="492"/>
      <c r="O68" s="580">
        <f t="shared" si="858"/>
        <v>0</v>
      </c>
      <c r="P68" s="453" t="str">
        <f t="shared" ca="1" si="676"/>
        <v/>
      </c>
      <c r="Q68" s="453" t="str">
        <f ca="1">IF((P68&lt;&gt;""),IF(OR($F68&lt;&gt;$G68,PrSettings!$M$4="●"),(($F68-$G68)=(M68-N68))*1,0),"")</f>
        <v/>
      </c>
      <c r="R68" s="453" t="str">
        <f t="shared" ca="1" si="732"/>
        <v/>
      </c>
      <c r="S68" s="453" t="str">
        <f ca="1">IF(P68&lt;&gt;"",IF(ABS($F68-$G68)&gt;=PrSettings!$M$7,(ABS($F68-$G68-M68+N68)&lt;=1)*1,IF(AND(P68,$F68=$G68,$F68&gt;=PrSettings!$M$6),(ABS(M68-$F68)&lt;=1)*1,IF(AND(P68,$F68+$G68&gt;=PrSettings!$M$8),(ABS(M68-$F68)+ABS(N68-$G68)&lt;=1)*1,""))),"")</f>
        <v/>
      </c>
      <c r="T68" s="567">
        <f t="shared" ca="1" si="677"/>
        <v>2</v>
      </c>
      <c r="V68" s="451">
        <f t="shared" ca="1" si="733"/>
        <v>24</v>
      </c>
      <c r="W68" s="452" t="str">
        <f t="shared" ca="1" si="734"/>
        <v>Marokko</v>
      </c>
      <c r="X68" s="453">
        <f t="shared" ca="1" si="735"/>
        <v>7</v>
      </c>
      <c r="Y68" s="452" t="str">
        <f t="shared" ca="1" si="736"/>
        <v>Spanien</v>
      </c>
      <c r="Z68" s="492"/>
      <c r="AA68" s="492"/>
      <c r="AB68" s="580">
        <f t="shared" si="859"/>
        <v>0</v>
      </c>
      <c r="AC68" s="453" t="str">
        <f t="shared" ca="1" si="678"/>
        <v/>
      </c>
      <c r="AD68" s="453" t="str">
        <f ca="1">IF((AC68&lt;&gt;""),IF(OR($F68&lt;&gt;$G68,PrSettings!$M$4="●"),(($F68-$G68)=(Z68-AA68))*1,0),"")</f>
        <v/>
      </c>
      <c r="AE68" s="453" t="str">
        <f t="shared" ca="1" si="737"/>
        <v/>
      </c>
      <c r="AF68" s="453" t="str">
        <f ca="1">IF(AC68&lt;&gt;"",IF(ABS($F68-$G68)&gt;=PrSettings!$M$7,(ABS($F68-$G68-Z68+AA68)&lt;=1)*1,IF(AND(AC68,$F68=$G68,$F68&gt;=PrSettings!$M$6),(ABS(Z68-$F68)&lt;=1)*1,IF(AND(AC68,$F68+$G68&gt;=PrSettings!$M$8),(ABS(Z68-$F68)+ABS(AA68-$G68)&lt;=1)*1,""))),"")</f>
        <v/>
      </c>
      <c r="AG68" s="567">
        <f t="shared" ca="1" si="679"/>
        <v>2</v>
      </c>
      <c r="AI68" s="451">
        <f t="shared" ca="1" si="738"/>
        <v>24</v>
      </c>
      <c r="AJ68" s="452" t="str">
        <f t="shared" ca="1" si="739"/>
        <v>Marokko</v>
      </c>
      <c r="AK68" s="453">
        <f t="shared" ca="1" si="740"/>
        <v>7</v>
      </c>
      <c r="AL68" s="452" t="str">
        <f t="shared" ca="1" si="741"/>
        <v>Spanien</v>
      </c>
      <c r="AM68" s="492"/>
      <c r="AN68" s="492"/>
      <c r="AO68" s="580">
        <f t="shared" si="860"/>
        <v>0</v>
      </c>
      <c r="AP68" s="453" t="str">
        <f t="shared" ca="1" si="680"/>
        <v/>
      </c>
      <c r="AQ68" s="453" t="str">
        <f ca="1">IF((AP68&lt;&gt;""),IF(OR($F68&lt;&gt;$G68,PrSettings!$M$4="●"),(($F68-$G68)=(AM68-AN68))*1,0),"")</f>
        <v/>
      </c>
      <c r="AR68" s="453" t="str">
        <f t="shared" ca="1" si="742"/>
        <v/>
      </c>
      <c r="AS68" s="453" t="str">
        <f ca="1">IF(AP68&lt;&gt;"",IF(ABS($F68-$G68)&gt;=PrSettings!$M$7,(ABS($F68-$G68-AM68+AN68)&lt;=1)*1,IF(AND(AP68,$F68=$G68,$F68&gt;=PrSettings!$M$6),(ABS(AM68-$F68)&lt;=1)*1,IF(AND(AP68,$F68+$G68&gt;=PrSettings!$M$8),(ABS(AM68-$F68)+ABS(AN68-$G68)&lt;=1)*1,""))),"")</f>
        <v/>
      </c>
      <c r="AT68" s="567">
        <f t="shared" ca="1" si="681"/>
        <v>2</v>
      </c>
      <c r="AV68" s="451">
        <f t="shared" ca="1" si="743"/>
        <v>24</v>
      </c>
      <c r="AW68" s="452" t="str">
        <f t="shared" ca="1" si="744"/>
        <v>Marokko</v>
      </c>
      <c r="AX68" s="453">
        <f t="shared" ca="1" si="745"/>
        <v>7</v>
      </c>
      <c r="AY68" s="452" t="str">
        <f t="shared" ca="1" si="746"/>
        <v>Spanien</v>
      </c>
      <c r="AZ68" s="492"/>
      <c r="BA68" s="492"/>
      <c r="BB68" s="580">
        <f t="shared" si="861"/>
        <v>0</v>
      </c>
      <c r="BC68" s="453" t="str">
        <f t="shared" ca="1" si="682"/>
        <v/>
      </c>
      <c r="BD68" s="453" t="str">
        <f ca="1">IF((BC68&lt;&gt;""),IF(OR($F68&lt;&gt;$G68,PrSettings!$M$4="●"),(($F68-$G68)=(AZ68-BA68))*1,0),"")</f>
        <v/>
      </c>
      <c r="BE68" s="453" t="str">
        <f t="shared" ca="1" si="747"/>
        <v/>
      </c>
      <c r="BF68" s="453" t="str">
        <f ca="1">IF(BC68&lt;&gt;"",IF(ABS($F68-$G68)&gt;=PrSettings!$M$7,(ABS($F68-$G68-AZ68+BA68)&lt;=1)*1,IF(AND(BC68,$F68=$G68,$F68&gt;=PrSettings!$M$6),(ABS(AZ68-$F68)&lt;=1)*1,IF(AND(BC68,$F68+$G68&gt;=PrSettings!$M$8),(ABS(AZ68-$F68)+ABS(BA68-$G68)&lt;=1)*1,""))),"")</f>
        <v/>
      </c>
      <c r="BG68" s="567">
        <f t="shared" ca="1" si="683"/>
        <v>2</v>
      </c>
      <c r="BI68" s="451">
        <f t="shared" ca="1" si="748"/>
        <v>24</v>
      </c>
      <c r="BJ68" s="452" t="str">
        <f t="shared" ca="1" si="749"/>
        <v>Marokko</v>
      </c>
      <c r="BK68" s="453">
        <f t="shared" ca="1" si="750"/>
        <v>7</v>
      </c>
      <c r="BL68" s="452" t="str">
        <f t="shared" ca="1" si="751"/>
        <v>Spanien</v>
      </c>
      <c r="BM68" s="492"/>
      <c r="BN68" s="492"/>
      <c r="BO68" s="580">
        <f t="shared" si="862"/>
        <v>0</v>
      </c>
      <c r="BP68" s="453" t="str">
        <f t="shared" ca="1" si="684"/>
        <v/>
      </c>
      <c r="BQ68" s="453" t="str">
        <f ca="1">IF((BP68&lt;&gt;""),IF(OR($F68&lt;&gt;$G68,PrSettings!$M$4="●"),(($F68-$G68)=(BM68-BN68))*1,0),"")</f>
        <v/>
      </c>
      <c r="BR68" s="453" t="str">
        <f t="shared" ca="1" si="752"/>
        <v/>
      </c>
      <c r="BS68" s="453" t="str">
        <f ca="1">IF(BP68&lt;&gt;"",IF(ABS($F68-$G68)&gt;=PrSettings!$M$7,(ABS($F68-$G68-BM68+BN68)&lt;=1)*1,IF(AND(BP68,$F68=$G68,$F68&gt;=PrSettings!$M$6),(ABS(BM68-$F68)&lt;=1)*1,IF(AND(BP68,$F68+$G68&gt;=PrSettings!$M$8),(ABS(BM68-$F68)+ABS(BN68-$G68)&lt;=1)*1,""))),"")</f>
        <v/>
      </c>
      <c r="BT68" s="567">
        <f t="shared" ca="1" si="685"/>
        <v>2</v>
      </c>
      <c r="BV68" s="451">
        <f t="shared" ca="1" si="753"/>
        <v>24</v>
      </c>
      <c r="BW68" s="452" t="str">
        <f t="shared" ca="1" si="754"/>
        <v>Marokko</v>
      </c>
      <c r="BX68" s="453">
        <f t="shared" ca="1" si="755"/>
        <v>7</v>
      </c>
      <c r="BY68" s="452" t="str">
        <f t="shared" ca="1" si="756"/>
        <v>Spanien</v>
      </c>
      <c r="BZ68" s="492"/>
      <c r="CA68" s="492"/>
      <c r="CB68" s="580">
        <f t="shared" si="863"/>
        <v>0</v>
      </c>
      <c r="CC68" s="453" t="str">
        <f t="shared" ca="1" si="686"/>
        <v/>
      </c>
      <c r="CD68" s="453" t="str">
        <f ca="1">IF((CC68&lt;&gt;""),IF(OR($F68&lt;&gt;$G68,PrSettings!$M$4="●"),(($F68-$G68)=(BZ68-CA68))*1,0),"")</f>
        <v/>
      </c>
      <c r="CE68" s="453" t="str">
        <f t="shared" ca="1" si="757"/>
        <v/>
      </c>
      <c r="CF68" s="453" t="str">
        <f ca="1">IF(CC68&lt;&gt;"",IF(ABS($F68-$G68)&gt;=PrSettings!$M$7,(ABS($F68-$G68-BZ68+CA68)&lt;=1)*1,IF(AND(CC68,$F68=$G68,$F68&gt;=PrSettings!$M$6),(ABS(BZ68-$F68)&lt;=1)*1,IF(AND(CC68,$F68+$G68&gt;=PrSettings!$M$8),(ABS(BZ68-$F68)+ABS(CA68-$G68)&lt;=1)*1,""))),"")</f>
        <v/>
      </c>
      <c r="CG68" s="567">
        <f t="shared" ca="1" si="687"/>
        <v>2</v>
      </c>
      <c r="CI68" s="451">
        <f t="shared" ca="1" si="758"/>
        <v>24</v>
      </c>
      <c r="CJ68" s="452" t="str">
        <f t="shared" ca="1" si="759"/>
        <v>Marokko</v>
      </c>
      <c r="CK68" s="453">
        <f t="shared" ca="1" si="760"/>
        <v>7</v>
      </c>
      <c r="CL68" s="452" t="str">
        <f t="shared" ca="1" si="761"/>
        <v>Spanien</v>
      </c>
      <c r="CM68" s="492"/>
      <c r="CN68" s="492"/>
      <c r="CO68" s="580">
        <f t="shared" si="864"/>
        <v>0</v>
      </c>
      <c r="CP68" s="453" t="str">
        <f t="shared" ca="1" si="688"/>
        <v/>
      </c>
      <c r="CQ68" s="453" t="str">
        <f ca="1">IF((CP68&lt;&gt;""),IF(OR($F68&lt;&gt;$G68,PrSettings!$M$4="●"),(($F68-$G68)=(CM68-CN68))*1,0),"")</f>
        <v/>
      </c>
      <c r="CR68" s="453" t="str">
        <f t="shared" ca="1" si="762"/>
        <v/>
      </c>
      <c r="CS68" s="453" t="str">
        <f ca="1">IF(CP68&lt;&gt;"",IF(ABS($F68-$G68)&gt;=PrSettings!$M$7,(ABS($F68-$G68-CM68+CN68)&lt;=1)*1,IF(AND(CP68,$F68=$G68,$F68&gt;=PrSettings!$M$6),(ABS(CM68-$F68)&lt;=1)*1,IF(AND(CP68,$F68+$G68&gt;=PrSettings!$M$8),(ABS(CM68-$F68)+ABS(CN68-$G68)&lt;=1)*1,""))),"")</f>
        <v/>
      </c>
      <c r="CT68" s="567">
        <f t="shared" ca="1" si="689"/>
        <v>2</v>
      </c>
      <c r="CV68" s="451">
        <f t="shared" ca="1" si="763"/>
        <v>24</v>
      </c>
      <c r="CW68" s="452" t="str">
        <f t="shared" ca="1" si="764"/>
        <v>Marokko</v>
      </c>
      <c r="CX68" s="453">
        <f t="shared" ca="1" si="765"/>
        <v>7</v>
      </c>
      <c r="CY68" s="452" t="str">
        <f t="shared" ca="1" si="766"/>
        <v>Spanien</v>
      </c>
      <c r="CZ68" s="492"/>
      <c r="DA68" s="492"/>
      <c r="DB68" s="580">
        <f t="shared" si="865"/>
        <v>0</v>
      </c>
      <c r="DC68" s="453" t="str">
        <f t="shared" ca="1" si="690"/>
        <v/>
      </c>
      <c r="DD68" s="453" t="str">
        <f ca="1">IF((DC68&lt;&gt;""),IF(OR($F68&lt;&gt;$G68,PrSettings!$M$4="●"),(($F68-$G68)=(CZ68-DA68))*1,0),"")</f>
        <v/>
      </c>
      <c r="DE68" s="453" t="str">
        <f t="shared" ca="1" si="767"/>
        <v/>
      </c>
      <c r="DF68" s="453" t="str">
        <f ca="1">IF(DC68&lt;&gt;"",IF(ABS($F68-$G68)&gt;=PrSettings!$M$7,(ABS($F68-$G68-CZ68+DA68)&lt;=1)*1,IF(AND(DC68,$F68=$G68,$F68&gt;=PrSettings!$M$6),(ABS(CZ68-$F68)&lt;=1)*1,IF(AND(DC68,$F68+$G68&gt;=PrSettings!$M$8),(ABS(CZ68-$F68)+ABS(DA68-$G68)&lt;=1)*1,""))),"")</f>
        <v/>
      </c>
      <c r="DG68" s="567">
        <f t="shared" ca="1" si="691"/>
        <v>2</v>
      </c>
      <c r="DI68" s="451">
        <f t="shared" ca="1" si="768"/>
        <v>24</v>
      </c>
      <c r="DJ68" s="452" t="str">
        <f t="shared" ca="1" si="769"/>
        <v>Marokko</v>
      </c>
      <c r="DK68" s="453">
        <f t="shared" ca="1" si="770"/>
        <v>7</v>
      </c>
      <c r="DL68" s="452" t="str">
        <f t="shared" ca="1" si="771"/>
        <v>Spanien</v>
      </c>
      <c r="DM68" s="492"/>
      <c r="DN68" s="492"/>
      <c r="DO68" s="580">
        <f t="shared" si="866"/>
        <v>0</v>
      </c>
      <c r="DP68" s="453" t="str">
        <f t="shared" ca="1" si="692"/>
        <v/>
      </c>
      <c r="DQ68" s="453" t="str">
        <f ca="1">IF((DP68&lt;&gt;""),IF(OR($F68&lt;&gt;$G68,PrSettings!$M$4="●"),(($F68-$G68)=(DM68-DN68))*1,0),"")</f>
        <v/>
      </c>
      <c r="DR68" s="453" t="str">
        <f t="shared" ca="1" si="772"/>
        <v/>
      </c>
      <c r="DS68" s="453" t="str">
        <f ca="1">IF(DP68&lt;&gt;"",IF(ABS($F68-$G68)&gt;=PrSettings!$M$7,(ABS($F68-$G68-DM68+DN68)&lt;=1)*1,IF(AND(DP68,$F68=$G68,$F68&gt;=PrSettings!$M$6),(ABS(DM68-$F68)&lt;=1)*1,IF(AND(DP68,$F68+$G68&gt;=PrSettings!$M$8),(ABS(DM68-$F68)+ABS(DN68-$G68)&lt;=1)*1,""))),"")</f>
        <v/>
      </c>
      <c r="DT68" s="567">
        <f t="shared" ca="1" si="693"/>
        <v>2</v>
      </c>
      <c r="DV68" s="451">
        <f t="shared" ca="1" si="773"/>
        <v>24</v>
      </c>
      <c r="DW68" s="452" t="str">
        <f t="shared" ca="1" si="774"/>
        <v>Marokko</v>
      </c>
      <c r="DX68" s="453">
        <f t="shared" ca="1" si="775"/>
        <v>7</v>
      </c>
      <c r="DY68" s="452" t="str">
        <f t="shared" ca="1" si="776"/>
        <v>Spanien</v>
      </c>
      <c r="DZ68" s="492"/>
      <c r="EA68" s="492"/>
      <c r="EB68" s="580">
        <f t="shared" si="867"/>
        <v>0</v>
      </c>
      <c r="EC68" s="453" t="str">
        <f t="shared" ca="1" si="694"/>
        <v/>
      </c>
      <c r="ED68" s="453" t="str">
        <f ca="1">IF((EC68&lt;&gt;""),IF(OR($F68&lt;&gt;$G68,PrSettings!$M$4="●"),(($F68-$G68)=(DZ68-EA68))*1,0),"")</f>
        <v/>
      </c>
      <c r="EE68" s="453" t="str">
        <f t="shared" ca="1" si="777"/>
        <v/>
      </c>
      <c r="EF68" s="453" t="str">
        <f ca="1">IF(EC68&lt;&gt;"",IF(ABS($F68-$G68)&gt;=PrSettings!$M$7,(ABS($F68-$G68-DZ68+EA68)&lt;=1)*1,IF(AND(EC68,$F68=$G68,$F68&gt;=PrSettings!$M$6),(ABS(DZ68-$F68)&lt;=1)*1,IF(AND(EC68,$F68+$G68&gt;=PrSettings!$M$8),(ABS(DZ68-$F68)+ABS(EA68-$G68)&lt;=1)*1,""))),"")</f>
        <v/>
      </c>
      <c r="EG68" s="567">
        <f t="shared" ca="1" si="695"/>
        <v>2</v>
      </c>
      <c r="EI68" s="451">
        <f t="shared" ca="1" si="778"/>
        <v>24</v>
      </c>
      <c r="EJ68" s="452" t="str">
        <f t="shared" ca="1" si="779"/>
        <v>Marokko</v>
      </c>
      <c r="EK68" s="453">
        <f t="shared" ca="1" si="780"/>
        <v>7</v>
      </c>
      <c r="EL68" s="452" t="str">
        <f t="shared" ca="1" si="781"/>
        <v>Spanien</v>
      </c>
      <c r="EM68" s="492"/>
      <c r="EN68" s="492"/>
      <c r="EO68" s="580">
        <f t="shared" si="868"/>
        <v>0</v>
      </c>
      <c r="EP68" s="453" t="str">
        <f t="shared" ca="1" si="696"/>
        <v/>
      </c>
      <c r="EQ68" s="453" t="str">
        <f ca="1">IF((EP68&lt;&gt;""),IF(OR($F68&lt;&gt;$G68,PrSettings!$M$4="●"),(($F68-$G68)=(EM68-EN68))*1,0),"")</f>
        <v/>
      </c>
      <c r="ER68" s="453" t="str">
        <f t="shared" ca="1" si="782"/>
        <v/>
      </c>
      <c r="ES68" s="453" t="str">
        <f ca="1">IF(EP68&lt;&gt;"",IF(ABS($F68-$G68)&gt;=PrSettings!$M$7,(ABS($F68-$G68-EM68+EN68)&lt;=1)*1,IF(AND(EP68,$F68=$G68,$F68&gt;=PrSettings!$M$6),(ABS(EM68-$F68)&lt;=1)*1,IF(AND(EP68,$F68+$G68&gt;=PrSettings!$M$8),(ABS(EM68-$F68)+ABS(EN68-$G68)&lt;=1)*1,""))),"")</f>
        <v/>
      </c>
      <c r="ET68" s="567">
        <f t="shared" ca="1" si="697"/>
        <v>2</v>
      </c>
      <c r="EV68" s="451">
        <f t="shared" ca="1" si="783"/>
        <v>24</v>
      </c>
      <c r="EW68" s="452" t="str">
        <f t="shared" ca="1" si="784"/>
        <v>Marokko</v>
      </c>
      <c r="EX68" s="453">
        <f t="shared" ca="1" si="785"/>
        <v>7</v>
      </c>
      <c r="EY68" s="452" t="str">
        <f t="shared" ca="1" si="786"/>
        <v>Spanien</v>
      </c>
      <c r="EZ68" s="492"/>
      <c r="FA68" s="492"/>
      <c r="FB68" s="580">
        <f t="shared" si="869"/>
        <v>0</v>
      </c>
      <c r="FC68" s="453" t="str">
        <f t="shared" ca="1" si="698"/>
        <v/>
      </c>
      <c r="FD68" s="453" t="str">
        <f ca="1">IF((FC68&lt;&gt;""),IF(OR($F68&lt;&gt;$G68,PrSettings!$M$4="●"),(($F68-$G68)=(EZ68-FA68))*1,0),"")</f>
        <v/>
      </c>
      <c r="FE68" s="453" t="str">
        <f t="shared" ca="1" si="787"/>
        <v/>
      </c>
      <c r="FF68" s="453" t="str">
        <f ca="1">IF(FC68&lt;&gt;"",IF(ABS($F68-$G68)&gt;=PrSettings!$M$7,(ABS($F68-$G68-EZ68+FA68)&lt;=1)*1,IF(AND(FC68,$F68=$G68,$F68&gt;=PrSettings!$M$6),(ABS(EZ68-$F68)&lt;=1)*1,IF(AND(FC68,$F68+$G68&gt;=PrSettings!$M$8),(ABS(EZ68-$F68)+ABS(FA68-$G68)&lt;=1)*1,""))),"")</f>
        <v/>
      </c>
      <c r="FG68" s="567">
        <f t="shared" ca="1" si="699"/>
        <v>2</v>
      </c>
      <c r="FI68" s="451">
        <f t="shared" ca="1" si="788"/>
        <v>24</v>
      </c>
      <c r="FJ68" s="452" t="str">
        <f t="shared" ca="1" si="789"/>
        <v>Marokko</v>
      </c>
      <c r="FK68" s="453">
        <f t="shared" ca="1" si="790"/>
        <v>7</v>
      </c>
      <c r="FL68" s="452" t="str">
        <f t="shared" ca="1" si="791"/>
        <v>Spanien</v>
      </c>
      <c r="FM68" s="492"/>
      <c r="FN68" s="492"/>
      <c r="FO68" s="580">
        <f t="shared" si="870"/>
        <v>0</v>
      </c>
      <c r="FP68" s="453" t="str">
        <f t="shared" ca="1" si="700"/>
        <v/>
      </c>
      <c r="FQ68" s="453" t="str">
        <f ca="1">IF((FP68&lt;&gt;""),IF(OR($F68&lt;&gt;$G68,PrSettings!$M$4="●"),(($F68-$G68)=(FM68-FN68))*1,0),"")</f>
        <v/>
      </c>
      <c r="FR68" s="453" t="str">
        <f t="shared" ca="1" si="792"/>
        <v/>
      </c>
      <c r="FS68" s="453" t="str">
        <f ca="1">IF(FP68&lt;&gt;"",IF(ABS($F68-$G68)&gt;=PrSettings!$M$7,(ABS($F68-$G68-FM68+FN68)&lt;=1)*1,IF(AND(FP68,$F68=$G68,$F68&gt;=PrSettings!$M$6),(ABS(FM68-$F68)&lt;=1)*1,IF(AND(FP68,$F68+$G68&gt;=PrSettings!$M$8),(ABS(FM68-$F68)+ABS(FN68-$G68)&lt;=1)*1,""))),"")</f>
        <v/>
      </c>
      <c r="FT68" s="567">
        <f t="shared" ca="1" si="701"/>
        <v>2</v>
      </c>
      <c r="FV68" s="451">
        <f t="shared" ca="1" si="793"/>
        <v>24</v>
      </c>
      <c r="FW68" s="452" t="str">
        <f t="shared" ca="1" si="794"/>
        <v>Marokko</v>
      </c>
      <c r="FX68" s="453">
        <f t="shared" ca="1" si="795"/>
        <v>7</v>
      </c>
      <c r="FY68" s="452" t="str">
        <f t="shared" ca="1" si="796"/>
        <v>Spanien</v>
      </c>
      <c r="FZ68" s="492"/>
      <c r="GA68" s="492"/>
      <c r="GB68" s="580">
        <f t="shared" si="871"/>
        <v>0</v>
      </c>
      <c r="GC68" s="453" t="str">
        <f t="shared" ca="1" si="702"/>
        <v/>
      </c>
      <c r="GD68" s="453" t="str">
        <f ca="1">IF((GC68&lt;&gt;""),IF(OR($F68&lt;&gt;$G68,PrSettings!$M$4="●"),(($F68-$G68)=(FZ68-GA68))*1,0),"")</f>
        <v/>
      </c>
      <c r="GE68" s="453" t="str">
        <f t="shared" ca="1" si="797"/>
        <v/>
      </c>
      <c r="GF68" s="453" t="str">
        <f ca="1">IF(GC68&lt;&gt;"",IF(ABS($F68-$G68)&gt;=PrSettings!$M$7,(ABS($F68-$G68-FZ68+GA68)&lt;=1)*1,IF(AND(GC68,$F68=$G68,$F68&gt;=PrSettings!$M$6),(ABS(FZ68-$F68)&lt;=1)*1,IF(AND(GC68,$F68+$G68&gt;=PrSettings!$M$8),(ABS(FZ68-$F68)+ABS(GA68-$G68)&lt;=1)*1,""))),"")</f>
        <v/>
      </c>
      <c r="GG68" s="567">
        <f t="shared" ca="1" si="703"/>
        <v>2</v>
      </c>
      <c r="GI68" s="451">
        <f t="shared" ca="1" si="798"/>
        <v>24</v>
      </c>
      <c r="GJ68" s="452" t="str">
        <f t="shared" ca="1" si="799"/>
        <v>Marokko</v>
      </c>
      <c r="GK68" s="453">
        <f t="shared" ca="1" si="800"/>
        <v>7</v>
      </c>
      <c r="GL68" s="452" t="str">
        <f t="shared" ca="1" si="801"/>
        <v>Spanien</v>
      </c>
      <c r="GM68" s="492"/>
      <c r="GN68" s="492"/>
      <c r="GO68" s="580">
        <f t="shared" si="872"/>
        <v>0</v>
      </c>
      <c r="GP68" s="453" t="str">
        <f t="shared" ca="1" si="704"/>
        <v/>
      </c>
      <c r="GQ68" s="453" t="str">
        <f ca="1">IF((GP68&lt;&gt;""),IF(OR($F68&lt;&gt;$G68,PrSettings!$M$4="●"),(($F68-$G68)=(GM68-GN68))*1,0),"")</f>
        <v/>
      </c>
      <c r="GR68" s="453" t="str">
        <f t="shared" ca="1" si="802"/>
        <v/>
      </c>
      <c r="GS68" s="453" t="str">
        <f ca="1">IF(GP68&lt;&gt;"",IF(ABS($F68-$G68)&gt;=PrSettings!$M$7,(ABS($F68-$G68-GM68+GN68)&lt;=1)*1,IF(AND(GP68,$F68=$G68,$F68&gt;=PrSettings!$M$6),(ABS(GM68-$F68)&lt;=1)*1,IF(AND(GP68,$F68+$G68&gt;=PrSettings!$M$8),(ABS(GM68-$F68)+ABS(GN68-$G68)&lt;=1)*1,""))),"")</f>
        <v/>
      </c>
      <c r="GT68" s="567">
        <f t="shared" ca="1" si="705"/>
        <v>2</v>
      </c>
      <c r="GV68" s="451">
        <f t="shared" ca="1" si="803"/>
        <v>24</v>
      </c>
      <c r="GW68" s="452" t="str">
        <f t="shared" ca="1" si="804"/>
        <v>Marokko</v>
      </c>
      <c r="GX68" s="453">
        <f t="shared" ca="1" si="805"/>
        <v>7</v>
      </c>
      <c r="GY68" s="452" t="str">
        <f t="shared" ca="1" si="806"/>
        <v>Spanien</v>
      </c>
      <c r="GZ68" s="492"/>
      <c r="HA68" s="492"/>
      <c r="HB68" s="580">
        <f t="shared" si="873"/>
        <v>0</v>
      </c>
      <c r="HC68" s="453" t="str">
        <f t="shared" ca="1" si="706"/>
        <v/>
      </c>
      <c r="HD68" s="453" t="str">
        <f ca="1">IF((HC68&lt;&gt;""),IF(OR($F68&lt;&gt;$G68,PrSettings!$M$4="●"),(($F68-$G68)=(GZ68-HA68))*1,0),"")</f>
        <v/>
      </c>
      <c r="HE68" s="453" t="str">
        <f t="shared" ca="1" si="807"/>
        <v/>
      </c>
      <c r="HF68" s="453" t="str">
        <f ca="1">IF(HC68&lt;&gt;"",IF(ABS($F68-$G68)&gt;=PrSettings!$M$7,(ABS($F68-$G68-GZ68+HA68)&lt;=1)*1,IF(AND(HC68,$F68=$G68,$F68&gt;=PrSettings!$M$6),(ABS(GZ68-$F68)&lt;=1)*1,IF(AND(HC68,$F68+$G68&gt;=PrSettings!$M$8),(ABS(GZ68-$F68)+ABS(HA68-$G68)&lt;=1)*1,""))),"")</f>
        <v/>
      </c>
      <c r="HG68" s="567">
        <f t="shared" ca="1" si="707"/>
        <v>2</v>
      </c>
      <c r="HI68" s="451">
        <f t="shared" ca="1" si="808"/>
        <v>24</v>
      </c>
      <c r="HJ68" s="452" t="str">
        <f t="shared" ca="1" si="809"/>
        <v>Marokko</v>
      </c>
      <c r="HK68" s="453">
        <f t="shared" ca="1" si="810"/>
        <v>7</v>
      </c>
      <c r="HL68" s="452" t="str">
        <f t="shared" ca="1" si="811"/>
        <v>Spanien</v>
      </c>
      <c r="HM68" s="492"/>
      <c r="HN68" s="492"/>
      <c r="HO68" s="580">
        <f t="shared" si="874"/>
        <v>0</v>
      </c>
      <c r="HP68" s="453" t="str">
        <f t="shared" ca="1" si="708"/>
        <v/>
      </c>
      <c r="HQ68" s="453" t="str">
        <f ca="1">IF((HP68&lt;&gt;""),IF(OR($F68&lt;&gt;$G68,PrSettings!$M$4="●"),(($F68-$G68)=(HM68-HN68))*1,0),"")</f>
        <v/>
      </c>
      <c r="HR68" s="453" t="str">
        <f t="shared" ca="1" si="812"/>
        <v/>
      </c>
      <c r="HS68" s="453" t="str">
        <f ca="1">IF(HP68&lt;&gt;"",IF(ABS($F68-$G68)&gt;=PrSettings!$M$7,(ABS($F68-$G68-HM68+HN68)&lt;=1)*1,IF(AND(HP68,$F68=$G68,$F68&gt;=PrSettings!$M$6),(ABS(HM68-$F68)&lt;=1)*1,IF(AND(HP68,$F68+$G68&gt;=PrSettings!$M$8),(ABS(HM68-$F68)+ABS(HN68-$G68)&lt;=1)*1,""))),"")</f>
        <v/>
      </c>
      <c r="HT68" s="567">
        <f t="shared" ca="1" si="709"/>
        <v>2</v>
      </c>
      <c r="HV68" s="451">
        <f t="shared" ca="1" si="813"/>
        <v>24</v>
      </c>
      <c r="HW68" s="452" t="str">
        <f t="shared" ca="1" si="814"/>
        <v>Marokko</v>
      </c>
      <c r="HX68" s="453">
        <f t="shared" ca="1" si="815"/>
        <v>7</v>
      </c>
      <c r="HY68" s="452" t="str">
        <f t="shared" ca="1" si="816"/>
        <v>Spanien</v>
      </c>
      <c r="HZ68" s="492"/>
      <c r="IA68" s="492"/>
      <c r="IB68" s="580">
        <f t="shared" si="875"/>
        <v>0</v>
      </c>
      <c r="IC68" s="453" t="str">
        <f t="shared" ca="1" si="710"/>
        <v/>
      </c>
      <c r="ID68" s="453" t="str">
        <f ca="1">IF((IC68&lt;&gt;""),IF(OR($F68&lt;&gt;$G68,PrSettings!$M$4="●"),(($F68-$G68)=(HZ68-IA68))*1,0),"")</f>
        <v/>
      </c>
      <c r="IE68" s="453" t="str">
        <f t="shared" ca="1" si="817"/>
        <v/>
      </c>
      <c r="IF68" s="453" t="str">
        <f ca="1">IF(IC68&lt;&gt;"",IF(ABS($F68-$G68)&gt;=PrSettings!$M$7,(ABS($F68-$G68-HZ68+IA68)&lt;=1)*1,IF(AND(IC68,$F68=$G68,$F68&gt;=PrSettings!$M$6),(ABS(HZ68-$F68)&lt;=1)*1,IF(AND(IC68,$F68+$G68&gt;=PrSettings!$M$8),(ABS(HZ68-$F68)+ABS(IA68-$G68)&lt;=1)*1,""))),"")</f>
        <v/>
      </c>
      <c r="IG68" s="567">
        <f t="shared" ca="1" si="711"/>
        <v>2</v>
      </c>
      <c r="II68" s="451">
        <f t="shared" ca="1" si="818"/>
        <v>24</v>
      </c>
      <c r="IJ68" s="452" t="str">
        <f t="shared" ca="1" si="819"/>
        <v>Marokko</v>
      </c>
      <c r="IK68" s="453">
        <f t="shared" ca="1" si="820"/>
        <v>7</v>
      </c>
      <c r="IL68" s="452" t="str">
        <f t="shared" ca="1" si="821"/>
        <v>Spanien</v>
      </c>
      <c r="IM68" s="492"/>
      <c r="IN68" s="492"/>
      <c r="IO68" s="580">
        <f t="shared" si="876"/>
        <v>0</v>
      </c>
      <c r="IP68" s="453" t="str">
        <f t="shared" ca="1" si="712"/>
        <v/>
      </c>
      <c r="IQ68" s="453" t="str">
        <f ca="1">IF((IP68&lt;&gt;""),IF(OR($F68&lt;&gt;$G68,PrSettings!$M$4="●"),(($F68-$G68)=(IM68-IN68))*1,0),"")</f>
        <v/>
      </c>
      <c r="IR68" s="453" t="str">
        <f t="shared" ca="1" si="822"/>
        <v/>
      </c>
      <c r="IS68" s="453" t="str">
        <f ca="1">IF(IP68&lt;&gt;"",IF(ABS($F68-$G68)&gt;=PrSettings!$M$7,(ABS($F68-$G68-IM68+IN68)&lt;=1)*1,IF(AND(IP68,$F68=$G68,$F68&gt;=PrSettings!$M$6),(ABS(IM68-$F68)&lt;=1)*1,IF(AND(IP68,$F68+$G68&gt;=PrSettings!$M$8),(ABS(IM68-$F68)+ABS(IN68-$G68)&lt;=1)*1,""))),"")</f>
        <v/>
      </c>
      <c r="IT68" s="567">
        <f t="shared" ca="1" si="713"/>
        <v>2</v>
      </c>
      <c r="IV68" s="451">
        <f t="shared" ca="1" si="823"/>
        <v>24</v>
      </c>
      <c r="IW68" s="452" t="str">
        <f t="shared" ca="1" si="824"/>
        <v>Marokko</v>
      </c>
      <c r="IX68" s="453">
        <f t="shared" ca="1" si="825"/>
        <v>7</v>
      </c>
      <c r="IY68" s="452" t="str">
        <f t="shared" ca="1" si="826"/>
        <v>Spanien</v>
      </c>
      <c r="IZ68" s="492"/>
      <c r="JA68" s="492"/>
      <c r="JB68" s="580">
        <f t="shared" si="877"/>
        <v>0</v>
      </c>
      <c r="JC68" s="453" t="str">
        <f t="shared" ca="1" si="714"/>
        <v/>
      </c>
      <c r="JD68" s="453" t="str">
        <f ca="1">IF((JC68&lt;&gt;""),IF(OR($F68&lt;&gt;$G68,PrSettings!$M$4="●"),(($F68-$G68)=(IZ68-JA68))*1,0),"")</f>
        <v/>
      </c>
      <c r="JE68" s="453" t="str">
        <f t="shared" ca="1" si="827"/>
        <v/>
      </c>
      <c r="JF68" s="453" t="str">
        <f ca="1">IF(JC68&lt;&gt;"",IF(ABS($F68-$G68)&gt;=PrSettings!$M$7,(ABS($F68-$G68-IZ68+JA68)&lt;=1)*1,IF(AND(JC68,$F68=$G68,$F68&gt;=PrSettings!$M$6),(ABS(IZ68-$F68)&lt;=1)*1,IF(AND(JC68,$F68+$G68&gt;=PrSettings!$M$8),(ABS(IZ68-$F68)+ABS(JA68-$G68)&lt;=1)*1,""))),"")</f>
        <v/>
      </c>
      <c r="JG68" s="567">
        <f t="shared" ca="1" si="715"/>
        <v>2</v>
      </c>
      <c r="JI68" s="451">
        <f t="shared" ca="1" si="828"/>
        <v>24</v>
      </c>
      <c r="JJ68" s="452" t="str">
        <f t="shared" ca="1" si="829"/>
        <v>Marokko</v>
      </c>
      <c r="JK68" s="453">
        <f t="shared" ca="1" si="830"/>
        <v>7</v>
      </c>
      <c r="JL68" s="452" t="str">
        <f t="shared" ca="1" si="831"/>
        <v>Spanien</v>
      </c>
      <c r="JM68" s="492"/>
      <c r="JN68" s="492"/>
      <c r="JO68" s="580">
        <f t="shared" si="878"/>
        <v>0</v>
      </c>
      <c r="JP68" s="453" t="str">
        <f t="shared" ca="1" si="716"/>
        <v/>
      </c>
      <c r="JQ68" s="453" t="str">
        <f ca="1">IF((JP68&lt;&gt;""),IF(OR($F68&lt;&gt;$G68,PrSettings!$M$4="●"),(($F68-$G68)=(JM68-JN68))*1,0),"")</f>
        <v/>
      </c>
      <c r="JR68" s="453" t="str">
        <f t="shared" ca="1" si="832"/>
        <v/>
      </c>
      <c r="JS68" s="453" t="str">
        <f ca="1">IF(JP68&lt;&gt;"",IF(ABS($F68-$G68)&gt;=PrSettings!$M$7,(ABS($F68-$G68-JM68+JN68)&lt;=1)*1,IF(AND(JP68,$F68=$G68,$F68&gt;=PrSettings!$M$6),(ABS(JM68-$F68)&lt;=1)*1,IF(AND(JP68,$F68+$G68&gt;=PrSettings!$M$8),(ABS(JM68-$F68)+ABS(JN68-$G68)&lt;=1)*1,""))),"")</f>
        <v/>
      </c>
      <c r="JT68" s="567">
        <f t="shared" ca="1" si="717"/>
        <v>2</v>
      </c>
      <c r="JV68" s="451">
        <f t="shared" ca="1" si="833"/>
        <v>24</v>
      </c>
      <c r="JW68" s="452" t="str">
        <f t="shared" ca="1" si="834"/>
        <v>Marokko</v>
      </c>
      <c r="JX68" s="453">
        <f t="shared" ca="1" si="835"/>
        <v>7</v>
      </c>
      <c r="JY68" s="452" t="str">
        <f t="shared" ca="1" si="836"/>
        <v>Spanien</v>
      </c>
      <c r="JZ68" s="492"/>
      <c r="KA68" s="492"/>
      <c r="KB68" s="580">
        <f t="shared" si="879"/>
        <v>0</v>
      </c>
      <c r="KC68" s="453" t="str">
        <f t="shared" ca="1" si="718"/>
        <v/>
      </c>
      <c r="KD68" s="453" t="str">
        <f ca="1">IF((KC68&lt;&gt;""),IF(OR($F68&lt;&gt;$G68,PrSettings!$M$4="●"),(($F68-$G68)=(JZ68-KA68))*1,0),"")</f>
        <v/>
      </c>
      <c r="KE68" s="453" t="str">
        <f t="shared" ca="1" si="837"/>
        <v/>
      </c>
      <c r="KF68" s="453" t="str">
        <f ca="1">IF(KC68&lt;&gt;"",IF(ABS($F68-$G68)&gt;=PrSettings!$M$7,(ABS($F68-$G68-JZ68+KA68)&lt;=1)*1,IF(AND(KC68,$F68=$G68,$F68&gt;=PrSettings!$M$6),(ABS(JZ68-$F68)&lt;=1)*1,IF(AND(KC68,$F68+$G68&gt;=PrSettings!$M$8),(ABS(JZ68-$F68)+ABS(KA68-$G68)&lt;=1)*1,""))),"")</f>
        <v/>
      </c>
      <c r="KG68" s="567">
        <f t="shared" ca="1" si="719"/>
        <v>2</v>
      </c>
      <c r="KI68" s="451">
        <f t="shared" ca="1" si="838"/>
        <v>24</v>
      </c>
      <c r="KJ68" s="452" t="str">
        <f t="shared" ca="1" si="839"/>
        <v>Marokko</v>
      </c>
      <c r="KK68" s="453">
        <f t="shared" ca="1" si="840"/>
        <v>7</v>
      </c>
      <c r="KL68" s="452" t="str">
        <f t="shared" ca="1" si="841"/>
        <v>Spanien</v>
      </c>
      <c r="KM68" s="492"/>
      <c r="KN68" s="492"/>
      <c r="KO68" s="580">
        <f t="shared" si="880"/>
        <v>0</v>
      </c>
      <c r="KP68" s="453" t="str">
        <f t="shared" ca="1" si="720"/>
        <v/>
      </c>
      <c r="KQ68" s="453" t="str">
        <f ca="1">IF((KP68&lt;&gt;""),IF(OR($F68&lt;&gt;$G68,PrSettings!$M$4="●"),(($F68-$G68)=(KM68-KN68))*1,0),"")</f>
        <v/>
      </c>
      <c r="KR68" s="453" t="str">
        <f t="shared" ca="1" si="842"/>
        <v/>
      </c>
      <c r="KS68" s="453" t="str">
        <f ca="1">IF(KP68&lt;&gt;"",IF(ABS($F68-$G68)&gt;=PrSettings!$M$7,(ABS($F68-$G68-KM68+KN68)&lt;=1)*1,IF(AND(KP68,$F68=$G68,$F68&gt;=PrSettings!$M$6),(ABS(KM68-$F68)&lt;=1)*1,IF(AND(KP68,$F68+$G68&gt;=PrSettings!$M$8),(ABS(KM68-$F68)+ABS(KN68-$G68)&lt;=1)*1,""))),"")</f>
        <v/>
      </c>
      <c r="KT68" s="567">
        <f t="shared" ca="1" si="721"/>
        <v>2</v>
      </c>
      <c r="KV68" s="451">
        <f t="shared" ca="1" si="843"/>
        <v>24</v>
      </c>
      <c r="KW68" s="452" t="str">
        <f t="shared" ca="1" si="844"/>
        <v>Marokko</v>
      </c>
      <c r="KX68" s="453">
        <f t="shared" ca="1" si="845"/>
        <v>7</v>
      </c>
      <c r="KY68" s="452" t="str">
        <f t="shared" ca="1" si="846"/>
        <v>Spanien</v>
      </c>
      <c r="KZ68" s="492"/>
      <c r="LA68" s="492"/>
      <c r="LB68" s="580">
        <f t="shared" si="881"/>
        <v>0</v>
      </c>
      <c r="LC68" s="453" t="str">
        <f t="shared" ca="1" si="722"/>
        <v/>
      </c>
      <c r="LD68" s="453" t="str">
        <f ca="1">IF((LC68&lt;&gt;""),IF(OR($F68&lt;&gt;$G68,PrSettings!$M$4="●"),(($F68-$G68)=(KZ68-LA68))*1,0),"")</f>
        <v/>
      </c>
      <c r="LE68" s="453" t="str">
        <f t="shared" ca="1" si="847"/>
        <v/>
      </c>
      <c r="LF68" s="453" t="str">
        <f ca="1">IF(LC68&lt;&gt;"",IF(ABS($F68-$G68)&gt;=PrSettings!$M$7,(ABS($F68-$G68-KZ68+LA68)&lt;=1)*1,IF(AND(LC68,$F68=$G68,$F68&gt;=PrSettings!$M$6),(ABS(KZ68-$F68)&lt;=1)*1,IF(AND(LC68,$F68+$G68&gt;=PrSettings!$M$8),(ABS(KZ68-$F68)+ABS(LA68-$G68)&lt;=1)*1,""))),"")</f>
        <v/>
      </c>
      <c r="LG68" s="567">
        <f t="shared" ca="1" si="723"/>
        <v>2</v>
      </c>
      <c r="LI68" s="451">
        <f t="shared" ca="1" si="848"/>
        <v>24</v>
      </c>
      <c r="LJ68" s="452" t="str">
        <f t="shared" ca="1" si="849"/>
        <v>Marokko</v>
      </c>
      <c r="LK68" s="453">
        <f t="shared" ca="1" si="850"/>
        <v>7</v>
      </c>
      <c r="LL68" s="452" t="str">
        <f t="shared" ca="1" si="851"/>
        <v>Spanien</v>
      </c>
      <c r="LM68" s="492"/>
      <c r="LN68" s="492"/>
      <c r="LO68" s="580">
        <f t="shared" si="882"/>
        <v>0</v>
      </c>
      <c r="LP68" s="453" t="str">
        <f t="shared" ca="1" si="724"/>
        <v/>
      </c>
      <c r="LQ68" s="453" t="str">
        <f ca="1">IF((LP68&lt;&gt;""),IF(OR($F68&lt;&gt;$G68,PrSettings!$M$4="●"),(($F68-$G68)=(LM68-LN68))*1,0),"")</f>
        <v/>
      </c>
      <c r="LR68" s="453" t="str">
        <f t="shared" ca="1" si="852"/>
        <v/>
      </c>
      <c r="LS68" s="453" t="str">
        <f ca="1">IF(LP68&lt;&gt;"",IF(ABS($F68-$G68)&gt;=PrSettings!$M$7,(ABS($F68-$G68-LM68+LN68)&lt;=1)*1,IF(AND(LP68,$F68=$G68,$F68&gt;=PrSettings!$M$6),(ABS(LM68-$F68)&lt;=1)*1,IF(AND(LP68,$F68+$G68&gt;=PrSettings!$M$8),(ABS(LM68-$F68)+ABS(LN68-$G68)&lt;=1)*1,""))),"")</f>
        <v/>
      </c>
      <c r="LT68" s="567">
        <f t="shared" ca="1" si="725"/>
        <v>2</v>
      </c>
      <c r="LV68" s="451">
        <f t="shared" ca="1" si="853"/>
        <v>24</v>
      </c>
      <c r="LW68" s="452" t="str">
        <f t="shared" ca="1" si="854"/>
        <v>Marokko</v>
      </c>
      <c r="LX68" s="453">
        <f t="shared" ca="1" si="855"/>
        <v>7</v>
      </c>
      <c r="LY68" s="452" t="str">
        <f t="shared" ca="1" si="856"/>
        <v>Spanien</v>
      </c>
      <c r="LZ68" s="492"/>
      <c r="MA68" s="492"/>
      <c r="MB68" s="580">
        <f t="shared" si="883"/>
        <v>0</v>
      </c>
      <c r="MC68" s="453" t="str">
        <f t="shared" ca="1" si="726"/>
        <v/>
      </c>
      <c r="MD68" s="453" t="str">
        <f ca="1">IF((MC68&lt;&gt;""),IF(OR($F68&lt;&gt;$G68,PrSettings!$M$4="●"),(($F68-$G68)=(LZ68-MA68))*1,0),"")</f>
        <v/>
      </c>
      <c r="ME68" s="453" t="str">
        <f t="shared" ca="1" si="857"/>
        <v/>
      </c>
      <c r="MF68" s="453" t="str">
        <f ca="1">IF(MC68&lt;&gt;"",IF(ABS($F68-$G68)&gt;=PrSettings!$M$7,(ABS($F68-$G68-LZ68+MA68)&lt;=1)*1,IF(AND(MC68,$F68=$G68,$F68&gt;=PrSettings!$M$6),(ABS(LZ68-$F68)&lt;=1)*1,IF(AND(MC68,$F68+$G68&gt;=PrSettings!$M$8),(ABS(LZ68-$F68)+ABS(MA68-$G68)&lt;=1)*1,""))),"")</f>
        <v/>
      </c>
      <c r="MG68" s="567">
        <f t="shared" ca="1" si="727"/>
        <v>2</v>
      </c>
    </row>
    <row r="69" spans="1:345" s="444" customFormat="1" x14ac:dyDescent="0.25">
      <c r="A69" s="448"/>
      <c r="B69" s="451">
        <f ca="1">IF(C69="","",INDEX(Groups!$C$7:$C$45,MATCH(C69,Groups!$D$7:$D$45,0)))</f>
        <v>8</v>
      </c>
      <c r="C69" s="452" t="str">
        <f ca="1">INDIRECT("'"&amp;References!$A$1&amp;"'!"&amp;"$W$50")</f>
        <v>Portugal</v>
      </c>
      <c r="D69" s="453">
        <f ca="1">IF(E69="","",INDEX(Groups!$C$7:$C$45,MATCH(E69,Groups!$D$7:$D$45,0)))</f>
        <v>14</v>
      </c>
      <c r="E69" s="452" t="str">
        <f ca="1">INDIRECT("'"&amp;References!$A$1&amp;"'!"&amp;"$X$50")</f>
        <v>Schweiz</v>
      </c>
      <c r="F69" s="454">
        <f ca="1">IF(AND(INDIRECT("'"&amp;References!$A$1&amp;"'!"&amp;"$W$51")&lt;&gt;"",INDIRECT("'"&amp;References!$A$1&amp;"'!"&amp;"$X$51")&lt;&gt;""),INDIRECT("'"&amp;References!$A$1&amp;"'!"&amp;"$W$51"),"")</f>
        <v>6</v>
      </c>
      <c r="G69" s="455">
        <f ca="1">IF(AND(INDIRECT("'"&amp;References!$A$1&amp;"'!"&amp;"$W$51")&lt;&gt;"",INDIRECT("'"&amp;References!$A$1&amp;"'!"&amp;"$X$51")&lt;&gt;""),INDIRECT("'"&amp;References!$A$1&amp;"'!"&amp;"$X$51"),"")</f>
        <v>1</v>
      </c>
      <c r="I69" s="451">
        <f t="shared" ca="1" si="728"/>
        <v>8</v>
      </c>
      <c r="J69" s="452" t="str">
        <f t="shared" ca="1" si="729"/>
        <v>Portugal</v>
      </c>
      <c r="K69" s="453">
        <f t="shared" ca="1" si="730"/>
        <v>14</v>
      </c>
      <c r="L69" s="452" t="str">
        <f t="shared" ca="1" si="731"/>
        <v>Schweiz</v>
      </c>
      <c r="M69" s="492"/>
      <c r="N69" s="492"/>
      <c r="O69" s="580">
        <f t="shared" si="858"/>
        <v>0</v>
      </c>
      <c r="P69" s="453" t="str">
        <f t="shared" ca="1" si="676"/>
        <v/>
      </c>
      <c r="Q69" s="453" t="str">
        <f ca="1">IF((P69&lt;&gt;""),IF(OR($F69&lt;&gt;$G69,PrSettings!$M$4="●"),(($F69-$G69)=(M69-N69))*1,0),"")</f>
        <v/>
      </c>
      <c r="R69" s="453" t="str">
        <f t="shared" ca="1" si="732"/>
        <v/>
      </c>
      <c r="S69" s="453" t="str">
        <f ca="1">IF(P69&lt;&gt;"",IF(ABS($F69-$G69)&gt;=PrSettings!$M$7,(ABS($F69-$G69-M69+N69)&lt;=1)*1,IF(AND(P69,$F69=$G69,$F69&gt;=PrSettings!$M$6),(ABS(M69-$F69)&lt;=1)*1,IF(AND(P69,$F69+$G69&gt;=PrSettings!$M$8),(ABS(M69-$F69)+ABS(N69-$G69)&lt;=1)*1,""))),"")</f>
        <v/>
      </c>
      <c r="T69" s="568">
        <f t="shared" ca="1" si="677"/>
        <v>2</v>
      </c>
      <c r="V69" s="451">
        <f t="shared" ca="1" si="733"/>
        <v>8</v>
      </c>
      <c r="W69" s="452" t="str">
        <f t="shared" ca="1" si="734"/>
        <v>Portugal</v>
      </c>
      <c r="X69" s="453">
        <f t="shared" ca="1" si="735"/>
        <v>14</v>
      </c>
      <c r="Y69" s="452" t="str">
        <f t="shared" ca="1" si="736"/>
        <v>Schweiz</v>
      </c>
      <c r="Z69" s="492"/>
      <c r="AA69" s="492"/>
      <c r="AB69" s="580">
        <f t="shared" si="859"/>
        <v>0</v>
      </c>
      <c r="AC69" s="453" t="str">
        <f t="shared" ca="1" si="678"/>
        <v/>
      </c>
      <c r="AD69" s="453" t="str">
        <f ca="1">IF((AC69&lt;&gt;""),IF(OR($F69&lt;&gt;$G69,PrSettings!$M$4="●"),(($F69-$G69)=(Z69-AA69))*1,0),"")</f>
        <v/>
      </c>
      <c r="AE69" s="453" t="str">
        <f t="shared" ca="1" si="737"/>
        <v/>
      </c>
      <c r="AF69" s="453" t="str">
        <f ca="1">IF(AC69&lt;&gt;"",IF(ABS($F69-$G69)&gt;=PrSettings!$M$7,(ABS($F69-$G69-Z69+AA69)&lt;=1)*1,IF(AND(AC69,$F69=$G69,$F69&gt;=PrSettings!$M$6),(ABS(Z69-$F69)&lt;=1)*1,IF(AND(AC69,$F69+$G69&gt;=PrSettings!$M$8),(ABS(Z69-$F69)+ABS(AA69-$G69)&lt;=1)*1,""))),"")</f>
        <v/>
      </c>
      <c r="AG69" s="568">
        <f t="shared" ca="1" si="679"/>
        <v>2</v>
      </c>
      <c r="AI69" s="451">
        <f t="shared" ca="1" si="738"/>
        <v>8</v>
      </c>
      <c r="AJ69" s="452" t="str">
        <f t="shared" ca="1" si="739"/>
        <v>Portugal</v>
      </c>
      <c r="AK69" s="453">
        <f t="shared" ca="1" si="740"/>
        <v>14</v>
      </c>
      <c r="AL69" s="452" t="str">
        <f t="shared" ca="1" si="741"/>
        <v>Schweiz</v>
      </c>
      <c r="AM69" s="492"/>
      <c r="AN69" s="492"/>
      <c r="AO69" s="580">
        <f t="shared" si="860"/>
        <v>0</v>
      </c>
      <c r="AP69" s="453" t="str">
        <f t="shared" ca="1" si="680"/>
        <v/>
      </c>
      <c r="AQ69" s="453" t="str">
        <f ca="1">IF((AP69&lt;&gt;""),IF(OR($F69&lt;&gt;$G69,PrSettings!$M$4="●"),(($F69-$G69)=(AM69-AN69))*1,0),"")</f>
        <v/>
      </c>
      <c r="AR69" s="453" t="str">
        <f t="shared" ca="1" si="742"/>
        <v/>
      </c>
      <c r="AS69" s="453" t="str">
        <f ca="1">IF(AP69&lt;&gt;"",IF(ABS($F69-$G69)&gt;=PrSettings!$M$7,(ABS($F69-$G69-AM69+AN69)&lt;=1)*1,IF(AND(AP69,$F69=$G69,$F69&gt;=PrSettings!$M$6),(ABS(AM69-$F69)&lt;=1)*1,IF(AND(AP69,$F69+$G69&gt;=PrSettings!$M$8),(ABS(AM69-$F69)+ABS(AN69-$G69)&lt;=1)*1,""))),"")</f>
        <v/>
      </c>
      <c r="AT69" s="568">
        <f t="shared" ca="1" si="681"/>
        <v>2</v>
      </c>
      <c r="AV69" s="451">
        <f t="shared" ca="1" si="743"/>
        <v>8</v>
      </c>
      <c r="AW69" s="452" t="str">
        <f t="shared" ca="1" si="744"/>
        <v>Portugal</v>
      </c>
      <c r="AX69" s="453">
        <f t="shared" ca="1" si="745"/>
        <v>14</v>
      </c>
      <c r="AY69" s="452" t="str">
        <f t="shared" ca="1" si="746"/>
        <v>Schweiz</v>
      </c>
      <c r="AZ69" s="492"/>
      <c r="BA69" s="492"/>
      <c r="BB69" s="580">
        <f t="shared" si="861"/>
        <v>0</v>
      </c>
      <c r="BC69" s="453" t="str">
        <f t="shared" ca="1" si="682"/>
        <v/>
      </c>
      <c r="BD69" s="453" t="str">
        <f ca="1">IF((BC69&lt;&gt;""),IF(OR($F69&lt;&gt;$G69,PrSettings!$M$4="●"),(($F69-$G69)=(AZ69-BA69))*1,0),"")</f>
        <v/>
      </c>
      <c r="BE69" s="453" t="str">
        <f t="shared" ca="1" si="747"/>
        <v/>
      </c>
      <c r="BF69" s="453" t="str">
        <f ca="1">IF(BC69&lt;&gt;"",IF(ABS($F69-$G69)&gt;=PrSettings!$M$7,(ABS($F69-$G69-AZ69+BA69)&lt;=1)*1,IF(AND(BC69,$F69=$G69,$F69&gt;=PrSettings!$M$6),(ABS(AZ69-$F69)&lt;=1)*1,IF(AND(BC69,$F69+$G69&gt;=PrSettings!$M$8),(ABS(AZ69-$F69)+ABS(BA69-$G69)&lt;=1)*1,""))),"")</f>
        <v/>
      </c>
      <c r="BG69" s="568">
        <f t="shared" ca="1" si="683"/>
        <v>2</v>
      </c>
      <c r="BI69" s="451">
        <f t="shared" ca="1" si="748"/>
        <v>8</v>
      </c>
      <c r="BJ69" s="452" t="str">
        <f t="shared" ca="1" si="749"/>
        <v>Portugal</v>
      </c>
      <c r="BK69" s="453">
        <f t="shared" ca="1" si="750"/>
        <v>14</v>
      </c>
      <c r="BL69" s="452" t="str">
        <f t="shared" ca="1" si="751"/>
        <v>Schweiz</v>
      </c>
      <c r="BM69" s="492"/>
      <c r="BN69" s="492"/>
      <c r="BO69" s="580">
        <f t="shared" si="862"/>
        <v>0</v>
      </c>
      <c r="BP69" s="453" t="str">
        <f t="shared" ca="1" si="684"/>
        <v/>
      </c>
      <c r="BQ69" s="453" t="str">
        <f ca="1">IF((BP69&lt;&gt;""),IF(OR($F69&lt;&gt;$G69,PrSettings!$M$4="●"),(($F69-$G69)=(BM69-BN69))*1,0),"")</f>
        <v/>
      </c>
      <c r="BR69" s="453" t="str">
        <f t="shared" ca="1" si="752"/>
        <v/>
      </c>
      <c r="BS69" s="453" t="str">
        <f ca="1">IF(BP69&lt;&gt;"",IF(ABS($F69-$G69)&gt;=PrSettings!$M$7,(ABS($F69-$G69-BM69+BN69)&lt;=1)*1,IF(AND(BP69,$F69=$G69,$F69&gt;=PrSettings!$M$6),(ABS(BM69-$F69)&lt;=1)*1,IF(AND(BP69,$F69+$G69&gt;=PrSettings!$M$8),(ABS(BM69-$F69)+ABS(BN69-$G69)&lt;=1)*1,""))),"")</f>
        <v/>
      </c>
      <c r="BT69" s="568">
        <f t="shared" ca="1" si="685"/>
        <v>2</v>
      </c>
      <c r="BV69" s="451">
        <f t="shared" ca="1" si="753"/>
        <v>8</v>
      </c>
      <c r="BW69" s="452" t="str">
        <f t="shared" ca="1" si="754"/>
        <v>Portugal</v>
      </c>
      <c r="BX69" s="453">
        <f t="shared" ca="1" si="755"/>
        <v>14</v>
      </c>
      <c r="BY69" s="452" t="str">
        <f t="shared" ca="1" si="756"/>
        <v>Schweiz</v>
      </c>
      <c r="BZ69" s="492"/>
      <c r="CA69" s="492"/>
      <c r="CB69" s="580">
        <f t="shared" si="863"/>
        <v>0</v>
      </c>
      <c r="CC69" s="453" t="str">
        <f t="shared" ca="1" si="686"/>
        <v/>
      </c>
      <c r="CD69" s="453" t="str">
        <f ca="1">IF((CC69&lt;&gt;""),IF(OR($F69&lt;&gt;$G69,PrSettings!$M$4="●"),(($F69-$G69)=(BZ69-CA69))*1,0),"")</f>
        <v/>
      </c>
      <c r="CE69" s="453" t="str">
        <f t="shared" ca="1" si="757"/>
        <v/>
      </c>
      <c r="CF69" s="453" t="str">
        <f ca="1">IF(CC69&lt;&gt;"",IF(ABS($F69-$G69)&gt;=PrSettings!$M$7,(ABS($F69-$G69-BZ69+CA69)&lt;=1)*1,IF(AND(CC69,$F69=$G69,$F69&gt;=PrSettings!$M$6),(ABS(BZ69-$F69)&lt;=1)*1,IF(AND(CC69,$F69+$G69&gt;=PrSettings!$M$8),(ABS(BZ69-$F69)+ABS(CA69-$G69)&lt;=1)*1,""))),"")</f>
        <v/>
      </c>
      <c r="CG69" s="568">
        <f t="shared" ca="1" si="687"/>
        <v>2</v>
      </c>
      <c r="CI69" s="451">
        <f t="shared" ca="1" si="758"/>
        <v>8</v>
      </c>
      <c r="CJ69" s="452" t="str">
        <f t="shared" ca="1" si="759"/>
        <v>Portugal</v>
      </c>
      <c r="CK69" s="453">
        <f t="shared" ca="1" si="760"/>
        <v>14</v>
      </c>
      <c r="CL69" s="452" t="str">
        <f t="shared" ca="1" si="761"/>
        <v>Schweiz</v>
      </c>
      <c r="CM69" s="492"/>
      <c r="CN69" s="492"/>
      <c r="CO69" s="580">
        <f t="shared" si="864"/>
        <v>0</v>
      </c>
      <c r="CP69" s="453" t="str">
        <f t="shared" ca="1" si="688"/>
        <v/>
      </c>
      <c r="CQ69" s="453" t="str">
        <f ca="1">IF((CP69&lt;&gt;""),IF(OR($F69&lt;&gt;$G69,PrSettings!$M$4="●"),(($F69-$G69)=(CM69-CN69))*1,0),"")</f>
        <v/>
      </c>
      <c r="CR69" s="453" t="str">
        <f t="shared" ca="1" si="762"/>
        <v/>
      </c>
      <c r="CS69" s="453" t="str">
        <f ca="1">IF(CP69&lt;&gt;"",IF(ABS($F69-$G69)&gt;=PrSettings!$M$7,(ABS($F69-$G69-CM69+CN69)&lt;=1)*1,IF(AND(CP69,$F69=$G69,$F69&gt;=PrSettings!$M$6),(ABS(CM69-$F69)&lt;=1)*1,IF(AND(CP69,$F69+$G69&gt;=PrSettings!$M$8),(ABS(CM69-$F69)+ABS(CN69-$G69)&lt;=1)*1,""))),"")</f>
        <v/>
      </c>
      <c r="CT69" s="568">
        <f t="shared" ca="1" si="689"/>
        <v>2</v>
      </c>
      <c r="CV69" s="451">
        <f t="shared" ca="1" si="763"/>
        <v>8</v>
      </c>
      <c r="CW69" s="452" t="str">
        <f t="shared" ca="1" si="764"/>
        <v>Portugal</v>
      </c>
      <c r="CX69" s="453">
        <f t="shared" ca="1" si="765"/>
        <v>14</v>
      </c>
      <c r="CY69" s="452" t="str">
        <f t="shared" ca="1" si="766"/>
        <v>Schweiz</v>
      </c>
      <c r="CZ69" s="492"/>
      <c r="DA69" s="492"/>
      <c r="DB69" s="580">
        <f t="shared" si="865"/>
        <v>0</v>
      </c>
      <c r="DC69" s="453" t="str">
        <f t="shared" ca="1" si="690"/>
        <v/>
      </c>
      <c r="DD69" s="453" t="str">
        <f ca="1">IF((DC69&lt;&gt;""),IF(OR($F69&lt;&gt;$G69,PrSettings!$M$4="●"),(($F69-$G69)=(CZ69-DA69))*1,0),"")</f>
        <v/>
      </c>
      <c r="DE69" s="453" t="str">
        <f t="shared" ca="1" si="767"/>
        <v/>
      </c>
      <c r="DF69" s="453" t="str">
        <f ca="1">IF(DC69&lt;&gt;"",IF(ABS($F69-$G69)&gt;=PrSettings!$M$7,(ABS($F69-$G69-CZ69+DA69)&lt;=1)*1,IF(AND(DC69,$F69=$G69,$F69&gt;=PrSettings!$M$6),(ABS(CZ69-$F69)&lt;=1)*1,IF(AND(DC69,$F69+$G69&gt;=PrSettings!$M$8),(ABS(CZ69-$F69)+ABS(DA69-$G69)&lt;=1)*1,""))),"")</f>
        <v/>
      </c>
      <c r="DG69" s="568">
        <f t="shared" ca="1" si="691"/>
        <v>2</v>
      </c>
      <c r="DI69" s="451">
        <f t="shared" ca="1" si="768"/>
        <v>8</v>
      </c>
      <c r="DJ69" s="452" t="str">
        <f t="shared" ca="1" si="769"/>
        <v>Portugal</v>
      </c>
      <c r="DK69" s="453">
        <f t="shared" ca="1" si="770"/>
        <v>14</v>
      </c>
      <c r="DL69" s="452" t="str">
        <f t="shared" ca="1" si="771"/>
        <v>Schweiz</v>
      </c>
      <c r="DM69" s="492"/>
      <c r="DN69" s="492"/>
      <c r="DO69" s="580">
        <f t="shared" si="866"/>
        <v>0</v>
      </c>
      <c r="DP69" s="453" t="str">
        <f t="shared" ca="1" si="692"/>
        <v/>
      </c>
      <c r="DQ69" s="453" t="str">
        <f ca="1">IF((DP69&lt;&gt;""),IF(OR($F69&lt;&gt;$G69,PrSettings!$M$4="●"),(($F69-$G69)=(DM69-DN69))*1,0),"")</f>
        <v/>
      </c>
      <c r="DR69" s="453" t="str">
        <f t="shared" ca="1" si="772"/>
        <v/>
      </c>
      <c r="DS69" s="453" t="str">
        <f ca="1">IF(DP69&lt;&gt;"",IF(ABS($F69-$G69)&gt;=PrSettings!$M$7,(ABS($F69-$G69-DM69+DN69)&lt;=1)*1,IF(AND(DP69,$F69=$G69,$F69&gt;=PrSettings!$M$6),(ABS(DM69-$F69)&lt;=1)*1,IF(AND(DP69,$F69+$G69&gt;=PrSettings!$M$8),(ABS(DM69-$F69)+ABS(DN69-$G69)&lt;=1)*1,""))),"")</f>
        <v/>
      </c>
      <c r="DT69" s="568">
        <f t="shared" ca="1" si="693"/>
        <v>2</v>
      </c>
      <c r="DV69" s="451">
        <f t="shared" ca="1" si="773"/>
        <v>8</v>
      </c>
      <c r="DW69" s="452" t="str">
        <f t="shared" ca="1" si="774"/>
        <v>Portugal</v>
      </c>
      <c r="DX69" s="453">
        <f t="shared" ca="1" si="775"/>
        <v>14</v>
      </c>
      <c r="DY69" s="452" t="str">
        <f t="shared" ca="1" si="776"/>
        <v>Schweiz</v>
      </c>
      <c r="DZ69" s="492"/>
      <c r="EA69" s="492"/>
      <c r="EB69" s="580">
        <f t="shared" si="867"/>
        <v>0</v>
      </c>
      <c r="EC69" s="453" t="str">
        <f t="shared" ca="1" si="694"/>
        <v/>
      </c>
      <c r="ED69" s="453" t="str">
        <f ca="1">IF((EC69&lt;&gt;""),IF(OR($F69&lt;&gt;$G69,PrSettings!$M$4="●"),(($F69-$G69)=(DZ69-EA69))*1,0),"")</f>
        <v/>
      </c>
      <c r="EE69" s="453" t="str">
        <f t="shared" ca="1" si="777"/>
        <v/>
      </c>
      <c r="EF69" s="453" t="str">
        <f ca="1">IF(EC69&lt;&gt;"",IF(ABS($F69-$G69)&gt;=PrSettings!$M$7,(ABS($F69-$G69-DZ69+EA69)&lt;=1)*1,IF(AND(EC69,$F69=$G69,$F69&gt;=PrSettings!$M$6),(ABS(DZ69-$F69)&lt;=1)*1,IF(AND(EC69,$F69+$G69&gt;=PrSettings!$M$8),(ABS(DZ69-$F69)+ABS(EA69-$G69)&lt;=1)*1,""))),"")</f>
        <v/>
      </c>
      <c r="EG69" s="568">
        <f t="shared" ca="1" si="695"/>
        <v>2</v>
      </c>
      <c r="EI69" s="451">
        <f t="shared" ca="1" si="778"/>
        <v>8</v>
      </c>
      <c r="EJ69" s="452" t="str">
        <f t="shared" ca="1" si="779"/>
        <v>Portugal</v>
      </c>
      <c r="EK69" s="453">
        <f t="shared" ca="1" si="780"/>
        <v>14</v>
      </c>
      <c r="EL69" s="452" t="str">
        <f t="shared" ca="1" si="781"/>
        <v>Schweiz</v>
      </c>
      <c r="EM69" s="492"/>
      <c r="EN69" s="492"/>
      <c r="EO69" s="580">
        <f t="shared" si="868"/>
        <v>0</v>
      </c>
      <c r="EP69" s="453" t="str">
        <f t="shared" ca="1" si="696"/>
        <v/>
      </c>
      <c r="EQ69" s="453" t="str">
        <f ca="1">IF((EP69&lt;&gt;""),IF(OR($F69&lt;&gt;$G69,PrSettings!$M$4="●"),(($F69-$G69)=(EM69-EN69))*1,0),"")</f>
        <v/>
      </c>
      <c r="ER69" s="453" t="str">
        <f t="shared" ca="1" si="782"/>
        <v/>
      </c>
      <c r="ES69" s="453" t="str">
        <f ca="1">IF(EP69&lt;&gt;"",IF(ABS($F69-$G69)&gt;=PrSettings!$M$7,(ABS($F69-$G69-EM69+EN69)&lt;=1)*1,IF(AND(EP69,$F69=$G69,$F69&gt;=PrSettings!$M$6),(ABS(EM69-$F69)&lt;=1)*1,IF(AND(EP69,$F69+$G69&gt;=PrSettings!$M$8),(ABS(EM69-$F69)+ABS(EN69-$G69)&lt;=1)*1,""))),"")</f>
        <v/>
      </c>
      <c r="ET69" s="568">
        <f t="shared" ca="1" si="697"/>
        <v>2</v>
      </c>
      <c r="EV69" s="451">
        <f t="shared" ca="1" si="783"/>
        <v>8</v>
      </c>
      <c r="EW69" s="452" t="str">
        <f t="shared" ca="1" si="784"/>
        <v>Portugal</v>
      </c>
      <c r="EX69" s="453">
        <f t="shared" ca="1" si="785"/>
        <v>14</v>
      </c>
      <c r="EY69" s="452" t="str">
        <f t="shared" ca="1" si="786"/>
        <v>Schweiz</v>
      </c>
      <c r="EZ69" s="492"/>
      <c r="FA69" s="492"/>
      <c r="FB69" s="580">
        <f t="shared" si="869"/>
        <v>0</v>
      </c>
      <c r="FC69" s="453" t="str">
        <f t="shared" ca="1" si="698"/>
        <v/>
      </c>
      <c r="FD69" s="453" t="str">
        <f ca="1">IF((FC69&lt;&gt;""),IF(OR($F69&lt;&gt;$G69,PrSettings!$M$4="●"),(($F69-$G69)=(EZ69-FA69))*1,0),"")</f>
        <v/>
      </c>
      <c r="FE69" s="453" t="str">
        <f t="shared" ca="1" si="787"/>
        <v/>
      </c>
      <c r="FF69" s="453" t="str">
        <f ca="1">IF(FC69&lt;&gt;"",IF(ABS($F69-$G69)&gt;=PrSettings!$M$7,(ABS($F69-$G69-EZ69+FA69)&lt;=1)*1,IF(AND(FC69,$F69=$G69,$F69&gt;=PrSettings!$M$6),(ABS(EZ69-$F69)&lt;=1)*1,IF(AND(FC69,$F69+$G69&gt;=PrSettings!$M$8),(ABS(EZ69-$F69)+ABS(FA69-$G69)&lt;=1)*1,""))),"")</f>
        <v/>
      </c>
      <c r="FG69" s="568">
        <f t="shared" ca="1" si="699"/>
        <v>2</v>
      </c>
      <c r="FI69" s="451">
        <f t="shared" ca="1" si="788"/>
        <v>8</v>
      </c>
      <c r="FJ69" s="452" t="str">
        <f t="shared" ca="1" si="789"/>
        <v>Portugal</v>
      </c>
      <c r="FK69" s="453">
        <f t="shared" ca="1" si="790"/>
        <v>14</v>
      </c>
      <c r="FL69" s="452" t="str">
        <f t="shared" ca="1" si="791"/>
        <v>Schweiz</v>
      </c>
      <c r="FM69" s="492"/>
      <c r="FN69" s="492"/>
      <c r="FO69" s="580">
        <f t="shared" si="870"/>
        <v>0</v>
      </c>
      <c r="FP69" s="453" t="str">
        <f t="shared" ca="1" si="700"/>
        <v/>
      </c>
      <c r="FQ69" s="453" t="str">
        <f ca="1">IF((FP69&lt;&gt;""),IF(OR($F69&lt;&gt;$G69,PrSettings!$M$4="●"),(($F69-$G69)=(FM69-FN69))*1,0),"")</f>
        <v/>
      </c>
      <c r="FR69" s="453" t="str">
        <f t="shared" ca="1" si="792"/>
        <v/>
      </c>
      <c r="FS69" s="453" t="str">
        <f ca="1">IF(FP69&lt;&gt;"",IF(ABS($F69-$G69)&gt;=PrSettings!$M$7,(ABS($F69-$G69-FM69+FN69)&lt;=1)*1,IF(AND(FP69,$F69=$G69,$F69&gt;=PrSettings!$M$6),(ABS(FM69-$F69)&lt;=1)*1,IF(AND(FP69,$F69+$G69&gt;=PrSettings!$M$8),(ABS(FM69-$F69)+ABS(FN69-$G69)&lt;=1)*1,""))),"")</f>
        <v/>
      </c>
      <c r="FT69" s="568">
        <f t="shared" ca="1" si="701"/>
        <v>2</v>
      </c>
      <c r="FV69" s="451">
        <f t="shared" ca="1" si="793"/>
        <v>8</v>
      </c>
      <c r="FW69" s="452" t="str">
        <f t="shared" ca="1" si="794"/>
        <v>Portugal</v>
      </c>
      <c r="FX69" s="453">
        <f t="shared" ca="1" si="795"/>
        <v>14</v>
      </c>
      <c r="FY69" s="452" t="str">
        <f t="shared" ca="1" si="796"/>
        <v>Schweiz</v>
      </c>
      <c r="FZ69" s="492"/>
      <c r="GA69" s="492"/>
      <c r="GB69" s="580">
        <f t="shared" si="871"/>
        <v>0</v>
      </c>
      <c r="GC69" s="453" t="str">
        <f t="shared" ca="1" si="702"/>
        <v/>
      </c>
      <c r="GD69" s="453" t="str">
        <f ca="1">IF((GC69&lt;&gt;""),IF(OR($F69&lt;&gt;$G69,PrSettings!$M$4="●"),(($F69-$G69)=(FZ69-GA69))*1,0),"")</f>
        <v/>
      </c>
      <c r="GE69" s="453" t="str">
        <f t="shared" ca="1" si="797"/>
        <v/>
      </c>
      <c r="GF69" s="453" t="str">
        <f ca="1">IF(GC69&lt;&gt;"",IF(ABS($F69-$G69)&gt;=PrSettings!$M$7,(ABS($F69-$G69-FZ69+GA69)&lt;=1)*1,IF(AND(GC69,$F69=$G69,$F69&gt;=PrSettings!$M$6),(ABS(FZ69-$F69)&lt;=1)*1,IF(AND(GC69,$F69+$G69&gt;=PrSettings!$M$8),(ABS(FZ69-$F69)+ABS(GA69-$G69)&lt;=1)*1,""))),"")</f>
        <v/>
      </c>
      <c r="GG69" s="568">
        <f t="shared" ca="1" si="703"/>
        <v>2</v>
      </c>
      <c r="GI69" s="451">
        <f t="shared" ca="1" si="798"/>
        <v>8</v>
      </c>
      <c r="GJ69" s="452" t="str">
        <f t="shared" ca="1" si="799"/>
        <v>Portugal</v>
      </c>
      <c r="GK69" s="453">
        <f t="shared" ca="1" si="800"/>
        <v>14</v>
      </c>
      <c r="GL69" s="452" t="str">
        <f t="shared" ca="1" si="801"/>
        <v>Schweiz</v>
      </c>
      <c r="GM69" s="492"/>
      <c r="GN69" s="492"/>
      <c r="GO69" s="580">
        <f t="shared" si="872"/>
        <v>0</v>
      </c>
      <c r="GP69" s="453" t="str">
        <f t="shared" ca="1" si="704"/>
        <v/>
      </c>
      <c r="GQ69" s="453" t="str">
        <f ca="1">IF((GP69&lt;&gt;""),IF(OR($F69&lt;&gt;$G69,PrSettings!$M$4="●"),(($F69-$G69)=(GM69-GN69))*1,0),"")</f>
        <v/>
      </c>
      <c r="GR69" s="453" t="str">
        <f t="shared" ca="1" si="802"/>
        <v/>
      </c>
      <c r="GS69" s="453" t="str">
        <f ca="1">IF(GP69&lt;&gt;"",IF(ABS($F69-$G69)&gt;=PrSettings!$M$7,(ABS($F69-$G69-GM69+GN69)&lt;=1)*1,IF(AND(GP69,$F69=$G69,$F69&gt;=PrSettings!$M$6),(ABS(GM69-$F69)&lt;=1)*1,IF(AND(GP69,$F69+$G69&gt;=PrSettings!$M$8),(ABS(GM69-$F69)+ABS(GN69-$G69)&lt;=1)*1,""))),"")</f>
        <v/>
      </c>
      <c r="GT69" s="568">
        <f t="shared" ca="1" si="705"/>
        <v>2</v>
      </c>
      <c r="GV69" s="451">
        <f t="shared" ca="1" si="803"/>
        <v>8</v>
      </c>
      <c r="GW69" s="452" t="str">
        <f t="shared" ca="1" si="804"/>
        <v>Portugal</v>
      </c>
      <c r="GX69" s="453">
        <f t="shared" ca="1" si="805"/>
        <v>14</v>
      </c>
      <c r="GY69" s="452" t="str">
        <f t="shared" ca="1" si="806"/>
        <v>Schweiz</v>
      </c>
      <c r="GZ69" s="492"/>
      <c r="HA69" s="492"/>
      <c r="HB69" s="580">
        <f t="shared" si="873"/>
        <v>0</v>
      </c>
      <c r="HC69" s="453" t="str">
        <f t="shared" ca="1" si="706"/>
        <v/>
      </c>
      <c r="HD69" s="453" t="str">
        <f ca="1">IF((HC69&lt;&gt;""),IF(OR($F69&lt;&gt;$G69,PrSettings!$M$4="●"),(($F69-$G69)=(GZ69-HA69))*1,0),"")</f>
        <v/>
      </c>
      <c r="HE69" s="453" t="str">
        <f t="shared" ca="1" si="807"/>
        <v/>
      </c>
      <c r="HF69" s="453" t="str">
        <f ca="1">IF(HC69&lt;&gt;"",IF(ABS($F69-$G69)&gt;=PrSettings!$M$7,(ABS($F69-$G69-GZ69+HA69)&lt;=1)*1,IF(AND(HC69,$F69=$G69,$F69&gt;=PrSettings!$M$6),(ABS(GZ69-$F69)&lt;=1)*1,IF(AND(HC69,$F69+$G69&gt;=PrSettings!$M$8),(ABS(GZ69-$F69)+ABS(HA69-$G69)&lt;=1)*1,""))),"")</f>
        <v/>
      </c>
      <c r="HG69" s="568">
        <f t="shared" ca="1" si="707"/>
        <v>2</v>
      </c>
      <c r="HI69" s="451">
        <f t="shared" ca="1" si="808"/>
        <v>8</v>
      </c>
      <c r="HJ69" s="452" t="str">
        <f t="shared" ca="1" si="809"/>
        <v>Portugal</v>
      </c>
      <c r="HK69" s="453">
        <f t="shared" ca="1" si="810"/>
        <v>14</v>
      </c>
      <c r="HL69" s="452" t="str">
        <f t="shared" ca="1" si="811"/>
        <v>Schweiz</v>
      </c>
      <c r="HM69" s="492"/>
      <c r="HN69" s="492"/>
      <c r="HO69" s="580">
        <f t="shared" si="874"/>
        <v>0</v>
      </c>
      <c r="HP69" s="453" t="str">
        <f t="shared" ca="1" si="708"/>
        <v/>
      </c>
      <c r="HQ69" s="453" t="str">
        <f ca="1">IF((HP69&lt;&gt;""),IF(OR($F69&lt;&gt;$G69,PrSettings!$M$4="●"),(($F69-$G69)=(HM69-HN69))*1,0),"")</f>
        <v/>
      </c>
      <c r="HR69" s="453" t="str">
        <f t="shared" ca="1" si="812"/>
        <v/>
      </c>
      <c r="HS69" s="453" t="str">
        <f ca="1">IF(HP69&lt;&gt;"",IF(ABS($F69-$G69)&gt;=PrSettings!$M$7,(ABS($F69-$G69-HM69+HN69)&lt;=1)*1,IF(AND(HP69,$F69=$G69,$F69&gt;=PrSettings!$M$6),(ABS(HM69-$F69)&lt;=1)*1,IF(AND(HP69,$F69+$G69&gt;=PrSettings!$M$8),(ABS(HM69-$F69)+ABS(HN69-$G69)&lt;=1)*1,""))),"")</f>
        <v/>
      </c>
      <c r="HT69" s="568">
        <f t="shared" ca="1" si="709"/>
        <v>2</v>
      </c>
      <c r="HV69" s="451">
        <f t="shared" ca="1" si="813"/>
        <v>8</v>
      </c>
      <c r="HW69" s="452" t="str">
        <f t="shared" ca="1" si="814"/>
        <v>Portugal</v>
      </c>
      <c r="HX69" s="453">
        <f t="shared" ca="1" si="815"/>
        <v>14</v>
      </c>
      <c r="HY69" s="452" t="str">
        <f t="shared" ca="1" si="816"/>
        <v>Schweiz</v>
      </c>
      <c r="HZ69" s="492"/>
      <c r="IA69" s="492"/>
      <c r="IB69" s="580">
        <f t="shared" si="875"/>
        <v>0</v>
      </c>
      <c r="IC69" s="453" t="str">
        <f t="shared" ca="1" si="710"/>
        <v/>
      </c>
      <c r="ID69" s="453" t="str">
        <f ca="1">IF((IC69&lt;&gt;""),IF(OR($F69&lt;&gt;$G69,PrSettings!$M$4="●"),(($F69-$G69)=(HZ69-IA69))*1,0),"")</f>
        <v/>
      </c>
      <c r="IE69" s="453" t="str">
        <f t="shared" ca="1" si="817"/>
        <v/>
      </c>
      <c r="IF69" s="453" t="str">
        <f ca="1">IF(IC69&lt;&gt;"",IF(ABS($F69-$G69)&gt;=PrSettings!$M$7,(ABS($F69-$G69-HZ69+IA69)&lt;=1)*1,IF(AND(IC69,$F69=$G69,$F69&gt;=PrSettings!$M$6),(ABS(HZ69-$F69)&lt;=1)*1,IF(AND(IC69,$F69+$G69&gt;=PrSettings!$M$8),(ABS(HZ69-$F69)+ABS(IA69-$G69)&lt;=1)*1,""))),"")</f>
        <v/>
      </c>
      <c r="IG69" s="568">
        <f t="shared" ca="1" si="711"/>
        <v>2</v>
      </c>
      <c r="II69" s="451">
        <f t="shared" ca="1" si="818"/>
        <v>8</v>
      </c>
      <c r="IJ69" s="452" t="str">
        <f t="shared" ca="1" si="819"/>
        <v>Portugal</v>
      </c>
      <c r="IK69" s="453">
        <f t="shared" ca="1" si="820"/>
        <v>14</v>
      </c>
      <c r="IL69" s="452" t="str">
        <f t="shared" ca="1" si="821"/>
        <v>Schweiz</v>
      </c>
      <c r="IM69" s="492"/>
      <c r="IN69" s="492"/>
      <c r="IO69" s="580">
        <f t="shared" si="876"/>
        <v>0</v>
      </c>
      <c r="IP69" s="453" t="str">
        <f t="shared" ca="1" si="712"/>
        <v/>
      </c>
      <c r="IQ69" s="453" t="str">
        <f ca="1">IF((IP69&lt;&gt;""),IF(OR($F69&lt;&gt;$G69,PrSettings!$M$4="●"),(($F69-$G69)=(IM69-IN69))*1,0),"")</f>
        <v/>
      </c>
      <c r="IR69" s="453" t="str">
        <f t="shared" ca="1" si="822"/>
        <v/>
      </c>
      <c r="IS69" s="453" t="str">
        <f ca="1">IF(IP69&lt;&gt;"",IF(ABS($F69-$G69)&gt;=PrSettings!$M$7,(ABS($F69-$G69-IM69+IN69)&lt;=1)*1,IF(AND(IP69,$F69=$G69,$F69&gt;=PrSettings!$M$6),(ABS(IM69-$F69)&lt;=1)*1,IF(AND(IP69,$F69+$G69&gt;=PrSettings!$M$8),(ABS(IM69-$F69)+ABS(IN69-$G69)&lt;=1)*1,""))),"")</f>
        <v/>
      </c>
      <c r="IT69" s="568">
        <f t="shared" ca="1" si="713"/>
        <v>2</v>
      </c>
      <c r="IV69" s="451">
        <f t="shared" ca="1" si="823"/>
        <v>8</v>
      </c>
      <c r="IW69" s="452" t="str">
        <f t="shared" ca="1" si="824"/>
        <v>Portugal</v>
      </c>
      <c r="IX69" s="453">
        <f t="shared" ca="1" si="825"/>
        <v>14</v>
      </c>
      <c r="IY69" s="452" t="str">
        <f t="shared" ca="1" si="826"/>
        <v>Schweiz</v>
      </c>
      <c r="IZ69" s="492"/>
      <c r="JA69" s="492"/>
      <c r="JB69" s="580">
        <f t="shared" si="877"/>
        <v>0</v>
      </c>
      <c r="JC69" s="453" t="str">
        <f t="shared" ca="1" si="714"/>
        <v/>
      </c>
      <c r="JD69" s="453" t="str">
        <f ca="1">IF((JC69&lt;&gt;""),IF(OR($F69&lt;&gt;$G69,PrSettings!$M$4="●"),(($F69-$G69)=(IZ69-JA69))*1,0),"")</f>
        <v/>
      </c>
      <c r="JE69" s="453" t="str">
        <f t="shared" ca="1" si="827"/>
        <v/>
      </c>
      <c r="JF69" s="453" t="str">
        <f ca="1">IF(JC69&lt;&gt;"",IF(ABS($F69-$G69)&gt;=PrSettings!$M$7,(ABS($F69-$G69-IZ69+JA69)&lt;=1)*1,IF(AND(JC69,$F69=$G69,$F69&gt;=PrSettings!$M$6),(ABS(IZ69-$F69)&lt;=1)*1,IF(AND(JC69,$F69+$G69&gt;=PrSettings!$M$8),(ABS(IZ69-$F69)+ABS(JA69-$G69)&lt;=1)*1,""))),"")</f>
        <v/>
      </c>
      <c r="JG69" s="568">
        <f t="shared" ca="1" si="715"/>
        <v>2</v>
      </c>
      <c r="JI69" s="451">
        <f t="shared" ca="1" si="828"/>
        <v>8</v>
      </c>
      <c r="JJ69" s="452" t="str">
        <f t="shared" ca="1" si="829"/>
        <v>Portugal</v>
      </c>
      <c r="JK69" s="453">
        <f t="shared" ca="1" si="830"/>
        <v>14</v>
      </c>
      <c r="JL69" s="452" t="str">
        <f t="shared" ca="1" si="831"/>
        <v>Schweiz</v>
      </c>
      <c r="JM69" s="492"/>
      <c r="JN69" s="492"/>
      <c r="JO69" s="580">
        <f t="shared" si="878"/>
        <v>0</v>
      </c>
      <c r="JP69" s="453" t="str">
        <f t="shared" ca="1" si="716"/>
        <v/>
      </c>
      <c r="JQ69" s="453" t="str">
        <f ca="1">IF((JP69&lt;&gt;""),IF(OR($F69&lt;&gt;$G69,PrSettings!$M$4="●"),(($F69-$G69)=(JM69-JN69))*1,0),"")</f>
        <v/>
      </c>
      <c r="JR69" s="453" t="str">
        <f t="shared" ca="1" si="832"/>
        <v/>
      </c>
      <c r="JS69" s="453" t="str">
        <f ca="1">IF(JP69&lt;&gt;"",IF(ABS($F69-$G69)&gt;=PrSettings!$M$7,(ABS($F69-$G69-JM69+JN69)&lt;=1)*1,IF(AND(JP69,$F69=$G69,$F69&gt;=PrSettings!$M$6),(ABS(JM69-$F69)&lt;=1)*1,IF(AND(JP69,$F69+$G69&gt;=PrSettings!$M$8),(ABS(JM69-$F69)+ABS(JN69-$G69)&lt;=1)*1,""))),"")</f>
        <v/>
      </c>
      <c r="JT69" s="568">
        <f t="shared" ca="1" si="717"/>
        <v>2</v>
      </c>
      <c r="JV69" s="451">
        <f t="shared" ca="1" si="833"/>
        <v>8</v>
      </c>
      <c r="JW69" s="452" t="str">
        <f t="shared" ca="1" si="834"/>
        <v>Portugal</v>
      </c>
      <c r="JX69" s="453">
        <f t="shared" ca="1" si="835"/>
        <v>14</v>
      </c>
      <c r="JY69" s="452" t="str">
        <f t="shared" ca="1" si="836"/>
        <v>Schweiz</v>
      </c>
      <c r="JZ69" s="492"/>
      <c r="KA69" s="492"/>
      <c r="KB69" s="580">
        <f t="shared" si="879"/>
        <v>0</v>
      </c>
      <c r="KC69" s="453" t="str">
        <f t="shared" ca="1" si="718"/>
        <v/>
      </c>
      <c r="KD69" s="453" t="str">
        <f ca="1">IF((KC69&lt;&gt;""),IF(OR($F69&lt;&gt;$G69,PrSettings!$M$4="●"),(($F69-$G69)=(JZ69-KA69))*1,0),"")</f>
        <v/>
      </c>
      <c r="KE69" s="453" t="str">
        <f t="shared" ca="1" si="837"/>
        <v/>
      </c>
      <c r="KF69" s="453" t="str">
        <f ca="1">IF(KC69&lt;&gt;"",IF(ABS($F69-$G69)&gt;=PrSettings!$M$7,(ABS($F69-$G69-JZ69+KA69)&lt;=1)*1,IF(AND(KC69,$F69=$G69,$F69&gt;=PrSettings!$M$6),(ABS(JZ69-$F69)&lt;=1)*1,IF(AND(KC69,$F69+$G69&gt;=PrSettings!$M$8),(ABS(JZ69-$F69)+ABS(KA69-$G69)&lt;=1)*1,""))),"")</f>
        <v/>
      </c>
      <c r="KG69" s="568">
        <f t="shared" ca="1" si="719"/>
        <v>2</v>
      </c>
      <c r="KI69" s="451">
        <f t="shared" ca="1" si="838"/>
        <v>8</v>
      </c>
      <c r="KJ69" s="452" t="str">
        <f t="shared" ca="1" si="839"/>
        <v>Portugal</v>
      </c>
      <c r="KK69" s="453">
        <f t="shared" ca="1" si="840"/>
        <v>14</v>
      </c>
      <c r="KL69" s="452" t="str">
        <f t="shared" ca="1" si="841"/>
        <v>Schweiz</v>
      </c>
      <c r="KM69" s="492"/>
      <c r="KN69" s="492"/>
      <c r="KO69" s="580">
        <f t="shared" si="880"/>
        <v>0</v>
      </c>
      <c r="KP69" s="453" t="str">
        <f t="shared" ca="1" si="720"/>
        <v/>
      </c>
      <c r="KQ69" s="453" t="str">
        <f ca="1">IF((KP69&lt;&gt;""),IF(OR($F69&lt;&gt;$G69,PrSettings!$M$4="●"),(($F69-$G69)=(KM69-KN69))*1,0),"")</f>
        <v/>
      </c>
      <c r="KR69" s="453" t="str">
        <f t="shared" ca="1" si="842"/>
        <v/>
      </c>
      <c r="KS69" s="453" t="str">
        <f ca="1">IF(KP69&lt;&gt;"",IF(ABS($F69-$G69)&gt;=PrSettings!$M$7,(ABS($F69-$G69-KM69+KN69)&lt;=1)*1,IF(AND(KP69,$F69=$G69,$F69&gt;=PrSettings!$M$6),(ABS(KM69-$F69)&lt;=1)*1,IF(AND(KP69,$F69+$G69&gt;=PrSettings!$M$8),(ABS(KM69-$F69)+ABS(KN69-$G69)&lt;=1)*1,""))),"")</f>
        <v/>
      </c>
      <c r="KT69" s="568">
        <f t="shared" ca="1" si="721"/>
        <v>2</v>
      </c>
      <c r="KV69" s="451">
        <f t="shared" ca="1" si="843"/>
        <v>8</v>
      </c>
      <c r="KW69" s="452" t="str">
        <f t="shared" ca="1" si="844"/>
        <v>Portugal</v>
      </c>
      <c r="KX69" s="453">
        <f t="shared" ca="1" si="845"/>
        <v>14</v>
      </c>
      <c r="KY69" s="452" t="str">
        <f t="shared" ca="1" si="846"/>
        <v>Schweiz</v>
      </c>
      <c r="KZ69" s="492"/>
      <c r="LA69" s="492"/>
      <c r="LB69" s="580">
        <f t="shared" si="881"/>
        <v>0</v>
      </c>
      <c r="LC69" s="453" t="str">
        <f t="shared" ca="1" si="722"/>
        <v/>
      </c>
      <c r="LD69" s="453" t="str">
        <f ca="1">IF((LC69&lt;&gt;""),IF(OR($F69&lt;&gt;$G69,PrSettings!$M$4="●"),(($F69-$G69)=(KZ69-LA69))*1,0),"")</f>
        <v/>
      </c>
      <c r="LE69" s="453" t="str">
        <f t="shared" ca="1" si="847"/>
        <v/>
      </c>
      <c r="LF69" s="453" t="str">
        <f ca="1">IF(LC69&lt;&gt;"",IF(ABS($F69-$G69)&gt;=PrSettings!$M$7,(ABS($F69-$G69-KZ69+LA69)&lt;=1)*1,IF(AND(LC69,$F69=$G69,$F69&gt;=PrSettings!$M$6),(ABS(KZ69-$F69)&lt;=1)*1,IF(AND(LC69,$F69+$G69&gt;=PrSettings!$M$8),(ABS(KZ69-$F69)+ABS(LA69-$G69)&lt;=1)*1,""))),"")</f>
        <v/>
      </c>
      <c r="LG69" s="568">
        <f t="shared" ca="1" si="723"/>
        <v>2</v>
      </c>
      <c r="LI69" s="451">
        <f t="shared" ca="1" si="848"/>
        <v>8</v>
      </c>
      <c r="LJ69" s="452" t="str">
        <f t="shared" ca="1" si="849"/>
        <v>Portugal</v>
      </c>
      <c r="LK69" s="453">
        <f t="shared" ca="1" si="850"/>
        <v>14</v>
      </c>
      <c r="LL69" s="452" t="str">
        <f t="shared" ca="1" si="851"/>
        <v>Schweiz</v>
      </c>
      <c r="LM69" s="492"/>
      <c r="LN69" s="492"/>
      <c r="LO69" s="580">
        <f t="shared" si="882"/>
        <v>0</v>
      </c>
      <c r="LP69" s="453" t="str">
        <f t="shared" ca="1" si="724"/>
        <v/>
      </c>
      <c r="LQ69" s="453" t="str">
        <f ca="1">IF((LP69&lt;&gt;""),IF(OR($F69&lt;&gt;$G69,PrSettings!$M$4="●"),(($F69-$G69)=(LM69-LN69))*1,0),"")</f>
        <v/>
      </c>
      <c r="LR69" s="453" t="str">
        <f t="shared" ca="1" si="852"/>
        <v/>
      </c>
      <c r="LS69" s="453" t="str">
        <f ca="1">IF(LP69&lt;&gt;"",IF(ABS($F69-$G69)&gt;=PrSettings!$M$7,(ABS($F69-$G69-LM69+LN69)&lt;=1)*1,IF(AND(LP69,$F69=$G69,$F69&gt;=PrSettings!$M$6),(ABS(LM69-$F69)&lt;=1)*1,IF(AND(LP69,$F69+$G69&gt;=PrSettings!$M$8),(ABS(LM69-$F69)+ABS(LN69-$G69)&lt;=1)*1,""))),"")</f>
        <v/>
      </c>
      <c r="LT69" s="568">
        <f t="shared" ca="1" si="725"/>
        <v>2</v>
      </c>
      <c r="LV69" s="451">
        <f t="shared" ca="1" si="853"/>
        <v>8</v>
      </c>
      <c r="LW69" s="452" t="str">
        <f t="shared" ca="1" si="854"/>
        <v>Portugal</v>
      </c>
      <c r="LX69" s="453">
        <f t="shared" ca="1" si="855"/>
        <v>14</v>
      </c>
      <c r="LY69" s="452" t="str">
        <f t="shared" ca="1" si="856"/>
        <v>Schweiz</v>
      </c>
      <c r="LZ69" s="492"/>
      <c r="MA69" s="492"/>
      <c r="MB69" s="580">
        <f t="shared" si="883"/>
        <v>0</v>
      </c>
      <c r="MC69" s="453" t="str">
        <f t="shared" ca="1" si="726"/>
        <v/>
      </c>
      <c r="MD69" s="453" t="str">
        <f ca="1">IF((MC69&lt;&gt;""),IF(OR($F69&lt;&gt;$G69,PrSettings!$M$4="●"),(($F69-$G69)=(LZ69-MA69))*1,0),"")</f>
        <v/>
      </c>
      <c r="ME69" s="453" t="str">
        <f t="shared" ca="1" si="857"/>
        <v/>
      </c>
      <c r="MF69" s="453" t="str">
        <f ca="1">IF(MC69&lt;&gt;"",IF(ABS($F69-$G69)&gt;=PrSettings!$M$7,(ABS($F69-$G69-LZ69+MA69)&lt;=1)*1,IF(AND(MC69,$F69=$G69,$F69&gt;=PrSettings!$M$6),(ABS(LZ69-$F69)&lt;=1)*1,IF(AND(MC69,$F69+$G69&gt;=PrSettings!$M$8),(ABS(LZ69-$F69)+ABS(MA69-$G69)&lt;=1)*1,""))),"")</f>
        <v/>
      </c>
      <c r="MG69" s="568">
        <f t="shared" ca="1" si="727"/>
        <v>2</v>
      </c>
    </row>
    <row r="70" spans="1:345" s="444" customFormat="1" ht="24" customHeight="1" x14ac:dyDescent="0.25">
      <c r="A70" s="448"/>
      <c r="B70" s="462" t="str">
        <f>Language!$E$180</f>
        <v>Viertelfinale</v>
      </c>
      <c r="C70" s="468"/>
      <c r="D70" s="468"/>
      <c r="E70" s="465"/>
      <c r="F70" s="469"/>
      <c r="G70" s="470"/>
      <c r="I70" s="462" t="str">
        <f>$B70</f>
        <v>Viertelfinale</v>
      </c>
      <c r="J70" s="464"/>
      <c r="K70" s="464"/>
      <c r="L70" s="465"/>
      <c r="M70" s="496"/>
      <c r="N70" s="497"/>
      <c r="O70" s="466"/>
      <c r="P70" s="466"/>
      <c r="Q70" s="478"/>
      <c r="R70" s="465"/>
      <c r="S70" s="465"/>
      <c r="T70" s="479"/>
      <c r="V70" s="462" t="str">
        <f>$B70</f>
        <v>Viertelfinale</v>
      </c>
      <c r="W70" s="464"/>
      <c r="X70" s="464"/>
      <c r="Y70" s="465"/>
      <c r="Z70" s="496"/>
      <c r="AA70" s="497"/>
      <c r="AB70" s="466"/>
      <c r="AC70" s="466"/>
      <c r="AD70" s="478"/>
      <c r="AE70" s="465"/>
      <c r="AF70" s="465"/>
      <c r="AG70" s="479"/>
      <c r="AI70" s="462" t="str">
        <f>$B70</f>
        <v>Viertelfinale</v>
      </c>
      <c r="AJ70" s="464"/>
      <c r="AK70" s="464"/>
      <c r="AL70" s="465"/>
      <c r="AM70" s="496"/>
      <c r="AN70" s="497"/>
      <c r="AO70" s="466"/>
      <c r="AP70" s="466"/>
      <c r="AQ70" s="478"/>
      <c r="AR70" s="465"/>
      <c r="AS70" s="465"/>
      <c r="AT70" s="479"/>
      <c r="AV70" s="462" t="str">
        <f>$B70</f>
        <v>Viertelfinale</v>
      </c>
      <c r="AW70" s="464"/>
      <c r="AX70" s="464"/>
      <c r="AY70" s="465"/>
      <c r="AZ70" s="496"/>
      <c r="BA70" s="497"/>
      <c r="BB70" s="466"/>
      <c r="BC70" s="466"/>
      <c r="BD70" s="478"/>
      <c r="BE70" s="465"/>
      <c r="BF70" s="465"/>
      <c r="BG70" s="479"/>
      <c r="BI70" s="462" t="str">
        <f>$B70</f>
        <v>Viertelfinale</v>
      </c>
      <c r="BJ70" s="464"/>
      <c r="BK70" s="464"/>
      <c r="BL70" s="465"/>
      <c r="BM70" s="496"/>
      <c r="BN70" s="497"/>
      <c r="BO70" s="466"/>
      <c r="BP70" s="466"/>
      <c r="BQ70" s="478"/>
      <c r="BR70" s="465"/>
      <c r="BS70" s="465"/>
      <c r="BT70" s="479"/>
      <c r="BV70" s="462" t="str">
        <f>$B70</f>
        <v>Viertelfinale</v>
      </c>
      <c r="BW70" s="464"/>
      <c r="BX70" s="464"/>
      <c r="BY70" s="465"/>
      <c r="BZ70" s="496"/>
      <c r="CA70" s="497"/>
      <c r="CB70" s="466"/>
      <c r="CC70" s="466"/>
      <c r="CD70" s="478"/>
      <c r="CE70" s="465"/>
      <c r="CF70" s="465"/>
      <c r="CG70" s="479"/>
      <c r="CI70" s="462" t="str">
        <f>$B70</f>
        <v>Viertelfinale</v>
      </c>
      <c r="CJ70" s="464"/>
      <c r="CK70" s="464"/>
      <c r="CL70" s="465"/>
      <c r="CM70" s="496"/>
      <c r="CN70" s="497"/>
      <c r="CO70" s="466"/>
      <c r="CP70" s="466"/>
      <c r="CQ70" s="478"/>
      <c r="CR70" s="465"/>
      <c r="CS70" s="465"/>
      <c r="CT70" s="479"/>
      <c r="CV70" s="462" t="str">
        <f>$B70</f>
        <v>Viertelfinale</v>
      </c>
      <c r="CW70" s="464"/>
      <c r="CX70" s="464"/>
      <c r="CY70" s="465"/>
      <c r="CZ70" s="496"/>
      <c r="DA70" s="497"/>
      <c r="DB70" s="466"/>
      <c r="DC70" s="466"/>
      <c r="DD70" s="478"/>
      <c r="DE70" s="465"/>
      <c r="DF70" s="465"/>
      <c r="DG70" s="479"/>
      <c r="DI70" s="462" t="str">
        <f>$B70</f>
        <v>Viertelfinale</v>
      </c>
      <c r="DJ70" s="464"/>
      <c r="DK70" s="464"/>
      <c r="DL70" s="465"/>
      <c r="DM70" s="496"/>
      <c r="DN70" s="497"/>
      <c r="DO70" s="466"/>
      <c r="DP70" s="466"/>
      <c r="DQ70" s="478"/>
      <c r="DR70" s="465"/>
      <c r="DS70" s="465"/>
      <c r="DT70" s="479"/>
      <c r="DV70" s="462" t="str">
        <f>$B70</f>
        <v>Viertelfinale</v>
      </c>
      <c r="DW70" s="464"/>
      <c r="DX70" s="464"/>
      <c r="DY70" s="465"/>
      <c r="DZ70" s="496"/>
      <c r="EA70" s="497"/>
      <c r="EB70" s="466"/>
      <c r="EC70" s="466"/>
      <c r="ED70" s="478"/>
      <c r="EE70" s="465"/>
      <c r="EF70" s="465"/>
      <c r="EG70" s="479"/>
      <c r="EI70" s="462" t="str">
        <f>$B70</f>
        <v>Viertelfinale</v>
      </c>
      <c r="EJ70" s="464"/>
      <c r="EK70" s="464"/>
      <c r="EL70" s="465"/>
      <c r="EM70" s="496"/>
      <c r="EN70" s="497"/>
      <c r="EO70" s="466"/>
      <c r="EP70" s="466"/>
      <c r="EQ70" s="478"/>
      <c r="ER70" s="465"/>
      <c r="ES70" s="465"/>
      <c r="ET70" s="479"/>
      <c r="EV70" s="462" t="str">
        <f>$B70</f>
        <v>Viertelfinale</v>
      </c>
      <c r="EW70" s="464"/>
      <c r="EX70" s="464"/>
      <c r="EY70" s="465"/>
      <c r="EZ70" s="496"/>
      <c r="FA70" s="497"/>
      <c r="FB70" s="466"/>
      <c r="FC70" s="466"/>
      <c r="FD70" s="478"/>
      <c r="FE70" s="465"/>
      <c r="FF70" s="465"/>
      <c r="FG70" s="479"/>
      <c r="FI70" s="462" t="str">
        <f>$B70</f>
        <v>Viertelfinale</v>
      </c>
      <c r="FJ70" s="464"/>
      <c r="FK70" s="464"/>
      <c r="FL70" s="465"/>
      <c r="FM70" s="496"/>
      <c r="FN70" s="497"/>
      <c r="FO70" s="466"/>
      <c r="FP70" s="466"/>
      <c r="FQ70" s="478"/>
      <c r="FR70" s="465"/>
      <c r="FS70" s="465"/>
      <c r="FT70" s="479"/>
      <c r="FV70" s="462" t="str">
        <f>$B70</f>
        <v>Viertelfinale</v>
      </c>
      <c r="FW70" s="464"/>
      <c r="FX70" s="464"/>
      <c r="FY70" s="465"/>
      <c r="FZ70" s="496"/>
      <c r="GA70" s="497"/>
      <c r="GB70" s="466"/>
      <c r="GC70" s="466"/>
      <c r="GD70" s="478"/>
      <c r="GE70" s="465"/>
      <c r="GF70" s="465"/>
      <c r="GG70" s="479"/>
      <c r="GI70" s="462" t="str">
        <f>$B70</f>
        <v>Viertelfinale</v>
      </c>
      <c r="GJ70" s="464"/>
      <c r="GK70" s="464"/>
      <c r="GL70" s="465"/>
      <c r="GM70" s="496"/>
      <c r="GN70" s="497"/>
      <c r="GO70" s="466"/>
      <c r="GP70" s="466"/>
      <c r="GQ70" s="478"/>
      <c r="GR70" s="465"/>
      <c r="GS70" s="465"/>
      <c r="GT70" s="479"/>
      <c r="GV70" s="462" t="str">
        <f>$B70</f>
        <v>Viertelfinale</v>
      </c>
      <c r="GW70" s="464"/>
      <c r="GX70" s="464"/>
      <c r="GY70" s="465"/>
      <c r="GZ70" s="496"/>
      <c r="HA70" s="497"/>
      <c r="HB70" s="466"/>
      <c r="HC70" s="466"/>
      <c r="HD70" s="478"/>
      <c r="HE70" s="465"/>
      <c r="HF70" s="465"/>
      <c r="HG70" s="479"/>
      <c r="HI70" s="462" t="str">
        <f>$B70</f>
        <v>Viertelfinale</v>
      </c>
      <c r="HJ70" s="464"/>
      <c r="HK70" s="464"/>
      <c r="HL70" s="465"/>
      <c r="HM70" s="496"/>
      <c r="HN70" s="497"/>
      <c r="HO70" s="466"/>
      <c r="HP70" s="466"/>
      <c r="HQ70" s="478"/>
      <c r="HR70" s="465"/>
      <c r="HS70" s="465"/>
      <c r="HT70" s="479"/>
      <c r="HV70" s="462" t="str">
        <f>$B70</f>
        <v>Viertelfinale</v>
      </c>
      <c r="HW70" s="464"/>
      <c r="HX70" s="464"/>
      <c r="HY70" s="465"/>
      <c r="HZ70" s="496"/>
      <c r="IA70" s="497"/>
      <c r="IB70" s="466"/>
      <c r="IC70" s="466"/>
      <c r="ID70" s="478"/>
      <c r="IE70" s="465"/>
      <c r="IF70" s="465"/>
      <c r="IG70" s="479"/>
      <c r="II70" s="462" t="str">
        <f>$B70</f>
        <v>Viertelfinale</v>
      </c>
      <c r="IJ70" s="464"/>
      <c r="IK70" s="464"/>
      <c r="IL70" s="465"/>
      <c r="IM70" s="496"/>
      <c r="IN70" s="497"/>
      <c r="IO70" s="466"/>
      <c r="IP70" s="466"/>
      <c r="IQ70" s="478"/>
      <c r="IR70" s="465"/>
      <c r="IS70" s="465"/>
      <c r="IT70" s="479"/>
      <c r="IV70" s="462" t="str">
        <f>$B70</f>
        <v>Viertelfinale</v>
      </c>
      <c r="IW70" s="464"/>
      <c r="IX70" s="464"/>
      <c r="IY70" s="465"/>
      <c r="IZ70" s="496"/>
      <c r="JA70" s="497"/>
      <c r="JB70" s="466"/>
      <c r="JC70" s="466"/>
      <c r="JD70" s="478"/>
      <c r="JE70" s="465"/>
      <c r="JF70" s="465"/>
      <c r="JG70" s="479"/>
      <c r="JI70" s="462" t="str">
        <f>$B70</f>
        <v>Viertelfinale</v>
      </c>
      <c r="JJ70" s="464"/>
      <c r="JK70" s="464"/>
      <c r="JL70" s="465"/>
      <c r="JM70" s="496"/>
      <c r="JN70" s="497"/>
      <c r="JO70" s="466"/>
      <c r="JP70" s="466"/>
      <c r="JQ70" s="478"/>
      <c r="JR70" s="465"/>
      <c r="JS70" s="465"/>
      <c r="JT70" s="479"/>
      <c r="JV70" s="462" t="str">
        <f>$B70</f>
        <v>Viertelfinale</v>
      </c>
      <c r="JW70" s="464"/>
      <c r="JX70" s="464"/>
      <c r="JY70" s="465"/>
      <c r="JZ70" s="496"/>
      <c r="KA70" s="497"/>
      <c r="KB70" s="466"/>
      <c r="KC70" s="466"/>
      <c r="KD70" s="478"/>
      <c r="KE70" s="465"/>
      <c r="KF70" s="465"/>
      <c r="KG70" s="479"/>
      <c r="KI70" s="462" t="str">
        <f>$B70</f>
        <v>Viertelfinale</v>
      </c>
      <c r="KJ70" s="464"/>
      <c r="KK70" s="464"/>
      <c r="KL70" s="465"/>
      <c r="KM70" s="496"/>
      <c r="KN70" s="497"/>
      <c r="KO70" s="466"/>
      <c r="KP70" s="466"/>
      <c r="KQ70" s="478"/>
      <c r="KR70" s="465"/>
      <c r="KS70" s="465"/>
      <c r="KT70" s="479"/>
      <c r="KV70" s="462" t="str">
        <f>$B70</f>
        <v>Viertelfinale</v>
      </c>
      <c r="KW70" s="464"/>
      <c r="KX70" s="464"/>
      <c r="KY70" s="465"/>
      <c r="KZ70" s="496"/>
      <c r="LA70" s="497"/>
      <c r="LB70" s="466"/>
      <c r="LC70" s="466"/>
      <c r="LD70" s="478"/>
      <c r="LE70" s="465"/>
      <c r="LF70" s="465"/>
      <c r="LG70" s="479"/>
      <c r="LI70" s="462" t="str">
        <f>$B70</f>
        <v>Viertelfinale</v>
      </c>
      <c r="LJ70" s="464"/>
      <c r="LK70" s="464"/>
      <c r="LL70" s="465"/>
      <c r="LM70" s="496"/>
      <c r="LN70" s="497"/>
      <c r="LO70" s="466"/>
      <c r="LP70" s="466"/>
      <c r="LQ70" s="478"/>
      <c r="LR70" s="465"/>
      <c r="LS70" s="465"/>
      <c r="LT70" s="479"/>
      <c r="LV70" s="462" t="str">
        <f>$B70</f>
        <v>Viertelfinale</v>
      </c>
      <c r="LW70" s="464"/>
      <c r="LX70" s="464"/>
      <c r="LY70" s="465"/>
      <c r="LZ70" s="496"/>
      <c r="MA70" s="497"/>
      <c r="MB70" s="466"/>
      <c r="MC70" s="466"/>
      <c r="MD70" s="478"/>
      <c r="ME70" s="465"/>
      <c r="MF70" s="465"/>
      <c r="MG70" s="479"/>
    </row>
    <row r="71" spans="1:345" s="444" customFormat="1" x14ac:dyDescent="0.25">
      <c r="A71" s="448"/>
      <c r="B71" s="451">
        <f ca="1">IF(C71="","",INDEX(Groups!$C$7:$C$45,MATCH(C71,Groups!$D$7:$D$45,0)))</f>
        <v>10</v>
      </c>
      <c r="C71" s="452" t="str">
        <f ca="1">INDIRECT("'"&amp;References!$A$1&amp;"'!"&amp;"$C$60")</f>
        <v>Niederlande</v>
      </c>
      <c r="D71" s="453">
        <f ca="1">IF(E71="","",INDEX(Groups!$C$7:$C$45,MATCH(E71,Groups!$D$7:$D$45,0)))</f>
        <v>4</v>
      </c>
      <c r="E71" s="452" t="str">
        <f ca="1">INDIRECT("'"&amp;References!$A$1&amp;"'!"&amp;"$E$60")</f>
        <v>Argentinien</v>
      </c>
      <c r="F71" s="454">
        <f ca="1">IF(AND(INDIRECT("'"&amp;References!$A$1&amp;"'!"&amp;"$C$61")&lt;&gt;"",INDIRECT("'"&amp;References!$A$1&amp;"'!"&amp;"$E$61")&lt;&gt;""),INDIRECT("'"&amp;References!$A$1&amp;"'!"&amp;"$C$61"),"")</f>
        <v>2</v>
      </c>
      <c r="G71" s="455">
        <f ca="1">IF(AND(INDIRECT("'"&amp;References!$A$1&amp;"'!"&amp;"$C$61")&lt;&gt;"",INDIRECT("'"&amp;References!$A$1&amp;"'!"&amp;"$E$61")&lt;&gt;""),INDIRECT("'"&amp;References!$A$1&amp;"'!"&amp;"$E$61"),"")</f>
        <v>2</v>
      </c>
      <c r="I71" s="491"/>
      <c r="J71" s="452" t="str">
        <f>IF(I71="","",VLOOKUP(I71,Language!$D$5:$E$94,2,0))</f>
        <v/>
      </c>
      <c r="K71" s="492"/>
      <c r="L71" s="452" t="str">
        <f>IF(K71="","",VLOOKUP(K71,Language!$D$5:$E$94,2,0))</f>
        <v/>
      </c>
      <c r="M71" s="492"/>
      <c r="N71" s="492"/>
      <c r="O71" s="581">
        <f>COUNTIF(I$71:I$74,I71)+COUNTIF(K$71:K$74,I71)</f>
        <v>0</v>
      </c>
      <c r="P71" s="453" t="str">
        <f ca="1">IF((M71&lt;&gt;"")*(N71&lt;&gt;"")*((IFERROR(VLOOKUP(I71,$B$71:$F$74,5,0),"")&lt;&gt;"")+(IFERROR(VLOOKUP(I71,$D$71:$G$74,4,0),"")&lt;&gt;""))*((IFERROR(VLOOKUP(K71,$B$71:$F$74,5,0),"")&lt;&gt;"")+(IFERROR(VLOOKUP(K71,$D$71:$G$74,4,0),"")&lt;&gt;"")),IF((T71&lt;&gt;2)+($B$71&amp;$D$71&lt;&gt;I71&amp;K71)*($B$72&amp;$D$72&lt;&gt;I71&amp;K71)*($B$73&amp;$D$73&lt;&gt;I71&amp;K71)*($B$74&amp;$D$74&lt;&gt;I71&amp;K71)*($D$71&amp;$B$71&lt;&gt;I71&amp;K71)*($D$72&amp;$B$72&lt;&gt;I71&amp;K71)*($D$73&amp;$B$73&lt;&gt;I71&amp;K71)*($D$74&amp;$B$74&lt;&gt;I71&amp;K71),"0",(I82+K82&gt;I86+K86)*(M71&gt;N71)+(I82+K82=I86+K86)*(M71=N71)+(I82+K82&lt;I86+K86)*(M71&lt;N71)),"")</f>
        <v/>
      </c>
      <c r="Q71" s="453" t="str">
        <f ca="1">IF((P71&lt;&gt;""),IF(OR(I82+K82&lt;&gt;I86+K86,PrSettings!$M$4="●"),((I82+K82-I86-K86)=(M71-N71))*(P71=1),0),"")</f>
        <v/>
      </c>
      <c r="R71" s="453" t="str">
        <f ca="1">IF((Q71&lt;&gt;""),IF(Q71=0,0,(I82+K82=M71)*(I86+K86=N71)),"")</f>
        <v/>
      </c>
      <c r="S71" s="453" t="str">
        <f ca="1">IF(P71&lt;&gt;"",IF((T71&lt;&gt;2)+($B$71&amp;$D$71&lt;&gt;I71&amp;K71)*($B$72&amp;$D$72&lt;&gt;I71&amp;K71)*($B$73&amp;$D$73&lt;&gt;I71&amp;K71)*($B$74&amp;$D$74&lt;&gt;I71&amp;K71)*($D$71&amp;$B$71&lt;&gt;I71&amp;K71)*($D$72&amp;$B$72&lt;&gt;I71&amp;K71)*($D$73&amp;$B$73&lt;&gt;I71&amp;K71)*($D$74&amp;$B$74&lt;&gt;I71&amp;K71),0,IF(ABS(I82+K82-I86-K86)&gt;=PrSettings!$M$7,(ABS(I82+K82-I86-K86-M71+N71)&lt;=1)*1,IF(AND(P71,$F71=$G71,I82+K82&gt;=PrSettings!$M$6),(ABS(M71-I82-K82)&lt;=1)*1,IF(AND(P71,I82+K82+I86+K86&gt;=PrSettings!$M$8),(ABS(M71-I82-K82)+ABS(N71-I86-K86)&lt;=1)*1,"0")))),"")</f>
        <v/>
      </c>
      <c r="T71" s="476" t="str">
        <f ca="1">IF(($C$71&amp;$C$72&amp;$C$73&amp;$C$74&amp;$E$71&amp;$E$72&amp;$E$73&amp;$E$74&lt;&gt;"")*(I$71&amp;I$72&amp;I$73&amp;I$74&amp;K$71&amp;K$72&amp;K$73&amp;K$74&lt;&gt;"")*(I71&amp;K71&lt;&gt;""),IF(O71&lt;&gt;1,0,COUNTIF($B$71:$B$74,I71)+COUNTIF($D$71:$D$74,I71))+IF(O66&lt;&gt;1,0,COUNTIF($B$71:$B$74,K71)+COUNTIF($D$71:$D$74,K71)),"")</f>
        <v/>
      </c>
      <c r="V71" s="491"/>
      <c r="W71" s="452" t="str">
        <f>IF(V71="","",VLOOKUP(V71,Language!$D$5:$E$94,2,0))</f>
        <v/>
      </c>
      <c r="X71" s="492"/>
      <c r="Y71" s="452" t="str">
        <f>IF(X71="","",VLOOKUP(X71,Language!$D$5:$E$94,2,0))</f>
        <v/>
      </c>
      <c r="Z71" s="492"/>
      <c r="AA71" s="492"/>
      <c r="AB71" s="581">
        <f>COUNTIF(V$71:V$74,V71)+COUNTIF(X$71:X$74,V71)</f>
        <v>0</v>
      </c>
      <c r="AC71" s="453" t="str">
        <f ca="1">IF((Z71&lt;&gt;"")*(AA71&lt;&gt;"")*((IFERROR(VLOOKUP(V71,$B$71:$F$74,5,0),"")&lt;&gt;"")+(IFERROR(VLOOKUP(V71,$D$71:$G$74,4,0),"")&lt;&gt;""))*((IFERROR(VLOOKUP(X71,$B$71:$F$74,5,0),"")&lt;&gt;"")+(IFERROR(VLOOKUP(X71,$D$71:$G$74,4,0),"")&lt;&gt;"")),IF((AG71&lt;&gt;2)+($B$71&amp;$D$71&lt;&gt;V71&amp;X71)*($B$72&amp;$D$72&lt;&gt;V71&amp;X71)*($B$73&amp;$D$73&lt;&gt;V71&amp;X71)*($B$74&amp;$D$74&lt;&gt;V71&amp;X71)*($D$71&amp;$B$71&lt;&gt;V71&amp;X71)*($D$72&amp;$B$72&lt;&gt;V71&amp;X71)*($D$73&amp;$B$73&lt;&gt;V71&amp;X71)*($D$74&amp;$B$74&lt;&gt;V71&amp;X71),"0",(V82+X82&gt;V86+X86)*(Z71&gt;AA71)+(V82+X82=V86+X86)*(Z71=AA71)+(V82+X82&lt;V86+X86)*(Z71&lt;AA71)),"")</f>
        <v/>
      </c>
      <c r="AD71" s="453" t="str">
        <f ca="1">IF((AC71&lt;&gt;""),IF(OR(V82+X82&lt;&gt;V86+X86,PrSettings!$M$4="●"),((V82+X82-V86-X86)=(Z71-AA71))*(AC71=1),0),"")</f>
        <v/>
      </c>
      <c r="AE71" s="453" t="str">
        <f ca="1">IF((AD71&lt;&gt;""),IF(AD71=0,0,(V82+X82=Z71)*(V86+X86=AA71)),"")</f>
        <v/>
      </c>
      <c r="AF71" s="453" t="str">
        <f ca="1">IF(AC71&lt;&gt;"",IF((AG71&lt;&gt;2)+($B$71&amp;$D$71&lt;&gt;V71&amp;X71)*($B$72&amp;$D$72&lt;&gt;V71&amp;X71)*($B$73&amp;$D$73&lt;&gt;V71&amp;X71)*($B$74&amp;$D$74&lt;&gt;V71&amp;X71)*($D$71&amp;$B$71&lt;&gt;V71&amp;X71)*($D$72&amp;$B$72&lt;&gt;V71&amp;X71)*($D$73&amp;$B$73&lt;&gt;V71&amp;X71)*($D$74&amp;$B$74&lt;&gt;V71&amp;X71),0,IF(ABS(V82+X82-V86-X86)&gt;=PrSettings!$M$7,(ABS(V82+X82-V86-X86-Z71+AA71)&lt;=1)*1,IF(AND(AC71,$F71=$G71,V82+X82&gt;=PrSettings!$M$6),(ABS(Z71-V82-X82)&lt;=1)*1,IF(AND(AC71,V82+X82+V86+X86&gt;=PrSettings!$M$8),(ABS(Z71-V82-X82)+ABS(AA71-V86-X86)&lt;=1)*1,"0")))),"")</f>
        <v/>
      </c>
      <c r="AG71" s="476" t="str">
        <f ca="1">IF(($C$71&amp;$C$72&amp;$C$73&amp;$C$74&amp;$E$71&amp;$E$72&amp;$E$73&amp;$E$74&lt;&gt;"")*(V$71&amp;V$72&amp;V$73&amp;V$74&amp;X$71&amp;X$72&amp;X$73&amp;X$74&lt;&gt;"")*(V71&amp;X71&lt;&gt;""),IF(AB71&lt;&gt;1,0,COUNTIF($B$71:$B$74,V71)+COUNTIF($D$71:$D$74,V71))+IF(AB66&lt;&gt;1,0,COUNTIF($B$71:$B$74,X71)+COUNTIF($D$71:$D$74,X71)),"")</f>
        <v/>
      </c>
      <c r="AI71" s="491"/>
      <c r="AJ71" s="452" t="str">
        <f>IF(AI71="","",VLOOKUP(AI71,Language!$D$5:$E$94,2,0))</f>
        <v/>
      </c>
      <c r="AK71" s="492"/>
      <c r="AL71" s="452" t="str">
        <f>IF(AK71="","",VLOOKUP(AK71,Language!$D$5:$E$94,2,0))</f>
        <v/>
      </c>
      <c r="AM71" s="492"/>
      <c r="AN71" s="492"/>
      <c r="AO71" s="581">
        <f>COUNTIF(AI$71:AI$74,AI71)+COUNTIF(AK$71:AK$74,AI71)</f>
        <v>0</v>
      </c>
      <c r="AP71" s="453" t="str">
        <f ca="1">IF((AM71&lt;&gt;"")*(AN71&lt;&gt;"")*((IFERROR(VLOOKUP(AI71,$B$71:$F$74,5,0),"")&lt;&gt;"")+(IFERROR(VLOOKUP(AI71,$D$71:$G$74,4,0),"")&lt;&gt;""))*((IFERROR(VLOOKUP(AK71,$B$71:$F$74,5,0),"")&lt;&gt;"")+(IFERROR(VLOOKUP(AK71,$D$71:$G$74,4,0),"")&lt;&gt;"")),IF((AT71&lt;&gt;2)+($B$71&amp;$D$71&lt;&gt;AI71&amp;AK71)*($B$72&amp;$D$72&lt;&gt;AI71&amp;AK71)*($B$73&amp;$D$73&lt;&gt;AI71&amp;AK71)*($B$74&amp;$D$74&lt;&gt;AI71&amp;AK71)*($D$71&amp;$B$71&lt;&gt;AI71&amp;AK71)*($D$72&amp;$B$72&lt;&gt;AI71&amp;AK71)*($D$73&amp;$B$73&lt;&gt;AI71&amp;AK71)*($D$74&amp;$B$74&lt;&gt;AI71&amp;AK71),"0",(AI82+AK82&gt;AI86+AK86)*(AM71&gt;AN71)+(AI82+AK82=AI86+AK86)*(AM71=AN71)+(AI82+AK82&lt;AI86+AK86)*(AM71&lt;AN71)),"")</f>
        <v/>
      </c>
      <c r="AQ71" s="453" t="str">
        <f ca="1">IF((AP71&lt;&gt;""),IF(OR(AI82+AK82&lt;&gt;AI86+AK86,PrSettings!$M$4="●"),((AI82+AK82-AI86-AK86)=(AM71-AN71))*(AP71=1),0),"")</f>
        <v/>
      </c>
      <c r="AR71" s="453" t="str">
        <f ca="1">IF((AQ71&lt;&gt;""),IF(AQ71=0,0,(AI82+AK82=AM71)*(AI86+AK86=AN71)),"")</f>
        <v/>
      </c>
      <c r="AS71" s="453" t="str">
        <f ca="1">IF(AP71&lt;&gt;"",IF((AT71&lt;&gt;2)+($B$71&amp;$D$71&lt;&gt;AI71&amp;AK71)*($B$72&amp;$D$72&lt;&gt;AI71&amp;AK71)*($B$73&amp;$D$73&lt;&gt;AI71&amp;AK71)*($B$74&amp;$D$74&lt;&gt;AI71&amp;AK71)*($D$71&amp;$B$71&lt;&gt;AI71&amp;AK71)*($D$72&amp;$B$72&lt;&gt;AI71&amp;AK71)*($D$73&amp;$B$73&lt;&gt;AI71&amp;AK71)*($D$74&amp;$B$74&lt;&gt;AI71&amp;AK71),0,IF(ABS(AI82+AK82-AI86-AK86)&gt;=PrSettings!$M$7,(ABS(AI82+AK82-AI86-AK86-AM71+AN71)&lt;=1)*1,IF(AND(AP71,$F71=$G71,AI82+AK82&gt;=PrSettings!$M$6),(ABS(AM71-AI82-AK82)&lt;=1)*1,IF(AND(AP71,AI82+AK82+AI86+AK86&gt;=PrSettings!$M$8),(ABS(AM71-AI82-AK82)+ABS(AN71-AI86-AK86)&lt;=1)*1,"0")))),"")</f>
        <v/>
      </c>
      <c r="AT71" s="476" t="str">
        <f ca="1">IF(($C$71&amp;$C$72&amp;$C$73&amp;$C$74&amp;$E$71&amp;$E$72&amp;$E$73&amp;$E$74&lt;&gt;"")*(AI$71&amp;AI$72&amp;AI$73&amp;AI$74&amp;AK$71&amp;AK$72&amp;AK$73&amp;AK$74&lt;&gt;"")*(AI71&amp;AK71&lt;&gt;""),IF(AO71&lt;&gt;1,0,COUNTIF($B$71:$B$74,AI71)+COUNTIF($D$71:$D$74,AI71))+IF(AO66&lt;&gt;1,0,COUNTIF($B$71:$B$74,AK71)+COUNTIF($D$71:$D$74,AK71)),"")</f>
        <v/>
      </c>
      <c r="AV71" s="491"/>
      <c r="AW71" s="452" t="str">
        <f>IF(AV71="","",VLOOKUP(AV71,Language!$D$5:$E$94,2,0))</f>
        <v/>
      </c>
      <c r="AX71" s="492"/>
      <c r="AY71" s="452" t="str">
        <f>IF(AX71="","",VLOOKUP(AX71,Language!$D$5:$E$94,2,0))</f>
        <v/>
      </c>
      <c r="AZ71" s="492"/>
      <c r="BA71" s="492"/>
      <c r="BB71" s="581">
        <f>COUNTIF(AV$71:AV$74,AV71)+COUNTIF(AX$71:AX$74,AV71)</f>
        <v>0</v>
      </c>
      <c r="BC71" s="453" t="str">
        <f ca="1">IF((AZ71&lt;&gt;"")*(BA71&lt;&gt;"")*((IFERROR(VLOOKUP(AV71,$B$71:$F$74,5,0),"")&lt;&gt;"")+(IFERROR(VLOOKUP(AV71,$D$71:$G$74,4,0),"")&lt;&gt;""))*((IFERROR(VLOOKUP(AX71,$B$71:$F$74,5,0),"")&lt;&gt;"")+(IFERROR(VLOOKUP(AX71,$D$71:$G$74,4,0),"")&lt;&gt;"")),IF((BG71&lt;&gt;2)+($B$71&amp;$D$71&lt;&gt;AV71&amp;AX71)*($B$72&amp;$D$72&lt;&gt;AV71&amp;AX71)*($B$73&amp;$D$73&lt;&gt;AV71&amp;AX71)*($B$74&amp;$D$74&lt;&gt;AV71&amp;AX71)*($D$71&amp;$B$71&lt;&gt;AV71&amp;AX71)*($D$72&amp;$B$72&lt;&gt;AV71&amp;AX71)*($D$73&amp;$B$73&lt;&gt;AV71&amp;AX71)*($D$74&amp;$B$74&lt;&gt;AV71&amp;AX71),"0",(AV82+AX82&gt;AV86+AX86)*(AZ71&gt;BA71)+(AV82+AX82=AV86+AX86)*(AZ71=BA71)+(AV82+AX82&lt;AV86+AX86)*(AZ71&lt;BA71)),"")</f>
        <v/>
      </c>
      <c r="BD71" s="453" t="str">
        <f ca="1">IF((BC71&lt;&gt;""),IF(OR(AV82+AX82&lt;&gt;AV86+AX86,PrSettings!$M$4="●"),((AV82+AX82-AV86-AX86)=(AZ71-BA71))*(BC71=1),0),"")</f>
        <v/>
      </c>
      <c r="BE71" s="453" t="str">
        <f ca="1">IF((BD71&lt;&gt;""),IF(BD71=0,0,(AV82+AX82=AZ71)*(AV86+AX86=BA71)),"")</f>
        <v/>
      </c>
      <c r="BF71" s="453" t="str">
        <f ca="1">IF(BC71&lt;&gt;"",IF((BG71&lt;&gt;2)+($B$71&amp;$D$71&lt;&gt;AV71&amp;AX71)*($B$72&amp;$D$72&lt;&gt;AV71&amp;AX71)*($B$73&amp;$D$73&lt;&gt;AV71&amp;AX71)*($B$74&amp;$D$74&lt;&gt;AV71&amp;AX71)*($D$71&amp;$B$71&lt;&gt;AV71&amp;AX71)*($D$72&amp;$B$72&lt;&gt;AV71&amp;AX71)*($D$73&amp;$B$73&lt;&gt;AV71&amp;AX71)*($D$74&amp;$B$74&lt;&gt;AV71&amp;AX71),0,IF(ABS(AV82+AX82-AV86-AX86)&gt;=PrSettings!$M$7,(ABS(AV82+AX82-AV86-AX86-AZ71+BA71)&lt;=1)*1,IF(AND(BC71,$F71=$G71,AV82+AX82&gt;=PrSettings!$M$6),(ABS(AZ71-AV82-AX82)&lt;=1)*1,IF(AND(BC71,AV82+AX82+AV86+AX86&gt;=PrSettings!$M$8),(ABS(AZ71-AV82-AX82)+ABS(BA71-AV86-AX86)&lt;=1)*1,"0")))),"")</f>
        <v/>
      </c>
      <c r="BG71" s="476" t="str">
        <f ca="1">IF(($C$71&amp;$C$72&amp;$C$73&amp;$C$74&amp;$E$71&amp;$E$72&amp;$E$73&amp;$E$74&lt;&gt;"")*(AV$71&amp;AV$72&amp;AV$73&amp;AV$74&amp;AX$71&amp;AX$72&amp;AX$73&amp;AX$74&lt;&gt;"")*(AV71&amp;AX71&lt;&gt;""),IF(BB71&lt;&gt;1,0,COUNTIF($B$71:$B$74,AV71)+COUNTIF($D$71:$D$74,AV71))+IF(BB66&lt;&gt;1,0,COUNTIF($B$71:$B$74,AX71)+COUNTIF($D$71:$D$74,AX71)),"")</f>
        <v/>
      </c>
      <c r="BI71" s="491"/>
      <c r="BJ71" s="452" t="str">
        <f>IF(BI71="","",VLOOKUP(BI71,Language!$D$5:$E$94,2,0))</f>
        <v/>
      </c>
      <c r="BK71" s="492"/>
      <c r="BL71" s="452" t="str">
        <f>IF(BK71="","",VLOOKUP(BK71,Language!$D$5:$E$94,2,0))</f>
        <v/>
      </c>
      <c r="BM71" s="492"/>
      <c r="BN71" s="492"/>
      <c r="BO71" s="581">
        <f>COUNTIF(BI$71:BI$74,BI71)+COUNTIF(BK$71:BK$74,BI71)</f>
        <v>0</v>
      </c>
      <c r="BP71" s="453" t="str">
        <f ca="1">IF((BM71&lt;&gt;"")*(BN71&lt;&gt;"")*((IFERROR(VLOOKUP(BI71,$B$71:$F$74,5,0),"")&lt;&gt;"")+(IFERROR(VLOOKUP(BI71,$D$71:$G$74,4,0),"")&lt;&gt;""))*((IFERROR(VLOOKUP(BK71,$B$71:$F$74,5,0),"")&lt;&gt;"")+(IFERROR(VLOOKUP(BK71,$D$71:$G$74,4,0),"")&lt;&gt;"")),IF((BT71&lt;&gt;2)+($B$71&amp;$D$71&lt;&gt;BI71&amp;BK71)*($B$72&amp;$D$72&lt;&gt;BI71&amp;BK71)*($B$73&amp;$D$73&lt;&gt;BI71&amp;BK71)*($B$74&amp;$D$74&lt;&gt;BI71&amp;BK71)*($D$71&amp;$B$71&lt;&gt;BI71&amp;BK71)*($D$72&amp;$B$72&lt;&gt;BI71&amp;BK71)*($D$73&amp;$B$73&lt;&gt;BI71&amp;BK71)*($D$74&amp;$B$74&lt;&gt;BI71&amp;BK71),"0",(BI82+BK82&gt;BI86+BK86)*(BM71&gt;BN71)+(BI82+BK82=BI86+BK86)*(BM71=BN71)+(BI82+BK82&lt;BI86+BK86)*(BM71&lt;BN71)),"")</f>
        <v/>
      </c>
      <c r="BQ71" s="453" t="str">
        <f ca="1">IF((BP71&lt;&gt;""),IF(OR(BI82+BK82&lt;&gt;BI86+BK86,PrSettings!$M$4="●"),((BI82+BK82-BI86-BK86)=(BM71-BN71))*(BP71=1),0),"")</f>
        <v/>
      </c>
      <c r="BR71" s="453" t="str">
        <f ca="1">IF((BQ71&lt;&gt;""),IF(BQ71=0,0,(BI82+BK82=BM71)*(BI86+BK86=BN71)),"")</f>
        <v/>
      </c>
      <c r="BS71" s="453" t="str">
        <f ca="1">IF(BP71&lt;&gt;"",IF((BT71&lt;&gt;2)+($B$71&amp;$D$71&lt;&gt;BI71&amp;BK71)*($B$72&amp;$D$72&lt;&gt;BI71&amp;BK71)*($B$73&amp;$D$73&lt;&gt;BI71&amp;BK71)*($B$74&amp;$D$74&lt;&gt;BI71&amp;BK71)*($D$71&amp;$B$71&lt;&gt;BI71&amp;BK71)*($D$72&amp;$B$72&lt;&gt;BI71&amp;BK71)*($D$73&amp;$B$73&lt;&gt;BI71&amp;BK71)*($D$74&amp;$B$74&lt;&gt;BI71&amp;BK71),0,IF(ABS(BI82+BK82-BI86-BK86)&gt;=PrSettings!$M$7,(ABS(BI82+BK82-BI86-BK86-BM71+BN71)&lt;=1)*1,IF(AND(BP71,$F71=$G71,BI82+BK82&gt;=PrSettings!$M$6),(ABS(BM71-BI82-BK82)&lt;=1)*1,IF(AND(BP71,BI82+BK82+BI86+BK86&gt;=PrSettings!$M$8),(ABS(BM71-BI82-BK82)+ABS(BN71-BI86-BK86)&lt;=1)*1,"0")))),"")</f>
        <v/>
      </c>
      <c r="BT71" s="476" t="str">
        <f ca="1">IF(($C$71&amp;$C$72&amp;$C$73&amp;$C$74&amp;$E$71&amp;$E$72&amp;$E$73&amp;$E$74&lt;&gt;"")*(BI$71&amp;BI$72&amp;BI$73&amp;BI$74&amp;BK$71&amp;BK$72&amp;BK$73&amp;BK$74&lt;&gt;"")*(BI71&amp;BK71&lt;&gt;""),IF(BO71&lt;&gt;1,0,COUNTIF($B$71:$B$74,BI71)+COUNTIF($D$71:$D$74,BI71))+IF(BO66&lt;&gt;1,0,COUNTIF($B$71:$B$74,BK71)+COUNTIF($D$71:$D$74,BK71)),"")</f>
        <v/>
      </c>
      <c r="BV71" s="491"/>
      <c r="BW71" s="452" t="str">
        <f>IF(BV71="","",VLOOKUP(BV71,Language!$D$5:$E$94,2,0))</f>
        <v/>
      </c>
      <c r="BX71" s="492"/>
      <c r="BY71" s="452" t="str">
        <f>IF(BX71="","",VLOOKUP(BX71,Language!$D$5:$E$94,2,0))</f>
        <v/>
      </c>
      <c r="BZ71" s="492"/>
      <c r="CA71" s="492"/>
      <c r="CB71" s="581">
        <f>COUNTIF(BV$71:BV$74,BV71)+COUNTIF(BX$71:BX$74,BV71)</f>
        <v>0</v>
      </c>
      <c r="CC71" s="453" t="str">
        <f ca="1">IF((BZ71&lt;&gt;"")*(CA71&lt;&gt;"")*((IFERROR(VLOOKUP(BV71,$B$71:$F$74,5,0),"")&lt;&gt;"")+(IFERROR(VLOOKUP(BV71,$D$71:$G$74,4,0),"")&lt;&gt;""))*((IFERROR(VLOOKUP(BX71,$B$71:$F$74,5,0),"")&lt;&gt;"")+(IFERROR(VLOOKUP(BX71,$D$71:$G$74,4,0),"")&lt;&gt;"")),IF((CG71&lt;&gt;2)+($B$71&amp;$D$71&lt;&gt;BV71&amp;BX71)*($B$72&amp;$D$72&lt;&gt;BV71&amp;BX71)*($B$73&amp;$D$73&lt;&gt;BV71&amp;BX71)*($B$74&amp;$D$74&lt;&gt;BV71&amp;BX71)*($D$71&amp;$B$71&lt;&gt;BV71&amp;BX71)*($D$72&amp;$B$72&lt;&gt;BV71&amp;BX71)*($D$73&amp;$B$73&lt;&gt;BV71&amp;BX71)*($D$74&amp;$B$74&lt;&gt;BV71&amp;BX71),"0",(BV82+BX82&gt;BV86+BX86)*(BZ71&gt;CA71)+(BV82+BX82=BV86+BX86)*(BZ71=CA71)+(BV82+BX82&lt;BV86+BX86)*(BZ71&lt;CA71)),"")</f>
        <v/>
      </c>
      <c r="CD71" s="453" t="str">
        <f ca="1">IF((CC71&lt;&gt;""),IF(OR(BV82+BX82&lt;&gt;BV86+BX86,PrSettings!$M$4="●"),((BV82+BX82-BV86-BX86)=(BZ71-CA71))*(CC71=1),0),"")</f>
        <v/>
      </c>
      <c r="CE71" s="453" t="str">
        <f ca="1">IF((CD71&lt;&gt;""),IF(CD71=0,0,(BV82+BX82=BZ71)*(BV86+BX86=CA71)),"")</f>
        <v/>
      </c>
      <c r="CF71" s="453" t="str">
        <f ca="1">IF(CC71&lt;&gt;"",IF((CG71&lt;&gt;2)+($B$71&amp;$D$71&lt;&gt;BV71&amp;BX71)*($B$72&amp;$D$72&lt;&gt;BV71&amp;BX71)*($B$73&amp;$D$73&lt;&gt;BV71&amp;BX71)*($B$74&amp;$D$74&lt;&gt;BV71&amp;BX71)*($D$71&amp;$B$71&lt;&gt;BV71&amp;BX71)*($D$72&amp;$B$72&lt;&gt;BV71&amp;BX71)*($D$73&amp;$B$73&lt;&gt;BV71&amp;BX71)*($D$74&amp;$B$74&lt;&gt;BV71&amp;BX71),0,IF(ABS(BV82+BX82-BV86-BX86)&gt;=PrSettings!$M$7,(ABS(BV82+BX82-BV86-BX86-BZ71+CA71)&lt;=1)*1,IF(AND(CC71,$F71=$G71,BV82+BX82&gt;=PrSettings!$M$6),(ABS(BZ71-BV82-BX82)&lt;=1)*1,IF(AND(CC71,BV82+BX82+BV86+BX86&gt;=PrSettings!$M$8),(ABS(BZ71-BV82-BX82)+ABS(CA71-BV86-BX86)&lt;=1)*1,"0")))),"")</f>
        <v/>
      </c>
      <c r="CG71" s="476" t="str">
        <f ca="1">IF(($C$71&amp;$C$72&amp;$C$73&amp;$C$74&amp;$E$71&amp;$E$72&amp;$E$73&amp;$E$74&lt;&gt;"")*(BV$71&amp;BV$72&amp;BV$73&amp;BV$74&amp;BX$71&amp;BX$72&amp;BX$73&amp;BX$74&lt;&gt;"")*(BV71&amp;BX71&lt;&gt;""),IF(CB71&lt;&gt;1,0,COUNTIF($B$71:$B$74,BV71)+COUNTIF($D$71:$D$74,BV71))+IF(CB66&lt;&gt;1,0,COUNTIF($B$71:$B$74,BX71)+COUNTIF($D$71:$D$74,BX71)),"")</f>
        <v/>
      </c>
      <c r="CI71" s="491"/>
      <c r="CJ71" s="452" t="str">
        <f>IF(CI71="","",VLOOKUP(CI71,Language!$D$5:$E$94,2,0))</f>
        <v/>
      </c>
      <c r="CK71" s="492"/>
      <c r="CL71" s="452" t="str">
        <f>IF(CK71="","",VLOOKUP(CK71,Language!$D$5:$E$94,2,0))</f>
        <v/>
      </c>
      <c r="CM71" s="492"/>
      <c r="CN71" s="492"/>
      <c r="CO71" s="581">
        <f>COUNTIF(CI$71:CI$74,CI71)+COUNTIF(CK$71:CK$74,CI71)</f>
        <v>0</v>
      </c>
      <c r="CP71" s="453" t="str">
        <f ca="1">IF((CM71&lt;&gt;"")*(CN71&lt;&gt;"")*((IFERROR(VLOOKUP(CI71,$B$71:$F$74,5,0),"")&lt;&gt;"")+(IFERROR(VLOOKUP(CI71,$D$71:$G$74,4,0),"")&lt;&gt;""))*((IFERROR(VLOOKUP(CK71,$B$71:$F$74,5,0),"")&lt;&gt;"")+(IFERROR(VLOOKUP(CK71,$D$71:$G$74,4,0),"")&lt;&gt;"")),IF((CT71&lt;&gt;2)+($B$71&amp;$D$71&lt;&gt;CI71&amp;CK71)*($B$72&amp;$D$72&lt;&gt;CI71&amp;CK71)*($B$73&amp;$D$73&lt;&gt;CI71&amp;CK71)*($B$74&amp;$D$74&lt;&gt;CI71&amp;CK71)*($D$71&amp;$B$71&lt;&gt;CI71&amp;CK71)*($D$72&amp;$B$72&lt;&gt;CI71&amp;CK71)*($D$73&amp;$B$73&lt;&gt;CI71&amp;CK71)*($D$74&amp;$B$74&lt;&gt;CI71&amp;CK71),"0",(CI82+CK82&gt;CI86+CK86)*(CM71&gt;CN71)+(CI82+CK82=CI86+CK86)*(CM71=CN71)+(CI82+CK82&lt;CI86+CK86)*(CM71&lt;CN71)),"")</f>
        <v/>
      </c>
      <c r="CQ71" s="453" t="str">
        <f ca="1">IF((CP71&lt;&gt;""),IF(OR(CI82+CK82&lt;&gt;CI86+CK86,PrSettings!$M$4="●"),((CI82+CK82-CI86-CK86)=(CM71-CN71))*(CP71=1),0),"")</f>
        <v/>
      </c>
      <c r="CR71" s="453" t="str">
        <f ca="1">IF((CQ71&lt;&gt;""),IF(CQ71=0,0,(CI82+CK82=CM71)*(CI86+CK86=CN71)),"")</f>
        <v/>
      </c>
      <c r="CS71" s="453" t="str">
        <f ca="1">IF(CP71&lt;&gt;"",IF((CT71&lt;&gt;2)+($B$71&amp;$D$71&lt;&gt;CI71&amp;CK71)*($B$72&amp;$D$72&lt;&gt;CI71&amp;CK71)*($B$73&amp;$D$73&lt;&gt;CI71&amp;CK71)*($B$74&amp;$D$74&lt;&gt;CI71&amp;CK71)*($D$71&amp;$B$71&lt;&gt;CI71&amp;CK71)*($D$72&amp;$B$72&lt;&gt;CI71&amp;CK71)*($D$73&amp;$B$73&lt;&gt;CI71&amp;CK71)*($D$74&amp;$B$74&lt;&gt;CI71&amp;CK71),0,IF(ABS(CI82+CK82-CI86-CK86)&gt;=PrSettings!$M$7,(ABS(CI82+CK82-CI86-CK86-CM71+CN71)&lt;=1)*1,IF(AND(CP71,$F71=$G71,CI82+CK82&gt;=PrSettings!$M$6),(ABS(CM71-CI82-CK82)&lt;=1)*1,IF(AND(CP71,CI82+CK82+CI86+CK86&gt;=PrSettings!$M$8),(ABS(CM71-CI82-CK82)+ABS(CN71-CI86-CK86)&lt;=1)*1,"0")))),"")</f>
        <v/>
      </c>
      <c r="CT71" s="476" t="str">
        <f ca="1">IF(($C$71&amp;$C$72&amp;$C$73&amp;$C$74&amp;$E$71&amp;$E$72&amp;$E$73&amp;$E$74&lt;&gt;"")*(CI$71&amp;CI$72&amp;CI$73&amp;CI$74&amp;CK$71&amp;CK$72&amp;CK$73&amp;CK$74&lt;&gt;"")*(CI71&amp;CK71&lt;&gt;""),IF(CO71&lt;&gt;1,0,COUNTIF($B$71:$B$74,CI71)+COUNTIF($D$71:$D$74,CI71))+IF(CO66&lt;&gt;1,0,COUNTIF($B$71:$B$74,CK71)+COUNTIF($D$71:$D$74,CK71)),"")</f>
        <v/>
      </c>
      <c r="CV71" s="491"/>
      <c r="CW71" s="452" t="str">
        <f>IF(CV71="","",VLOOKUP(CV71,Language!$D$5:$E$94,2,0))</f>
        <v/>
      </c>
      <c r="CX71" s="492"/>
      <c r="CY71" s="452" t="str">
        <f>IF(CX71="","",VLOOKUP(CX71,Language!$D$5:$E$94,2,0))</f>
        <v/>
      </c>
      <c r="CZ71" s="492"/>
      <c r="DA71" s="492"/>
      <c r="DB71" s="581">
        <f>COUNTIF(CV$71:CV$74,CV71)+COUNTIF(CX$71:CX$74,CV71)</f>
        <v>0</v>
      </c>
      <c r="DC71" s="453" t="str">
        <f ca="1">IF((CZ71&lt;&gt;"")*(DA71&lt;&gt;"")*((IFERROR(VLOOKUP(CV71,$B$71:$F$74,5,0),"")&lt;&gt;"")+(IFERROR(VLOOKUP(CV71,$D$71:$G$74,4,0),"")&lt;&gt;""))*((IFERROR(VLOOKUP(CX71,$B$71:$F$74,5,0),"")&lt;&gt;"")+(IFERROR(VLOOKUP(CX71,$D$71:$G$74,4,0),"")&lt;&gt;"")),IF((DG71&lt;&gt;2)+($B$71&amp;$D$71&lt;&gt;CV71&amp;CX71)*($B$72&amp;$D$72&lt;&gt;CV71&amp;CX71)*($B$73&amp;$D$73&lt;&gt;CV71&amp;CX71)*($B$74&amp;$D$74&lt;&gt;CV71&amp;CX71)*($D$71&amp;$B$71&lt;&gt;CV71&amp;CX71)*($D$72&amp;$B$72&lt;&gt;CV71&amp;CX71)*($D$73&amp;$B$73&lt;&gt;CV71&amp;CX71)*($D$74&amp;$B$74&lt;&gt;CV71&amp;CX71),"0",(CV82+CX82&gt;CV86+CX86)*(CZ71&gt;DA71)+(CV82+CX82=CV86+CX86)*(CZ71=DA71)+(CV82+CX82&lt;CV86+CX86)*(CZ71&lt;DA71)),"")</f>
        <v/>
      </c>
      <c r="DD71" s="453" t="str">
        <f ca="1">IF((DC71&lt;&gt;""),IF(OR(CV82+CX82&lt;&gt;CV86+CX86,PrSettings!$M$4="●"),((CV82+CX82-CV86-CX86)=(CZ71-DA71))*(DC71=1),0),"")</f>
        <v/>
      </c>
      <c r="DE71" s="453" t="str">
        <f ca="1">IF((DD71&lt;&gt;""),IF(DD71=0,0,(CV82+CX82=CZ71)*(CV86+CX86=DA71)),"")</f>
        <v/>
      </c>
      <c r="DF71" s="453" t="str">
        <f ca="1">IF(DC71&lt;&gt;"",IF((DG71&lt;&gt;2)+($B$71&amp;$D$71&lt;&gt;CV71&amp;CX71)*($B$72&amp;$D$72&lt;&gt;CV71&amp;CX71)*($B$73&amp;$D$73&lt;&gt;CV71&amp;CX71)*($B$74&amp;$D$74&lt;&gt;CV71&amp;CX71)*($D$71&amp;$B$71&lt;&gt;CV71&amp;CX71)*($D$72&amp;$B$72&lt;&gt;CV71&amp;CX71)*($D$73&amp;$B$73&lt;&gt;CV71&amp;CX71)*($D$74&amp;$B$74&lt;&gt;CV71&amp;CX71),0,IF(ABS(CV82+CX82-CV86-CX86)&gt;=PrSettings!$M$7,(ABS(CV82+CX82-CV86-CX86-CZ71+DA71)&lt;=1)*1,IF(AND(DC71,$F71=$G71,CV82+CX82&gt;=PrSettings!$M$6),(ABS(CZ71-CV82-CX82)&lt;=1)*1,IF(AND(DC71,CV82+CX82+CV86+CX86&gt;=PrSettings!$M$8),(ABS(CZ71-CV82-CX82)+ABS(DA71-CV86-CX86)&lt;=1)*1,"0")))),"")</f>
        <v/>
      </c>
      <c r="DG71" s="476" t="str">
        <f ca="1">IF(($C$71&amp;$C$72&amp;$C$73&amp;$C$74&amp;$E$71&amp;$E$72&amp;$E$73&amp;$E$74&lt;&gt;"")*(CV$71&amp;CV$72&amp;CV$73&amp;CV$74&amp;CX$71&amp;CX$72&amp;CX$73&amp;CX$74&lt;&gt;"")*(CV71&amp;CX71&lt;&gt;""),IF(DB71&lt;&gt;1,0,COUNTIF($B$71:$B$74,CV71)+COUNTIF($D$71:$D$74,CV71))+IF(DB66&lt;&gt;1,0,COUNTIF($B$71:$B$74,CX71)+COUNTIF($D$71:$D$74,CX71)),"")</f>
        <v/>
      </c>
      <c r="DI71" s="491"/>
      <c r="DJ71" s="452" t="str">
        <f>IF(DI71="","",VLOOKUP(DI71,Language!$D$5:$E$94,2,0))</f>
        <v/>
      </c>
      <c r="DK71" s="492"/>
      <c r="DL71" s="452" t="str">
        <f>IF(DK71="","",VLOOKUP(DK71,Language!$D$5:$E$94,2,0))</f>
        <v/>
      </c>
      <c r="DM71" s="492"/>
      <c r="DN71" s="492"/>
      <c r="DO71" s="581">
        <f>COUNTIF(DI$71:DI$74,DI71)+COUNTIF(DK$71:DK$74,DI71)</f>
        <v>0</v>
      </c>
      <c r="DP71" s="453" t="str">
        <f ca="1">IF((DM71&lt;&gt;"")*(DN71&lt;&gt;"")*((IFERROR(VLOOKUP(DI71,$B$71:$F$74,5,0),"")&lt;&gt;"")+(IFERROR(VLOOKUP(DI71,$D$71:$G$74,4,0),"")&lt;&gt;""))*((IFERROR(VLOOKUP(DK71,$B$71:$F$74,5,0),"")&lt;&gt;"")+(IFERROR(VLOOKUP(DK71,$D$71:$G$74,4,0),"")&lt;&gt;"")),IF((DT71&lt;&gt;2)+($B$71&amp;$D$71&lt;&gt;DI71&amp;DK71)*($B$72&amp;$D$72&lt;&gt;DI71&amp;DK71)*($B$73&amp;$D$73&lt;&gt;DI71&amp;DK71)*($B$74&amp;$D$74&lt;&gt;DI71&amp;DK71)*($D$71&amp;$B$71&lt;&gt;DI71&amp;DK71)*($D$72&amp;$B$72&lt;&gt;DI71&amp;DK71)*($D$73&amp;$B$73&lt;&gt;DI71&amp;DK71)*($D$74&amp;$B$74&lt;&gt;DI71&amp;DK71),"0",(DI82+DK82&gt;DI86+DK86)*(DM71&gt;DN71)+(DI82+DK82=DI86+DK86)*(DM71=DN71)+(DI82+DK82&lt;DI86+DK86)*(DM71&lt;DN71)),"")</f>
        <v/>
      </c>
      <c r="DQ71" s="453" t="str">
        <f ca="1">IF((DP71&lt;&gt;""),IF(OR(DI82+DK82&lt;&gt;DI86+DK86,PrSettings!$M$4="●"),((DI82+DK82-DI86-DK86)=(DM71-DN71))*(DP71=1),0),"")</f>
        <v/>
      </c>
      <c r="DR71" s="453" t="str">
        <f ca="1">IF((DQ71&lt;&gt;""),IF(DQ71=0,0,(DI82+DK82=DM71)*(DI86+DK86=DN71)),"")</f>
        <v/>
      </c>
      <c r="DS71" s="453" t="str">
        <f ca="1">IF(DP71&lt;&gt;"",IF((DT71&lt;&gt;2)+($B$71&amp;$D$71&lt;&gt;DI71&amp;DK71)*($B$72&amp;$D$72&lt;&gt;DI71&amp;DK71)*($B$73&amp;$D$73&lt;&gt;DI71&amp;DK71)*($B$74&amp;$D$74&lt;&gt;DI71&amp;DK71)*($D$71&amp;$B$71&lt;&gt;DI71&amp;DK71)*($D$72&amp;$B$72&lt;&gt;DI71&amp;DK71)*($D$73&amp;$B$73&lt;&gt;DI71&amp;DK71)*($D$74&amp;$B$74&lt;&gt;DI71&amp;DK71),0,IF(ABS(DI82+DK82-DI86-DK86)&gt;=PrSettings!$M$7,(ABS(DI82+DK82-DI86-DK86-DM71+DN71)&lt;=1)*1,IF(AND(DP71,$F71=$G71,DI82+DK82&gt;=PrSettings!$M$6),(ABS(DM71-DI82-DK82)&lt;=1)*1,IF(AND(DP71,DI82+DK82+DI86+DK86&gt;=PrSettings!$M$8),(ABS(DM71-DI82-DK82)+ABS(DN71-DI86-DK86)&lt;=1)*1,"0")))),"")</f>
        <v/>
      </c>
      <c r="DT71" s="476" t="str">
        <f ca="1">IF(($C$71&amp;$C$72&amp;$C$73&amp;$C$74&amp;$E$71&amp;$E$72&amp;$E$73&amp;$E$74&lt;&gt;"")*(DI$71&amp;DI$72&amp;DI$73&amp;DI$74&amp;DK$71&amp;DK$72&amp;DK$73&amp;DK$74&lt;&gt;"")*(DI71&amp;DK71&lt;&gt;""),IF(DO71&lt;&gt;1,0,COUNTIF($B$71:$B$74,DI71)+COUNTIF($D$71:$D$74,DI71))+IF(DO66&lt;&gt;1,0,COUNTIF($B$71:$B$74,DK71)+COUNTIF($D$71:$D$74,DK71)),"")</f>
        <v/>
      </c>
      <c r="DV71" s="491"/>
      <c r="DW71" s="452" t="str">
        <f>IF(DV71="","",VLOOKUP(DV71,Language!$D$5:$E$94,2,0))</f>
        <v/>
      </c>
      <c r="DX71" s="492"/>
      <c r="DY71" s="452" t="str">
        <f>IF(DX71="","",VLOOKUP(DX71,Language!$D$5:$E$94,2,0))</f>
        <v/>
      </c>
      <c r="DZ71" s="492"/>
      <c r="EA71" s="492"/>
      <c r="EB71" s="581">
        <f>COUNTIF(DV$71:DV$74,DV71)+COUNTIF(DX$71:DX$74,DV71)</f>
        <v>0</v>
      </c>
      <c r="EC71" s="453" t="str">
        <f ca="1">IF((DZ71&lt;&gt;"")*(EA71&lt;&gt;"")*((IFERROR(VLOOKUP(DV71,$B$71:$F$74,5,0),"")&lt;&gt;"")+(IFERROR(VLOOKUP(DV71,$D$71:$G$74,4,0),"")&lt;&gt;""))*((IFERROR(VLOOKUP(DX71,$B$71:$F$74,5,0),"")&lt;&gt;"")+(IFERROR(VLOOKUP(DX71,$D$71:$G$74,4,0),"")&lt;&gt;"")),IF((EG71&lt;&gt;2)+($B$71&amp;$D$71&lt;&gt;DV71&amp;DX71)*($B$72&amp;$D$72&lt;&gt;DV71&amp;DX71)*($B$73&amp;$D$73&lt;&gt;DV71&amp;DX71)*($B$74&amp;$D$74&lt;&gt;DV71&amp;DX71)*($D$71&amp;$B$71&lt;&gt;DV71&amp;DX71)*($D$72&amp;$B$72&lt;&gt;DV71&amp;DX71)*($D$73&amp;$B$73&lt;&gt;DV71&amp;DX71)*($D$74&amp;$B$74&lt;&gt;DV71&amp;DX71),"0",(DV82+DX82&gt;DV86+DX86)*(DZ71&gt;EA71)+(DV82+DX82=DV86+DX86)*(DZ71=EA71)+(DV82+DX82&lt;DV86+DX86)*(DZ71&lt;EA71)),"")</f>
        <v/>
      </c>
      <c r="ED71" s="453" t="str">
        <f ca="1">IF((EC71&lt;&gt;""),IF(OR(DV82+DX82&lt;&gt;DV86+DX86,PrSettings!$M$4="●"),((DV82+DX82-DV86-DX86)=(DZ71-EA71))*(EC71=1),0),"")</f>
        <v/>
      </c>
      <c r="EE71" s="453" t="str">
        <f ca="1">IF((ED71&lt;&gt;""),IF(ED71=0,0,(DV82+DX82=DZ71)*(DV86+DX86=EA71)),"")</f>
        <v/>
      </c>
      <c r="EF71" s="453" t="str">
        <f ca="1">IF(EC71&lt;&gt;"",IF((EG71&lt;&gt;2)+($B$71&amp;$D$71&lt;&gt;DV71&amp;DX71)*($B$72&amp;$D$72&lt;&gt;DV71&amp;DX71)*($B$73&amp;$D$73&lt;&gt;DV71&amp;DX71)*($B$74&amp;$D$74&lt;&gt;DV71&amp;DX71)*($D$71&amp;$B$71&lt;&gt;DV71&amp;DX71)*($D$72&amp;$B$72&lt;&gt;DV71&amp;DX71)*($D$73&amp;$B$73&lt;&gt;DV71&amp;DX71)*($D$74&amp;$B$74&lt;&gt;DV71&amp;DX71),0,IF(ABS(DV82+DX82-DV86-DX86)&gt;=PrSettings!$M$7,(ABS(DV82+DX82-DV86-DX86-DZ71+EA71)&lt;=1)*1,IF(AND(EC71,$F71=$G71,DV82+DX82&gt;=PrSettings!$M$6),(ABS(DZ71-DV82-DX82)&lt;=1)*1,IF(AND(EC71,DV82+DX82+DV86+DX86&gt;=PrSettings!$M$8),(ABS(DZ71-DV82-DX82)+ABS(EA71-DV86-DX86)&lt;=1)*1,"0")))),"")</f>
        <v/>
      </c>
      <c r="EG71" s="476" t="str">
        <f ca="1">IF(($C$71&amp;$C$72&amp;$C$73&amp;$C$74&amp;$E$71&amp;$E$72&amp;$E$73&amp;$E$74&lt;&gt;"")*(DV$71&amp;DV$72&amp;DV$73&amp;DV$74&amp;DX$71&amp;DX$72&amp;DX$73&amp;DX$74&lt;&gt;"")*(DV71&amp;DX71&lt;&gt;""),IF(EB71&lt;&gt;1,0,COUNTIF($B$71:$B$74,DV71)+COUNTIF($D$71:$D$74,DV71))+IF(EB66&lt;&gt;1,0,COUNTIF($B$71:$B$74,DX71)+COUNTIF($D$71:$D$74,DX71)),"")</f>
        <v/>
      </c>
      <c r="EI71" s="491"/>
      <c r="EJ71" s="452" t="str">
        <f>IF(EI71="","",VLOOKUP(EI71,Language!$D$5:$E$94,2,0))</f>
        <v/>
      </c>
      <c r="EK71" s="492"/>
      <c r="EL71" s="452" t="str">
        <f>IF(EK71="","",VLOOKUP(EK71,Language!$D$5:$E$94,2,0))</f>
        <v/>
      </c>
      <c r="EM71" s="492"/>
      <c r="EN71" s="492"/>
      <c r="EO71" s="581">
        <f>COUNTIF(EI$71:EI$74,EI71)+COUNTIF(EK$71:EK$74,EI71)</f>
        <v>0</v>
      </c>
      <c r="EP71" s="453" t="str">
        <f ca="1">IF((EM71&lt;&gt;"")*(EN71&lt;&gt;"")*((IFERROR(VLOOKUP(EI71,$B$71:$F$74,5,0),"")&lt;&gt;"")+(IFERROR(VLOOKUP(EI71,$D$71:$G$74,4,0),"")&lt;&gt;""))*((IFERROR(VLOOKUP(EK71,$B$71:$F$74,5,0),"")&lt;&gt;"")+(IFERROR(VLOOKUP(EK71,$D$71:$G$74,4,0),"")&lt;&gt;"")),IF((ET71&lt;&gt;2)+($B$71&amp;$D$71&lt;&gt;EI71&amp;EK71)*($B$72&amp;$D$72&lt;&gt;EI71&amp;EK71)*($B$73&amp;$D$73&lt;&gt;EI71&amp;EK71)*($B$74&amp;$D$74&lt;&gt;EI71&amp;EK71)*($D$71&amp;$B$71&lt;&gt;EI71&amp;EK71)*($D$72&amp;$B$72&lt;&gt;EI71&amp;EK71)*($D$73&amp;$B$73&lt;&gt;EI71&amp;EK71)*($D$74&amp;$B$74&lt;&gt;EI71&amp;EK71),"0",(EI82+EK82&gt;EI86+EK86)*(EM71&gt;EN71)+(EI82+EK82=EI86+EK86)*(EM71=EN71)+(EI82+EK82&lt;EI86+EK86)*(EM71&lt;EN71)),"")</f>
        <v/>
      </c>
      <c r="EQ71" s="453" t="str">
        <f ca="1">IF((EP71&lt;&gt;""),IF(OR(EI82+EK82&lt;&gt;EI86+EK86,PrSettings!$M$4="●"),((EI82+EK82-EI86-EK86)=(EM71-EN71))*(EP71=1),0),"")</f>
        <v/>
      </c>
      <c r="ER71" s="453" t="str">
        <f ca="1">IF((EQ71&lt;&gt;""),IF(EQ71=0,0,(EI82+EK82=EM71)*(EI86+EK86=EN71)),"")</f>
        <v/>
      </c>
      <c r="ES71" s="453" t="str">
        <f ca="1">IF(EP71&lt;&gt;"",IF((ET71&lt;&gt;2)+($B$71&amp;$D$71&lt;&gt;EI71&amp;EK71)*($B$72&amp;$D$72&lt;&gt;EI71&amp;EK71)*($B$73&amp;$D$73&lt;&gt;EI71&amp;EK71)*($B$74&amp;$D$74&lt;&gt;EI71&amp;EK71)*($D$71&amp;$B$71&lt;&gt;EI71&amp;EK71)*($D$72&amp;$B$72&lt;&gt;EI71&amp;EK71)*($D$73&amp;$B$73&lt;&gt;EI71&amp;EK71)*($D$74&amp;$B$74&lt;&gt;EI71&amp;EK71),0,IF(ABS(EI82+EK82-EI86-EK86)&gt;=PrSettings!$M$7,(ABS(EI82+EK82-EI86-EK86-EM71+EN71)&lt;=1)*1,IF(AND(EP71,$F71=$G71,EI82+EK82&gt;=PrSettings!$M$6),(ABS(EM71-EI82-EK82)&lt;=1)*1,IF(AND(EP71,EI82+EK82+EI86+EK86&gt;=PrSettings!$M$8),(ABS(EM71-EI82-EK82)+ABS(EN71-EI86-EK86)&lt;=1)*1,"0")))),"")</f>
        <v/>
      </c>
      <c r="ET71" s="476" t="str">
        <f ca="1">IF(($C$71&amp;$C$72&amp;$C$73&amp;$C$74&amp;$E$71&amp;$E$72&amp;$E$73&amp;$E$74&lt;&gt;"")*(EI$71&amp;EI$72&amp;EI$73&amp;EI$74&amp;EK$71&amp;EK$72&amp;EK$73&amp;EK$74&lt;&gt;"")*(EI71&amp;EK71&lt;&gt;""),IF(EO71&lt;&gt;1,0,COUNTIF($B$71:$B$74,EI71)+COUNTIF($D$71:$D$74,EI71))+IF(EO66&lt;&gt;1,0,COUNTIF($B$71:$B$74,EK71)+COUNTIF($D$71:$D$74,EK71)),"")</f>
        <v/>
      </c>
      <c r="EV71" s="491"/>
      <c r="EW71" s="452" t="str">
        <f>IF(EV71="","",VLOOKUP(EV71,Language!$D$5:$E$94,2,0))</f>
        <v/>
      </c>
      <c r="EX71" s="492"/>
      <c r="EY71" s="452" t="str">
        <f>IF(EX71="","",VLOOKUP(EX71,Language!$D$5:$E$94,2,0))</f>
        <v/>
      </c>
      <c r="EZ71" s="492"/>
      <c r="FA71" s="492"/>
      <c r="FB71" s="581">
        <f>COUNTIF(EV$71:EV$74,EV71)+COUNTIF(EX$71:EX$74,EV71)</f>
        <v>0</v>
      </c>
      <c r="FC71" s="453" t="str">
        <f ca="1">IF((EZ71&lt;&gt;"")*(FA71&lt;&gt;"")*((IFERROR(VLOOKUP(EV71,$B$71:$F$74,5,0),"")&lt;&gt;"")+(IFERROR(VLOOKUP(EV71,$D$71:$G$74,4,0),"")&lt;&gt;""))*((IFERROR(VLOOKUP(EX71,$B$71:$F$74,5,0),"")&lt;&gt;"")+(IFERROR(VLOOKUP(EX71,$D$71:$G$74,4,0),"")&lt;&gt;"")),IF((FG71&lt;&gt;2)+($B$71&amp;$D$71&lt;&gt;EV71&amp;EX71)*($B$72&amp;$D$72&lt;&gt;EV71&amp;EX71)*($B$73&amp;$D$73&lt;&gt;EV71&amp;EX71)*($B$74&amp;$D$74&lt;&gt;EV71&amp;EX71)*($D$71&amp;$B$71&lt;&gt;EV71&amp;EX71)*($D$72&amp;$B$72&lt;&gt;EV71&amp;EX71)*($D$73&amp;$B$73&lt;&gt;EV71&amp;EX71)*($D$74&amp;$B$74&lt;&gt;EV71&amp;EX71),"0",(EV82+EX82&gt;EV86+EX86)*(EZ71&gt;FA71)+(EV82+EX82=EV86+EX86)*(EZ71=FA71)+(EV82+EX82&lt;EV86+EX86)*(EZ71&lt;FA71)),"")</f>
        <v/>
      </c>
      <c r="FD71" s="453" t="str">
        <f ca="1">IF((FC71&lt;&gt;""),IF(OR(EV82+EX82&lt;&gt;EV86+EX86,PrSettings!$M$4="●"),((EV82+EX82-EV86-EX86)=(EZ71-FA71))*(FC71=1),0),"")</f>
        <v/>
      </c>
      <c r="FE71" s="453" t="str">
        <f ca="1">IF((FD71&lt;&gt;""),IF(FD71=0,0,(EV82+EX82=EZ71)*(EV86+EX86=FA71)),"")</f>
        <v/>
      </c>
      <c r="FF71" s="453" t="str">
        <f ca="1">IF(FC71&lt;&gt;"",IF((FG71&lt;&gt;2)+($B$71&amp;$D$71&lt;&gt;EV71&amp;EX71)*($B$72&amp;$D$72&lt;&gt;EV71&amp;EX71)*($B$73&amp;$D$73&lt;&gt;EV71&amp;EX71)*($B$74&amp;$D$74&lt;&gt;EV71&amp;EX71)*($D$71&amp;$B$71&lt;&gt;EV71&amp;EX71)*($D$72&amp;$B$72&lt;&gt;EV71&amp;EX71)*($D$73&amp;$B$73&lt;&gt;EV71&amp;EX71)*($D$74&amp;$B$74&lt;&gt;EV71&amp;EX71),0,IF(ABS(EV82+EX82-EV86-EX86)&gt;=PrSettings!$M$7,(ABS(EV82+EX82-EV86-EX86-EZ71+FA71)&lt;=1)*1,IF(AND(FC71,$F71=$G71,EV82+EX82&gt;=PrSettings!$M$6),(ABS(EZ71-EV82-EX82)&lt;=1)*1,IF(AND(FC71,EV82+EX82+EV86+EX86&gt;=PrSettings!$M$8),(ABS(EZ71-EV82-EX82)+ABS(FA71-EV86-EX86)&lt;=1)*1,"0")))),"")</f>
        <v/>
      </c>
      <c r="FG71" s="476" t="str">
        <f ca="1">IF(($C$71&amp;$C$72&amp;$C$73&amp;$C$74&amp;$E$71&amp;$E$72&amp;$E$73&amp;$E$74&lt;&gt;"")*(EV$71&amp;EV$72&amp;EV$73&amp;EV$74&amp;EX$71&amp;EX$72&amp;EX$73&amp;EX$74&lt;&gt;"")*(EV71&amp;EX71&lt;&gt;""),IF(FB71&lt;&gt;1,0,COUNTIF($B$71:$B$74,EV71)+COUNTIF($D$71:$D$74,EV71))+IF(FB66&lt;&gt;1,0,COUNTIF($B$71:$B$74,EX71)+COUNTIF($D$71:$D$74,EX71)),"")</f>
        <v/>
      </c>
      <c r="FI71" s="491"/>
      <c r="FJ71" s="452" t="str">
        <f>IF(FI71="","",VLOOKUP(FI71,Language!$D$5:$E$94,2,0))</f>
        <v/>
      </c>
      <c r="FK71" s="492"/>
      <c r="FL71" s="452" t="str">
        <f>IF(FK71="","",VLOOKUP(FK71,Language!$D$5:$E$94,2,0))</f>
        <v/>
      </c>
      <c r="FM71" s="492"/>
      <c r="FN71" s="492"/>
      <c r="FO71" s="581">
        <f>COUNTIF(FI$71:FI$74,FI71)+COUNTIF(FK$71:FK$74,FI71)</f>
        <v>0</v>
      </c>
      <c r="FP71" s="453" t="str">
        <f ca="1">IF((FM71&lt;&gt;"")*(FN71&lt;&gt;"")*((IFERROR(VLOOKUP(FI71,$B$71:$F$74,5,0),"")&lt;&gt;"")+(IFERROR(VLOOKUP(FI71,$D$71:$G$74,4,0),"")&lt;&gt;""))*((IFERROR(VLOOKUP(FK71,$B$71:$F$74,5,0),"")&lt;&gt;"")+(IFERROR(VLOOKUP(FK71,$D$71:$G$74,4,0),"")&lt;&gt;"")),IF((FT71&lt;&gt;2)+($B$71&amp;$D$71&lt;&gt;FI71&amp;FK71)*($B$72&amp;$D$72&lt;&gt;FI71&amp;FK71)*($B$73&amp;$D$73&lt;&gt;FI71&amp;FK71)*($B$74&amp;$D$74&lt;&gt;FI71&amp;FK71)*($D$71&amp;$B$71&lt;&gt;FI71&amp;FK71)*($D$72&amp;$B$72&lt;&gt;FI71&amp;FK71)*($D$73&amp;$B$73&lt;&gt;FI71&amp;FK71)*($D$74&amp;$B$74&lt;&gt;FI71&amp;FK71),"0",(FI82+FK82&gt;FI86+FK86)*(FM71&gt;FN71)+(FI82+FK82=FI86+FK86)*(FM71=FN71)+(FI82+FK82&lt;FI86+FK86)*(FM71&lt;FN71)),"")</f>
        <v/>
      </c>
      <c r="FQ71" s="453" t="str">
        <f ca="1">IF((FP71&lt;&gt;""),IF(OR(FI82+FK82&lt;&gt;FI86+FK86,PrSettings!$M$4="●"),((FI82+FK82-FI86-FK86)=(FM71-FN71))*(FP71=1),0),"")</f>
        <v/>
      </c>
      <c r="FR71" s="453" t="str">
        <f ca="1">IF((FQ71&lt;&gt;""),IF(FQ71=0,0,(FI82+FK82=FM71)*(FI86+FK86=FN71)),"")</f>
        <v/>
      </c>
      <c r="FS71" s="453" t="str">
        <f ca="1">IF(FP71&lt;&gt;"",IF((FT71&lt;&gt;2)+($B$71&amp;$D$71&lt;&gt;FI71&amp;FK71)*($B$72&amp;$D$72&lt;&gt;FI71&amp;FK71)*($B$73&amp;$D$73&lt;&gt;FI71&amp;FK71)*($B$74&amp;$D$74&lt;&gt;FI71&amp;FK71)*($D$71&amp;$B$71&lt;&gt;FI71&amp;FK71)*($D$72&amp;$B$72&lt;&gt;FI71&amp;FK71)*($D$73&amp;$B$73&lt;&gt;FI71&amp;FK71)*($D$74&amp;$B$74&lt;&gt;FI71&amp;FK71),0,IF(ABS(FI82+FK82-FI86-FK86)&gt;=PrSettings!$M$7,(ABS(FI82+FK82-FI86-FK86-FM71+FN71)&lt;=1)*1,IF(AND(FP71,$F71=$G71,FI82+FK82&gt;=PrSettings!$M$6),(ABS(FM71-FI82-FK82)&lt;=1)*1,IF(AND(FP71,FI82+FK82+FI86+FK86&gt;=PrSettings!$M$8),(ABS(FM71-FI82-FK82)+ABS(FN71-FI86-FK86)&lt;=1)*1,"0")))),"")</f>
        <v/>
      </c>
      <c r="FT71" s="476" t="str">
        <f ca="1">IF(($C$71&amp;$C$72&amp;$C$73&amp;$C$74&amp;$E$71&amp;$E$72&amp;$E$73&amp;$E$74&lt;&gt;"")*(FI$71&amp;FI$72&amp;FI$73&amp;FI$74&amp;FK$71&amp;FK$72&amp;FK$73&amp;FK$74&lt;&gt;"")*(FI71&amp;FK71&lt;&gt;""),IF(FO71&lt;&gt;1,0,COUNTIF($B$71:$B$74,FI71)+COUNTIF($D$71:$D$74,FI71))+IF(FO66&lt;&gt;1,0,COUNTIF($B$71:$B$74,FK71)+COUNTIF($D$71:$D$74,FK71)),"")</f>
        <v/>
      </c>
      <c r="FV71" s="491"/>
      <c r="FW71" s="452" t="str">
        <f>IF(FV71="","",VLOOKUP(FV71,Language!$D$5:$E$94,2,0))</f>
        <v/>
      </c>
      <c r="FX71" s="492"/>
      <c r="FY71" s="452" t="str">
        <f>IF(FX71="","",VLOOKUP(FX71,Language!$D$5:$E$94,2,0))</f>
        <v/>
      </c>
      <c r="FZ71" s="492"/>
      <c r="GA71" s="492"/>
      <c r="GB71" s="581">
        <f>COUNTIF(FV$71:FV$74,FV71)+COUNTIF(FX$71:FX$74,FV71)</f>
        <v>0</v>
      </c>
      <c r="GC71" s="453" t="str">
        <f ca="1">IF((FZ71&lt;&gt;"")*(GA71&lt;&gt;"")*((IFERROR(VLOOKUP(FV71,$B$71:$F$74,5,0),"")&lt;&gt;"")+(IFERROR(VLOOKUP(FV71,$D$71:$G$74,4,0),"")&lt;&gt;""))*((IFERROR(VLOOKUP(FX71,$B$71:$F$74,5,0),"")&lt;&gt;"")+(IFERROR(VLOOKUP(FX71,$D$71:$G$74,4,0),"")&lt;&gt;"")),IF((GG71&lt;&gt;2)+($B$71&amp;$D$71&lt;&gt;FV71&amp;FX71)*($B$72&amp;$D$72&lt;&gt;FV71&amp;FX71)*($B$73&amp;$D$73&lt;&gt;FV71&amp;FX71)*($B$74&amp;$D$74&lt;&gt;FV71&amp;FX71)*($D$71&amp;$B$71&lt;&gt;FV71&amp;FX71)*($D$72&amp;$B$72&lt;&gt;FV71&amp;FX71)*($D$73&amp;$B$73&lt;&gt;FV71&amp;FX71)*($D$74&amp;$B$74&lt;&gt;FV71&amp;FX71),"0",(FV82+FX82&gt;FV86+FX86)*(FZ71&gt;GA71)+(FV82+FX82=FV86+FX86)*(FZ71=GA71)+(FV82+FX82&lt;FV86+FX86)*(FZ71&lt;GA71)),"")</f>
        <v/>
      </c>
      <c r="GD71" s="453" t="str">
        <f ca="1">IF((GC71&lt;&gt;""),IF(OR(FV82+FX82&lt;&gt;FV86+FX86,PrSettings!$M$4="●"),((FV82+FX82-FV86-FX86)=(FZ71-GA71))*(GC71=1),0),"")</f>
        <v/>
      </c>
      <c r="GE71" s="453" t="str">
        <f ca="1">IF((GD71&lt;&gt;""),IF(GD71=0,0,(FV82+FX82=FZ71)*(FV86+FX86=GA71)),"")</f>
        <v/>
      </c>
      <c r="GF71" s="453" t="str">
        <f ca="1">IF(GC71&lt;&gt;"",IF((GG71&lt;&gt;2)+($B$71&amp;$D$71&lt;&gt;FV71&amp;FX71)*($B$72&amp;$D$72&lt;&gt;FV71&amp;FX71)*($B$73&amp;$D$73&lt;&gt;FV71&amp;FX71)*($B$74&amp;$D$74&lt;&gt;FV71&amp;FX71)*($D$71&amp;$B$71&lt;&gt;FV71&amp;FX71)*($D$72&amp;$B$72&lt;&gt;FV71&amp;FX71)*($D$73&amp;$B$73&lt;&gt;FV71&amp;FX71)*($D$74&amp;$B$74&lt;&gt;FV71&amp;FX71),0,IF(ABS(FV82+FX82-FV86-FX86)&gt;=PrSettings!$M$7,(ABS(FV82+FX82-FV86-FX86-FZ71+GA71)&lt;=1)*1,IF(AND(GC71,$F71=$G71,FV82+FX82&gt;=PrSettings!$M$6),(ABS(FZ71-FV82-FX82)&lt;=1)*1,IF(AND(GC71,FV82+FX82+FV86+FX86&gt;=PrSettings!$M$8),(ABS(FZ71-FV82-FX82)+ABS(GA71-FV86-FX86)&lt;=1)*1,"0")))),"")</f>
        <v/>
      </c>
      <c r="GG71" s="476" t="str">
        <f ca="1">IF(($C$71&amp;$C$72&amp;$C$73&amp;$C$74&amp;$E$71&amp;$E$72&amp;$E$73&amp;$E$74&lt;&gt;"")*(FV$71&amp;FV$72&amp;FV$73&amp;FV$74&amp;FX$71&amp;FX$72&amp;FX$73&amp;FX$74&lt;&gt;"")*(FV71&amp;FX71&lt;&gt;""),IF(GB71&lt;&gt;1,0,COUNTIF($B$71:$B$74,FV71)+COUNTIF($D$71:$D$74,FV71))+IF(GB66&lt;&gt;1,0,COUNTIF($B$71:$B$74,FX71)+COUNTIF($D$71:$D$74,FX71)),"")</f>
        <v/>
      </c>
      <c r="GI71" s="491"/>
      <c r="GJ71" s="452" t="str">
        <f>IF(GI71="","",VLOOKUP(GI71,Language!$D$5:$E$94,2,0))</f>
        <v/>
      </c>
      <c r="GK71" s="492"/>
      <c r="GL71" s="452" t="str">
        <f>IF(GK71="","",VLOOKUP(GK71,Language!$D$5:$E$94,2,0))</f>
        <v/>
      </c>
      <c r="GM71" s="492"/>
      <c r="GN71" s="492"/>
      <c r="GO71" s="581">
        <f>COUNTIF(GI$71:GI$74,GI71)+COUNTIF(GK$71:GK$74,GI71)</f>
        <v>0</v>
      </c>
      <c r="GP71" s="453" t="str">
        <f ca="1">IF((GM71&lt;&gt;"")*(GN71&lt;&gt;"")*((IFERROR(VLOOKUP(GI71,$B$71:$F$74,5,0),"")&lt;&gt;"")+(IFERROR(VLOOKUP(GI71,$D$71:$G$74,4,0),"")&lt;&gt;""))*((IFERROR(VLOOKUP(GK71,$B$71:$F$74,5,0),"")&lt;&gt;"")+(IFERROR(VLOOKUP(GK71,$D$71:$G$74,4,0),"")&lt;&gt;"")),IF((GT71&lt;&gt;2)+($B$71&amp;$D$71&lt;&gt;GI71&amp;GK71)*($B$72&amp;$D$72&lt;&gt;GI71&amp;GK71)*($B$73&amp;$D$73&lt;&gt;GI71&amp;GK71)*($B$74&amp;$D$74&lt;&gt;GI71&amp;GK71)*($D$71&amp;$B$71&lt;&gt;GI71&amp;GK71)*($D$72&amp;$B$72&lt;&gt;GI71&amp;GK71)*($D$73&amp;$B$73&lt;&gt;GI71&amp;GK71)*($D$74&amp;$B$74&lt;&gt;GI71&amp;GK71),"0",(GI82+GK82&gt;GI86+GK86)*(GM71&gt;GN71)+(GI82+GK82=GI86+GK86)*(GM71=GN71)+(GI82+GK82&lt;GI86+GK86)*(GM71&lt;GN71)),"")</f>
        <v/>
      </c>
      <c r="GQ71" s="453" t="str">
        <f ca="1">IF((GP71&lt;&gt;""),IF(OR(GI82+GK82&lt;&gt;GI86+GK86,PrSettings!$M$4="●"),((GI82+GK82-GI86-GK86)=(GM71-GN71))*(GP71=1),0),"")</f>
        <v/>
      </c>
      <c r="GR71" s="453" t="str">
        <f ca="1">IF((GQ71&lt;&gt;""),IF(GQ71=0,0,(GI82+GK82=GM71)*(GI86+GK86=GN71)),"")</f>
        <v/>
      </c>
      <c r="GS71" s="453" t="str">
        <f ca="1">IF(GP71&lt;&gt;"",IF((GT71&lt;&gt;2)+($B$71&amp;$D$71&lt;&gt;GI71&amp;GK71)*($B$72&amp;$D$72&lt;&gt;GI71&amp;GK71)*($B$73&amp;$D$73&lt;&gt;GI71&amp;GK71)*($B$74&amp;$D$74&lt;&gt;GI71&amp;GK71)*($D$71&amp;$B$71&lt;&gt;GI71&amp;GK71)*($D$72&amp;$B$72&lt;&gt;GI71&amp;GK71)*($D$73&amp;$B$73&lt;&gt;GI71&amp;GK71)*($D$74&amp;$B$74&lt;&gt;GI71&amp;GK71),0,IF(ABS(GI82+GK82-GI86-GK86)&gt;=PrSettings!$M$7,(ABS(GI82+GK82-GI86-GK86-GM71+GN71)&lt;=1)*1,IF(AND(GP71,$F71=$G71,GI82+GK82&gt;=PrSettings!$M$6),(ABS(GM71-GI82-GK82)&lt;=1)*1,IF(AND(GP71,GI82+GK82+GI86+GK86&gt;=PrSettings!$M$8),(ABS(GM71-GI82-GK82)+ABS(GN71-GI86-GK86)&lt;=1)*1,"0")))),"")</f>
        <v/>
      </c>
      <c r="GT71" s="476" t="str">
        <f ca="1">IF(($C$71&amp;$C$72&amp;$C$73&amp;$C$74&amp;$E$71&amp;$E$72&amp;$E$73&amp;$E$74&lt;&gt;"")*(GI$71&amp;GI$72&amp;GI$73&amp;GI$74&amp;GK$71&amp;GK$72&amp;GK$73&amp;GK$74&lt;&gt;"")*(GI71&amp;GK71&lt;&gt;""),IF(GO71&lt;&gt;1,0,COUNTIF($B$71:$B$74,GI71)+COUNTIF($D$71:$D$74,GI71))+IF(GO66&lt;&gt;1,0,COUNTIF($B$71:$B$74,GK71)+COUNTIF($D$71:$D$74,GK71)),"")</f>
        <v/>
      </c>
      <c r="GV71" s="491"/>
      <c r="GW71" s="452" t="str">
        <f>IF(GV71="","",VLOOKUP(GV71,Language!$D$5:$E$94,2,0))</f>
        <v/>
      </c>
      <c r="GX71" s="492"/>
      <c r="GY71" s="452" t="str">
        <f>IF(GX71="","",VLOOKUP(GX71,Language!$D$5:$E$94,2,0))</f>
        <v/>
      </c>
      <c r="GZ71" s="492"/>
      <c r="HA71" s="492"/>
      <c r="HB71" s="581">
        <f>COUNTIF(GV$71:GV$74,GV71)+COUNTIF(GX$71:GX$74,GV71)</f>
        <v>0</v>
      </c>
      <c r="HC71" s="453" t="str">
        <f ca="1">IF((GZ71&lt;&gt;"")*(HA71&lt;&gt;"")*((IFERROR(VLOOKUP(GV71,$B$71:$F$74,5,0),"")&lt;&gt;"")+(IFERROR(VLOOKUP(GV71,$D$71:$G$74,4,0),"")&lt;&gt;""))*((IFERROR(VLOOKUP(GX71,$B$71:$F$74,5,0),"")&lt;&gt;"")+(IFERROR(VLOOKUP(GX71,$D$71:$G$74,4,0),"")&lt;&gt;"")),IF((HG71&lt;&gt;2)+($B$71&amp;$D$71&lt;&gt;GV71&amp;GX71)*($B$72&amp;$D$72&lt;&gt;GV71&amp;GX71)*($B$73&amp;$D$73&lt;&gt;GV71&amp;GX71)*($B$74&amp;$D$74&lt;&gt;GV71&amp;GX71)*($D$71&amp;$B$71&lt;&gt;GV71&amp;GX71)*($D$72&amp;$B$72&lt;&gt;GV71&amp;GX71)*($D$73&amp;$B$73&lt;&gt;GV71&amp;GX71)*($D$74&amp;$B$74&lt;&gt;GV71&amp;GX71),"0",(GV82+GX82&gt;GV86+GX86)*(GZ71&gt;HA71)+(GV82+GX82=GV86+GX86)*(GZ71=HA71)+(GV82+GX82&lt;GV86+GX86)*(GZ71&lt;HA71)),"")</f>
        <v/>
      </c>
      <c r="HD71" s="453" t="str">
        <f ca="1">IF((HC71&lt;&gt;""),IF(OR(GV82+GX82&lt;&gt;GV86+GX86,PrSettings!$M$4="●"),((GV82+GX82-GV86-GX86)=(GZ71-HA71))*(HC71=1),0),"")</f>
        <v/>
      </c>
      <c r="HE71" s="453" t="str">
        <f ca="1">IF((HD71&lt;&gt;""),IF(HD71=0,0,(GV82+GX82=GZ71)*(GV86+GX86=HA71)),"")</f>
        <v/>
      </c>
      <c r="HF71" s="453" t="str">
        <f ca="1">IF(HC71&lt;&gt;"",IF((HG71&lt;&gt;2)+($B$71&amp;$D$71&lt;&gt;GV71&amp;GX71)*($B$72&amp;$D$72&lt;&gt;GV71&amp;GX71)*($B$73&amp;$D$73&lt;&gt;GV71&amp;GX71)*($B$74&amp;$D$74&lt;&gt;GV71&amp;GX71)*($D$71&amp;$B$71&lt;&gt;GV71&amp;GX71)*($D$72&amp;$B$72&lt;&gt;GV71&amp;GX71)*($D$73&amp;$B$73&lt;&gt;GV71&amp;GX71)*($D$74&amp;$B$74&lt;&gt;GV71&amp;GX71),0,IF(ABS(GV82+GX82-GV86-GX86)&gt;=PrSettings!$M$7,(ABS(GV82+GX82-GV86-GX86-GZ71+HA71)&lt;=1)*1,IF(AND(HC71,$F71=$G71,GV82+GX82&gt;=PrSettings!$M$6),(ABS(GZ71-GV82-GX82)&lt;=1)*1,IF(AND(HC71,GV82+GX82+GV86+GX86&gt;=PrSettings!$M$8),(ABS(GZ71-GV82-GX82)+ABS(HA71-GV86-GX86)&lt;=1)*1,"0")))),"")</f>
        <v/>
      </c>
      <c r="HG71" s="476" t="str">
        <f ca="1">IF(($C$71&amp;$C$72&amp;$C$73&amp;$C$74&amp;$E$71&amp;$E$72&amp;$E$73&amp;$E$74&lt;&gt;"")*(GV$71&amp;GV$72&amp;GV$73&amp;GV$74&amp;GX$71&amp;GX$72&amp;GX$73&amp;GX$74&lt;&gt;"")*(GV71&amp;GX71&lt;&gt;""),IF(HB71&lt;&gt;1,0,COUNTIF($B$71:$B$74,GV71)+COUNTIF($D$71:$D$74,GV71))+IF(HB66&lt;&gt;1,0,COUNTIF($B$71:$B$74,GX71)+COUNTIF($D$71:$D$74,GX71)),"")</f>
        <v/>
      </c>
      <c r="HI71" s="491"/>
      <c r="HJ71" s="452" t="str">
        <f>IF(HI71="","",VLOOKUP(HI71,Language!$D$5:$E$94,2,0))</f>
        <v/>
      </c>
      <c r="HK71" s="492"/>
      <c r="HL71" s="452" t="str">
        <f>IF(HK71="","",VLOOKUP(HK71,Language!$D$5:$E$94,2,0))</f>
        <v/>
      </c>
      <c r="HM71" s="492"/>
      <c r="HN71" s="492"/>
      <c r="HO71" s="581">
        <f>COUNTIF(HI$71:HI$74,HI71)+COUNTIF(HK$71:HK$74,HI71)</f>
        <v>0</v>
      </c>
      <c r="HP71" s="453" t="str">
        <f ca="1">IF((HM71&lt;&gt;"")*(HN71&lt;&gt;"")*((IFERROR(VLOOKUP(HI71,$B$71:$F$74,5,0),"")&lt;&gt;"")+(IFERROR(VLOOKUP(HI71,$D$71:$G$74,4,0),"")&lt;&gt;""))*((IFERROR(VLOOKUP(HK71,$B$71:$F$74,5,0),"")&lt;&gt;"")+(IFERROR(VLOOKUP(HK71,$D$71:$G$74,4,0),"")&lt;&gt;"")),IF((HT71&lt;&gt;2)+($B$71&amp;$D$71&lt;&gt;HI71&amp;HK71)*($B$72&amp;$D$72&lt;&gt;HI71&amp;HK71)*($B$73&amp;$D$73&lt;&gt;HI71&amp;HK71)*($B$74&amp;$D$74&lt;&gt;HI71&amp;HK71)*($D$71&amp;$B$71&lt;&gt;HI71&amp;HK71)*($D$72&amp;$B$72&lt;&gt;HI71&amp;HK71)*($D$73&amp;$B$73&lt;&gt;HI71&amp;HK71)*($D$74&amp;$B$74&lt;&gt;HI71&amp;HK71),"0",(HI82+HK82&gt;HI86+HK86)*(HM71&gt;HN71)+(HI82+HK82=HI86+HK86)*(HM71=HN71)+(HI82+HK82&lt;HI86+HK86)*(HM71&lt;HN71)),"")</f>
        <v/>
      </c>
      <c r="HQ71" s="453" t="str">
        <f ca="1">IF((HP71&lt;&gt;""),IF(OR(HI82+HK82&lt;&gt;HI86+HK86,PrSettings!$M$4="●"),((HI82+HK82-HI86-HK86)=(HM71-HN71))*(HP71=1),0),"")</f>
        <v/>
      </c>
      <c r="HR71" s="453" t="str">
        <f ca="1">IF((HQ71&lt;&gt;""),IF(HQ71=0,0,(HI82+HK82=HM71)*(HI86+HK86=HN71)),"")</f>
        <v/>
      </c>
      <c r="HS71" s="453" t="str">
        <f ca="1">IF(HP71&lt;&gt;"",IF((HT71&lt;&gt;2)+($B$71&amp;$D$71&lt;&gt;HI71&amp;HK71)*($B$72&amp;$D$72&lt;&gt;HI71&amp;HK71)*($B$73&amp;$D$73&lt;&gt;HI71&amp;HK71)*($B$74&amp;$D$74&lt;&gt;HI71&amp;HK71)*($D$71&amp;$B$71&lt;&gt;HI71&amp;HK71)*($D$72&amp;$B$72&lt;&gt;HI71&amp;HK71)*($D$73&amp;$B$73&lt;&gt;HI71&amp;HK71)*($D$74&amp;$B$74&lt;&gt;HI71&amp;HK71),0,IF(ABS(HI82+HK82-HI86-HK86)&gt;=PrSettings!$M$7,(ABS(HI82+HK82-HI86-HK86-HM71+HN71)&lt;=1)*1,IF(AND(HP71,$F71=$G71,HI82+HK82&gt;=PrSettings!$M$6),(ABS(HM71-HI82-HK82)&lt;=1)*1,IF(AND(HP71,HI82+HK82+HI86+HK86&gt;=PrSettings!$M$8),(ABS(HM71-HI82-HK82)+ABS(HN71-HI86-HK86)&lt;=1)*1,"0")))),"")</f>
        <v/>
      </c>
      <c r="HT71" s="476" t="str">
        <f ca="1">IF(($C$71&amp;$C$72&amp;$C$73&amp;$C$74&amp;$E$71&amp;$E$72&amp;$E$73&amp;$E$74&lt;&gt;"")*(HI$71&amp;HI$72&amp;HI$73&amp;HI$74&amp;HK$71&amp;HK$72&amp;HK$73&amp;HK$74&lt;&gt;"")*(HI71&amp;HK71&lt;&gt;""),IF(HO71&lt;&gt;1,0,COUNTIF($B$71:$B$74,HI71)+COUNTIF($D$71:$D$74,HI71))+IF(HO66&lt;&gt;1,0,COUNTIF($B$71:$B$74,HK71)+COUNTIF($D$71:$D$74,HK71)),"")</f>
        <v/>
      </c>
      <c r="HV71" s="491"/>
      <c r="HW71" s="452" t="str">
        <f>IF(HV71="","",VLOOKUP(HV71,Language!$D$5:$E$94,2,0))</f>
        <v/>
      </c>
      <c r="HX71" s="492"/>
      <c r="HY71" s="452" t="str">
        <f>IF(HX71="","",VLOOKUP(HX71,Language!$D$5:$E$94,2,0))</f>
        <v/>
      </c>
      <c r="HZ71" s="492"/>
      <c r="IA71" s="492"/>
      <c r="IB71" s="581">
        <f>COUNTIF(HV$71:HV$74,HV71)+COUNTIF(HX$71:HX$74,HV71)</f>
        <v>0</v>
      </c>
      <c r="IC71" s="453" t="str">
        <f ca="1">IF((HZ71&lt;&gt;"")*(IA71&lt;&gt;"")*((IFERROR(VLOOKUP(HV71,$B$71:$F$74,5,0),"")&lt;&gt;"")+(IFERROR(VLOOKUP(HV71,$D$71:$G$74,4,0),"")&lt;&gt;""))*((IFERROR(VLOOKUP(HX71,$B$71:$F$74,5,0),"")&lt;&gt;"")+(IFERROR(VLOOKUP(HX71,$D$71:$G$74,4,0),"")&lt;&gt;"")),IF((IG71&lt;&gt;2)+($B$71&amp;$D$71&lt;&gt;HV71&amp;HX71)*($B$72&amp;$D$72&lt;&gt;HV71&amp;HX71)*($B$73&amp;$D$73&lt;&gt;HV71&amp;HX71)*($B$74&amp;$D$74&lt;&gt;HV71&amp;HX71)*($D$71&amp;$B$71&lt;&gt;HV71&amp;HX71)*($D$72&amp;$B$72&lt;&gt;HV71&amp;HX71)*($D$73&amp;$B$73&lt;&gt;HV71&amp;HX71)*($D$74&amp;$B$74&lt;&gt;HV71&amp;HX71),"0",(HV82+HX82&gt;HV86+HX86)*(HZ71&gt;IA71)+(HV82+HX82=HV86+HX86)*(HZ71=IA71)+(HV82+HX82&lt;HV86+HX86)*(HZ71&lt;IA71)),"")</f>
        <v/>
      </c>
      <c r="ID71" s="453" t="str">
        <f ca="1">IF((IC71&lt;&gt;""),IF(OR(HV82+HX82&lt;&gt;HV86+HX86,PrSettings!$M$4="●"),((HV82+HX82-HV86-HX86)=(HZ71-IA71))*(IC71=1),0),"")</f>
        <v/>
      </c>
      <c r="IE71" s="453" t="str">
        <f ca="1">IF((ID71&lt;&gt;""),IF(ID71=0,0,(HV82+HX82=HZ71)*(HV86+HX86=IA71)),"")</f>
        <v/>
      </c>
      <c r="IF71" s="453" t="str">
        <f ca="1">IF(IC71&lt;&gt;"",IF((IG71&lt;&gt;2)+($B$71&amp;$D$71&lt;&gt;HV71&amp;HX71)*($B$72&amp;$D$72&lt;&gt;HV71&amp;HX71)*($B$73&amp;$D$73&lt;&gt;HV71&amp;HX71)*($B$74&amp;$D$74&lt;&gt;HV71&amp;HX71)*($D$71&amp;$B$71&lt;&gt;HV71&amp;HX71)*($D$72&amp;$B$72&lt;&gt;HV71&amp;HX71)*($D$73&amp;$B$73&lt;&gt;HV71&amp;HX71)*($D$74&amp;$B$74&lt;&gt;HV71&amp;HX71),0,IF(ABS(HV82+HX82-HV86-HX86)&gt;=PrSettings!$M$7,(ABS(HV82+HX82-HV86-HX86-HZ71+IA71)&lt;=1)*1,IF(AND(IC71,$F71=$G71,HV82+HX82&gt;=PrSettings!$M$6),(ABS(HZ71-HV82-HX82)&lt;=1)*1,IF(AND(IC71,HV82+HX82+HV86+HX86&gt;=PrSettings!$M$8),(ABS(HZ71-HV82-HX82)+ABS(IA71-HV86-HX86)&lt;=1)*1,"0")))),"")</f>
        <v/>
      </c>
      <c r="IG71" s="476" t="str">
        <f ca="1">IF(($C$71&amp;$C$72&amp;$C$73&amp;$C$74&amp;$E$71&amp;$E$72&amp;$E$73&amp;$E$74&lt;&gt;"")*(HV$71&amp;HV$72&amp;HV$73&amp;HV$74&amp;HX$71&amp;HX$72&amp;HX$73&amp;HX$74&lt;&gt;"")*(HV71&amp;HX71&lt;&gt;""),IF(IB71&lt;&gt;1,0,COUNTIF($B$71:$B$74,HV71)+COUNTIF($D$71:$D$74,HV71))+IF(IB66&lt;&gt;1,0,COUNTIF($B$71:$B$74,HX71)+COUNTIF($D$71:$D$74,HX71)),"")</f>
        <v/>
      </c>
      <c r="II71" s="491"/>
      <c r="IJ71" s="452" t="str">
        <f>IF(II71="","",VLOOKUP(II71,Language!$D$5:$E$94,2,0))</f>
        <v/>
      </c>
      <c r="IK71" s="492"/>
      <c r="IL71" s="452" t="str">
        <f>IF(IK71="","",VLOOKUP(IK71,Language!$D$5:$E$94,2,0))</f>
        <v/>
      </c>
      <c r="IM71" s="492"/>
      <c r="IN71" s="492"/>
      <c r="IO71" s="581">
        <f>COUNTIF(II$71:II$74,II71)+COUNTIF(IK$71:IK$74,II71)</f>
        <v>0</v>
      </c>
      <c r="IP71" s="453" t="str">
        <f ca="1">IF((IM71&lt;&gt;"")*(IN71&lt;&gt;"")*((IFERROR(VLOOKUP(II71,$B$71:$F$74,5,0),"")&lt;&gt;"")+(IFERROR(VLOOKUP(II71,$D$71:$G$74,4,0),"")&lt;&gt;""))*((IFERROR(VLOOKUP(IK71,$B$71:$F$74,5,0),"")&lt;&gt;"")+(IFERROR(VLOOKUP(IK71,$D$71:$G$74,4,0),"")&lt;&gt;"")),IF((IT71&lt;&gt;2)+($B$71&amp;$D$71&lt;&gt;II71&amp;IK71)*($B$72&amp;$D$72&lt;&gt;II71&amp;IK71)*($B$73&amp;$D$73&lt;&gt;II71&amp;IK71)*($B$74&amp;$D$74&lt;&gt;II71&amp;IK71)*($D$71&amp;$B$71&lt;&gt;II71&amp;IK71)*($D$72&amp;$B$72&lt;&gt;II71&amp;IK71)*($D$73&amp;$B$73&lt;&gt;II71&amp;IK71)*($D$74&amp;$B$74&lt;&gt;II71&amp;IK71),"0",(II82+IK82&gt;II86+IK86)*(IM71&gt;IN71)+(II82+IK82=II86+IK86)*(IM71=IN71)+(II82+IK82&lt;II86+IK86)*(IM71&lt;IN71)),"")</f>
        <v/>
      </c>
      <c r="IQ71" s="453" t="str">
        <f ca="1">IF((IP71&lt;&gt;""),IF(OR(II82+IK82&lt;&gt;II86+IK86,PrSettings!$M$4="●"),((II82+IK82-II86-IK86)=(IM71-IN71))*(IP71=1),0),"")</f>
        <v/>
      </c>
      <c r="IR71" s="453" t="str">
        <f ca="1">IF((IQ71&lt;&gt;""),IF(IQ71=0,0,(II82+IK82=IM71)*(II86+IK86=IN71)),"")</f>
        <v/>
      </c>
      <c r="IS71" s="453" t="str">
        <f ca="1">IF(IP71&lt;&gt;"",IF((IT71&lt;&gt;2)+($B$71&amp;$D$71&lt;&gt;II71&amp;IK71)*($B$72&amp;$D$72&lt;&gt;II71&amp;IK71)*($B$73&amp;$D$73&lt;&gt;II71&amp;IK71)*($B$74&amp;$D$74&lt;&gt;II71&amp;IK71)*($D$71&amp;$B$71&lt;&gt;II71&amp;IK71)*($D$72&amp;$B$72&lt;&gt;II71&amp;IK71)*($D$73&amp;$B$73&lt;&gt;II71&amp;IK71)*($D$74&amp;$B$74&lt;&gt;II71&amp;IK71),0,IF(ABS(II82+IK82-II86-IK86)&gt;=PrSettings!$M$7,(ABS(II82+IK82-II86-IK86-IM71+IN71)&lt;=1)*1,IF(AND(IP71,$F71=$G71,II82+IK82&gt;=PrSettings!$M$6),(ABS(IM71-II82-IK82)&lt;=1)*1,IF(AND(IP71,II82+IK82+II86+IK86&gt;=PrSettings!$M$8),(ABS(IM71-II82-IK82)+ABS(IN71-II86-IK86)&lt;=1)*1,"0")))),"")</f>
        <v/>
      </c>
      <c r="IT71" s="476" t="str">
        <f ca="1">IF(($C$71&amp;$C$72&amp;$C$73&amp;$C$74&amp;$E$71&amp;$E$72&amp;$E$73&amp;$E$74&lt;&gt;"")*(II$71&amp;II$72&amp;II$73&amp;II$74&amp;IK$71&amp;IK$72&amp;IK$73&amp;IK$74&lt;&gt;"")*(II71&amp;IK71&lt;&gt;""),IF(IO71&lt;&gt;1,0,COUNTIF($B$71:$B$74,II71)+COUNTIF($D$71:$D$74,II71))+IF(IO66&lt;&gt;1,0,COUNTIF($B$71:$B$74,IK71)+COUNTIF($D$71:$D$74,IK71)),"")</f>
        <v/>
      </c>
      <c r="IV71" s="491"/>
      <c r="IW71" s="452" t="str">
        <f>IF(IV71="","",VLOOKUP(IV71,Language!$D$5:$E$94,2,0))</f>
        <v/>
      </c>
      <c r="IX71" s="492"/>
      <c r="IY71" s="452" t="str">
        <f>IF(IX71="","",VLOOKUP(IX71,Language!$D$5:$E$94,2,0))</f>
        <v/>
      </c>
      <c r="IZ71" s="492"/>
      <c r="JA71" s="492"/>
      <c r="JB71" s="581">
        <f>COUNTIF(IV$71:IV$74,IV71)+COUNTIF(IX$71:IX$74,IV71)</f>
        <v>0</v>
      </c>
      <c r="JC71" s="453" t="str">
        <f ca="1">IF((IZ71&lt;&gt;"")*(JA71&lt;&gt;"")*((IFERROR(VLOOKUP(IV71,$B$71:$F$74,5,0),"")&lt;&gt;"")+(IFERROR(VLOOKUP(IV71,$D$71:$G$74,4,0),"")&lt;&gt;""))*((IFERROR(VLOOKUP(IX71,$B$71:$F$74,5,0),"")&lt;&gt;"")+(IFERROR(VLOOKUP(IX71,$D$71:$G$74,4,0),"")&lt;&gt;"")),IF((JG71&lt;&gt;2)+($B$71&amp;$D$71&lt;&gt;IV71&amp;IX71)*($B$72&amp;$D$72&lt;&gt;IV71&amp;IX71)*($B$73&amp;$D$73&lt;&gt;IV71&amp;IX71)*($B$74&amp;$D$74&lt;&gt;IV71&amp;IX71)*($D$71&amp;$B$71&lt;&gt;IV71&amp;IX71)*($D$72&amp;$B$72&lt;&gt;IV71&amp;IX71)*($D$73&amp;$B$73&lt;&gt;IV71&amp;IX71)*($D$74&amp;$B$74&lt;&gt;IV71&amp;IX71),"0",(IV82+IX82&gt;IV86+IX86)*(IZ71&gt;JA71)+(IV82+IX82=IV86+IX86)*(IZ71=JA71)+(IV82+IX82&lt;IV86+IX86)*(IZ71&lt;JA71)),"")</f>
        <v/>
      </c>
      <c r="JD71" s="453" t="str">
        <f ca="1">IF((JC71&lt;&gt;""),IF(OR(IV82+IX82&lt;&gt;IV86+IX86,PrSettings!$M$4="●"),((IV82+IX82-IV86-IX86)=(IZ71-JA71))*(JC71=1),0),"")</f>
        <v/>
      </c>
      <c r="JE71" s="453" t="str">
        <f ca="1">IF((JD71&lt;&gt;""),IF(JD71=0,0,(IV82+IX82=IZ71)*(IV86+IX86=JA71)),"")</f>
        <v/>
      </c>
      <c r="JF71" s="453" t="str">
        <f ca="1">IF(JC71&lt;&gt;"",IF((JG71&lt;&gt;2)+($B$71&amp;$D$71&lt;&gt;IV71&amp;IX71)*($B$72&amp;$D$72&lt;&gt;IV71&amp;IX71)*($B$73&amp;$D$73&lt;&gt;IV71&amp;IX71)*($B$74&amp;$D$74&lt;&gt;IV71&amp;IX71)*($D$71&amp;$B$71&lt;&gt;IV71&amp;IX71)*($D$72&amp;$B$72&lt;&gt;IV71&amp;IX71)*($D$73&amp;$B$73&lt;&gt;IV71&amp;IX71)*($D$74&amp;$B$74&lt;&gt;IV71&amp;IX71),0,IF(ABS(IV82+IX82-IV86-IX86)&gt;=PrSettings!$M$7,(ABS(IV82+IX82-IV86-IX86-IZ71+JA71)&lt;=1)*1,IF(AND(JC71,$F71=$G71,IV82+IX82&gt;=PrSettings!$M$6),(ABS(IZ71-IV82-IX82)&lt;=1)*1,IF(AND(JC71,IV82+IX82+IV86+IX86&gt;=PrSettings!$M$8),(ABS(IZ71-IV82-IX82)+ABS(JA71-IV86-IX86)&lt;=1)*1,"0")))),"")</f>
        <v/>
      </c>
      <c r="JG71" s="476" t="str">
        <f ca="1">IF(($C$71&amp;$C$72&amp;$C$73&amp;$C$74&amp;$E$71&amp;$E$72&amp;$E$73&amp;$E$74&lt;&gt;"")*(IV$71&amp;IV$72&amp;IV$73&amp;IV$74&amp;IX$71&amp;IX$72&amp;IX$73&amp;IX$74&lt;&gt;"")*(IV71&amp;IX71&lt;&gt;""),IF(JB71&lt;&gt;1,0,COUNTIF($B$71:$B$74,IV71)+COUNTIF($D$71:$D$74,IV71))+IF(JB66&lt;&gt;1,0,COUNTIF($B$71:$B$74,IX71)+COUNTIF($D$71:$D$74,IX71)),"")</f>
        <v/>
      </c>
      <c r="JI71" s="491"/>
      <c r="JJ71" s="452" t="str">
        <f>IF(JI71="","",VLOOKUP(JI71,Language!$D$5:$E$94,2,0))</f>
        <v/>
      </c>
      <c r="JK71" s="492"/>
      <c r="JL71" s="452" t="str">
        <f>IF(JK71="","",VLOOKUP(JK71,Language!$D$5:$E$94,2,0))</f>
        <v/>
      </c>
      <c r="JM71" s="492"/>
      <c r="JN71" s="492"/>
      <c r="JO71" s="581">
        <f>COUNTIF(JI$71:JI$74,JI71)+COUNTIF(JK$71:JK$74,JI71)</f>
        <v>0</v>
      </c>
      <c r="JP71" s="453" t="str">
        <f ca="1">IF((JM71&lt;&gt;"")*(JN71&lt;&gt;"")*((IFERROR(VLOOKUP(JI71,$B$71:$F$74,5,0),"")&lt;&gt;"")+(IFERROR(VLOOKUP(JI71,$D$71:$G$74,4,0),"")&lt;&gt;""))*((IFERROR(VLOOKUP(JK71,$B$71:$F$74,5,0),"")&lt;&gt;"")+(IFERROR(VLOOKUP(JK71,$D$71:$G$74,4,0),"")&lt;&gt;"")),IF((JT71&lt;&gt;2)+($B$71&amp;$D$71&lt;&gt;JI71&amp;JK71)*($B$72&amp;$D$72&lt;&gt;JI71&amp;JK71)*($B$73&amp;$D$73&lt;&gt;JI71&amp;JK71)*($B$74&amp;$D$74&lt;&gt;JI71&amp;JK71)*($D$71&amp;$B$71&lt;&gt;JI71&amp;JK71)*($D$72&amp;$B$72&lt;&gt;JI71&amp;JK71)*($D$73&amp;$B$73&lt;&gt;JI71&amp;JK71)*($D$74&amp;$B$74&lt;&gt;JI71&amp;JK71),"0",(JI82+JK82&gt;JI86+JK86)*(JM71&gt;JN71)+(JI82+JK82=JI86+JK86)*(JM71=JN71)+(JI82+JK82&lt;JI86+JK86)*(JM71&lt;JN71)),"")</f>
        <v/>
      </c>
      <c r="JQ71" s="453" t="str">
        <f ca="1">IF((JP71&lt;&gt;""),IF(OR(JI82+JK82&lt;&gt;JI86+JK86,PrSettings!$M$4="●"),((JI82+JK82-JI86-JK86)=(JM71-JN71))*(JP71=1),0),"")</f>
        <v/>
      </c>
      <c r="JR71" s="453" t="str">
        <f ca="1">IF((JQ71&lt;&gt;""),IF(JQ71=0,0,(JI82+JK82=JM71)*(JI86+JK86=JN71)),"")</f>
        <v/>
      </c>
      <c r="JS71" s="453" t="str">
        <f ca="1">IF(JP71&lt;&gt;"",IF((JT71&lt;&gt;2)+($B$71&amp;$D$71&lt;&gt;JI71&amp;JK71)*($B$72&amp;$D$72&lt;&gt;JI71&amp;JK71)*($B$73&amp;$D$73&lt;&gt;JI71&amp;JK71)*($B$74&amp;$D$74&lt;&gt;JI71&amp;JK71)*($D$71&amp;$B$71&lt;&gt;JI71&amp;JK71)*($D$72&amp;$B$72&lt;&gt;JI71&amp;JK71)*($D$73&amp;$B$73&lt;&gt;JI71&amp;JK71)*($D$74&amp;$B$74&lt;&gt;JI71&amp;JK71),0,IF(ABS(JI82+JK82-JI86-JK86)&gt;=PrSettings!$M$7,(ABS(JI82+JK82-JI86-JK86-JM71+JN71)&lt;=1)*1,IF(AND(JP71,$F71=$G71,JI82+JK82&gt;=PrSettings!$M$6),(ABS(JM71-JI82-JK82)&lt;=1)*1,IF(AND(JP71,JI82+JK82+JI86+JK86&gt;=PrSettings!$M$8),(ABS(JM71-JI82-JK82)+ABS(JN71-JI86-JK86)&lt;=1)*1,"0")))),"")</f>
        <v/>
      </c>
      <c r="JT71" s="476" t="str">
        <f ca="1">IF(($C$71&amp;$C$72&amp;$C$73&amp;$C$74&amp;$E$71&amp;$E$72&amp;$E$73&amp;$E$74&lt;&gt;"")*(JI$71&amp;JI$72&amp;JI$73&amp;JI$74&amp;JK$71&amp;JK$72&amp;JK$73&amp;JK$74&lt;&gt;"")*(JI71&amp;JK71&lt;&gt;""),IF(JO71&lt;&gt;1,0,COUNTIF($B$71:$B$74,JI71)+COUNTIF($D$71:$D$74,JI71))+IF(JO66&lt;&gt;1,0,COUNTIF($B$71:$B$74,JK71)+COUNTIF($D$71:$D$74,JK71)),"")</f>
        <v/>
      </c>
      <c r="JV71" s="491"/>
      <c r="JW71" s="452" t="str">
        <f>IF(JV71="","",VLOOKUP(JV71,Language!$D$5:$E$94,2,0))</f>
        <v/>
      </c>
      <c r="JX71" s="492"/>
      <c r="JY71" s="452" t="str">
        <f>IF(JX71="","",VLOOKUP(JX71,Language!$D$5:$E$94,2,0))</f>
        <v/>
      </c>
      <c r="JZ71" s="492"/>
      <c r="KA71" s="492"/>
      <c r="KB71" s="581">
        <f>COUNTIF(JV$71:JV$74,JV71)+COUNTIF(JX$71:JX$74,JV71)</f>
        <v>0</v>
      </c>
      <c r="KC71" s="453" t="str">
        <f ca="1">IF((JZ71&lt;&gt;"")*(KA71&lt;&gt;"")*((IFERROR(VLOOKUP(JV71,$B$71:$F$74,5,0),"")&lt;&gt;"")+(IFERROR(VLOOKUP(JV71,$D$71:$G$74,4,0),"")&lt;&gt;""))*((IFERROR(VLOOKUP(JX71,$B$71:$F$74,5,0),"")&lt;&gt;"")+(IFERROR(VLOOKUP(JX71,$D$71:$G$74,4,0),"")&lt;&gt;"")),IF((KG71&lt;&gt;2)+($B$71&amp;$D$71&lt;&gt;JV71&amp;JX71)*($B$72&amp;$D$72&lt;&gt;JV71&amp;JX71)*($B$73&amp;$D$73&lt;&gt;JV71&amp;JX71)*($B$74&amp;$D$74&lt;&gt;JV71&amp;JX71)*($D$71&amp;$B$71&lt;&gt;JV71&amp;JX71)*($D$72&amp;$B$72&lt;&gt;JV71&amp;JX71)*($D$73&amp;$B$73&lt;&gt;JV71&amp;JX71)*($D$74&amp;$B$74&lt;&gt;JV71&amp;JX71),"0",(JV82+JX82&gt;JV86+JX86)*(JZ71&gt;KA71)+(JV82+JX82=JV86+JX86)*(JZ71=KA71)+(JV82+JX82&lt;JV86+JX86)*(JZ71&lt;KA71)),"")</f>
        <v/>
      </c>
      <c r="KD71" s="453" t="str">
        <f ca="1">IF((KC71&lt;&gt;""),IF(OR(JV82+JX82&lt;&gt;JV86+JX86,PrSettings!$M$4="●"),((JV82+JX82-JV86-JX86)=(JZ71-KA71))*(KC71=1),0),"")</f>
        <v/>
      </c>
      <c r="KE71" s="453" t="str">
        <f ca="1">IF((KD71&lt;&gt;""),IF(KD71=0,0,(JV82+JX82=JZ71)*(JV86+JX86=KA71)),"")</f>
        <v/>
      </c>
      <c r="KF71" s="453" t="str">
        <f ca="1">IF(KC71&lt;&gt;"",IF((KG71&lt;&gt;2)+($B$71&amp;$D$71&lt;&gt;JV71&amp;JX71)*($B$72&amp;$D$72&lt;&gt;JV71&amp;JX71)*($B$73&amp;$D$73&lt;&gt;JV71&amp;JX71)*($B$74&amp;$D$74&lt;&gt;JV71&amp;JX71)*($D$71&amp;$B$71&lt;&gt;JV71&amp;JX71)*($D$72&amp;$B$72&lt;&gt;JV71&amp;JX71)*($D$73&amp;$B$73&lt;&gt;JV71&amp;JX71)*($D$74&amp;$B$74&lt;&gt;JV71&amp;JX71),0,IF(ABS(JV82+JX82-JV86-JX86)&gt;=PrSettings!$M$7,(ABS(JV82+JX82-JV86-JX86-JZ71+KA71)&lt;=1)*1,IF(AND(KC71,$F71=$G71,JV82+JX82&gt;=PrSettings!$M$6),(ABS(JZ71-JV82-JX82)&lt;=1)*1,IF(AND(KC71,JV82+JX82+JV86+JX86&gt;=PrSettings!$M$8),(ABS(JZ71-JV82-JX82)+ABS(KA71-JV86-JX86)&lt;=1)*1,"0")))),"")</f>
        <v/>
      </c>
      <c r="KG71" s="476" t="str">
        <f ca="1">IF(($C$71&amp;$C$72&amp;$C$73&amp;$C$74&amp;$E$71&amp;$E$72&amp;$E$73&amp;$E$74&lt;&gt;"")*(JV$71&amp;JV$72&amp;JV$73&amp;JV$74&amp;JX$71&amp;JX$72&amp;JX$73&amp;JX$74&lt;&gt;"")*(JV71&amp;JX71&lt;&gt;""),IF(KB71&lt;&gt;1,0,COUNTIF($B$71:$B$74,JV71)+COUNTIF($D$71:$D$74,JV71))+IF(KB66&lt;&gt;1,0,COUNTIF($B$71:$B$74,JX71)+COUNTIF($D$71:$D$74,JX71)),"")</f>
        <v/>
      </c>
      <c r="KI71" s="491"/>
      <c r="KJ71" s="452" t="str">
        <f>IF(KI71="","",VLOOKUP(KI71,Language!$D$5:$E$94,2,0))</f>
        <v/>
      </c>
      <c r="KK71" s="492"/>
      <c r="KL71" s="452" t="str">
        <f>IF(KK71="","",VLOOKUP(KK71,Language!$D$5:$E$94,2,0))</f>
        <v/>
      </c>
      <c r="KM71" s="492"/>
      <c r="KN71" s="492"/>
      <c r="KO71" s="581">
        <f>COUNTIF(KI$71:KI$74,KI71)+COUNTIF(KK$71:KK$74,KI71)</f>
        <v>0</v>
      </c>
      <c r="KP71" s="453" t="str">
        <f ca="1">IF((KM71&lt;&gt;"")*(KN71&lt;&gt;"")*((IFERROR(VLOOKUP(KI71,$B$71:$F$74,5,0),"")&lt;&gt;"")+(IFERROR(VLOOKUP(KI71,$D$71:$G$74,4,0),"")&lt;&gt;""))*((IFERROR(VLOOKUP(KK71,$B$71:$F$74,5,0),"")&lt;&gt;"")+(IFERROR(VLOOKUP(KK71,$D$71:$G$74,4,0),"")&lt;&gt;"")),IF((KT71&lt;&gt;2)+($B$71&amp;$D$71&lt;&gt;KI71&amp;KK71)*($B$72&amp;$D$72&lt;&gt;KI71&amp;KK71)*($B$73&amp;$D$73&lt;&gt;KI71&amp;KK71)*($B$74&amp;$D$74&lt;&gt;KI71&amp;KK71)*($D$71&amp;$B$71&lt;&gt;KI71&amp;KK71)*($D$72&amp;$B$72&lt;&gt;KI71&amp;KK71)*($D$73&amp;$B$73&lt;&gt;KI71&amp;KK71)*($D$74&amp;$B$74&lt;&gt;KI71&amp;KK71),"0",(KI82+KK82&gt;KI86+KK86)*(KM71&gt;KN71)+(KI82+KK82=KI86+KK86)*(KM71=KN71)+(KI82+KK82&lt;KI86+KK86)*(KM71&lt;KN71)),"")</f>
        <v/>
      </c>
      <c r="KQ71" s="453" t="str">
        <f ca="1">IF((KP71&lt;&gt;""),IF(OR(KI82+KK82&lt;&gt;KI86+KK86,PrSettings!$M$4="●"),((KI82+KK82-KI86-KK86)=(KM71-KN71))*(KP71=1),0),"")</f>
        <v/>
      </c>
      <c r="KR71" s="453" t="str">
        <f ca="1">IF((KQ71&lt;&gt;""),IF(KQ71=0,0,(KI82+KK82=KM71)*(KI86+KK86=KN71)),"")</f>
        <v/>
      </c>
      <c r="KS71" s="453" t="str">
        <f ca="1">IF(KP71&lt;&gt;"",IF((KT71&lt;&gt;2)+($B$71&amp;$D$71&lt;&gt;KI71&amp;KK71)*($B$72&amp;$D$72&lt;&gt;KI71&amp;KK71)*($B$73&amp;$D$73&lt;&gt;KI71&amp;KK71)*($B$74&amp;$D$74&lt;&gt;KI71&amp;KK71)*($D$71&amp;$B$71&lt;&gt;KI71&amp;KK71)*($D$72&amp;$B$72&lt;&gt;KI71&amp;KK71)*($D$73&amp;$B$73&lt;&gt;KI71&amp;KK71)*($D$74&amp;$B$74&lt;&gt;KI71&amp;KK71),0,IF(ABS(KI82+KK82-KI86-KK86)&gt;=PrSettings!$M$7,(ABS(KI82+KK82-KI86-KK86-KM71+KN71)&lt;=1)*1,IF(AND(KP71,$F71=$G71,KI82+KK82&gt;=PrSettings!$M$6),(ABS(KM71-KI82-KK82)&lt;=1)*1,IF(AND(KP71,KI82+KK82+KI86+KK86&gt;=PrSettings!$M$8),(ABS(KM71-KI82-KK82)+ABS(KN71-KI86-KK86)&lt;=1)*1,"0")))),"")</f>
        <v/>
      </c>
      <c r="KT71" s="476" t="str">
        <f ca="1">IF(($C$71&amp;$C$72&amp;$C$73&amp;$C$74&amp;$E$71&amp;$E$72&amp;$E$73&amp;$E$74&lt;&gt;"")*(KI$71&amp;KI$72&amp;KI$73&amp;KI$74&amp;KK$71&amp;KK$72&amp;KK$73&amp;KK$74&lt;&gt;"")*(KI71&amp;KK71&lt;&gt;""),IF(KO71&lt;&gt;1,0,COUNTIF($B$71:$B$74,KI71)+COUNTIF($D$71:$D$74,KI71))+IF(KO66&lt;&gt;1,0,COUNTIF($B$71:$B$74,KK71)+COUNTIF($D$71:$D$74,KK71)),"")</f>
        <v/>
      </c>
      <c r="KV71" s="491"/>
      <c r="KW71" s="452" t="str">
        <f>IF(KV71="","",VLOOKUP(KV71,Language!$D$5:$E$94,2,0))</f>
        <v/>
      </c>
      <c r="KX71" s="492"/>
      <c r="KY71" s="452" t="str">
        <f>IF(KX71="","",VLOOKUP(KX71,Language!$D$5:$E$94,2,0))</f>
        <v/>
      </c>
      <c r="KZ71" s="492"/>
      <c r="LA71" s="492"/>
      <c r="LB71" s="581">
        <f>COUNTIF(KV$71:KV$74,KV71)+COUNTIF(KX$71:KX$74,KV71)</f>
        <v>0</v>
      </c>
      <c r="LC71" s="453" t="str">
        <f ca="1">IF((KZ71&lt;&gt;"")*(LA71&lt;&gt;"")*((IFERROR(VLOOKUP(KV71,$B$71:$F$74,5,0),"")&lt;&gt;"")+(IFERROR(VLOOKUP(KV71,$D$71:$G$74,4,0),"")&lt;&gt;""))*((IFERROR(VLOOKUP(KX71,$B$71:$F$74,5,0),"")&lt;&gt;"")+(IFERROR(VLOOKUP(KX71,$D$71:$G$74,4,0),"")&lt;&gt;"")),IF((LG71&lt;&gt;2)+($B$71&amp;$D$71&lt;&gt;KV71&amp;KX71)*($B$72&amp;$D$72&lt;&gt;KV71&amp;KX71)*($B$73&amp;$D$73&lt;&gt;KV71&amp;KX71)*($B$74&amp;$D$74&lt;&gt;KV71&amp;KX71)*($D$71&amp;$B$71&lt;&gt;KV71&amp;KX71)*($D$72&amp;$B$72&lt;&gt;KV71&amp;KX71)*($D$73&amp;$B$73&lt;&gt;KV71&amp;KX71)*($D$74&amp;$B$74&lt;&gt;KV71&amp;KX71),"0",(KV82+KX82&gt;KV86+KX86)*(KZ71&gt;LA71)+(KV82+KX82=KV86+KX86)*(KZ71=LA71)+(KV82+KX82&lt;KV86+KX86)*(KZ71&lt;LA71)),"")</f>
        <v/>
      </c>
      <c r="LD71" s="453" t="str">
        <f ca="1">IF((LC71&lt;&gt;""),IF(OR(KV82+KX82&lt;&gt;KV86+KX86,PrSettings!$M$4="●"),((KV82+KX82-KV86-KX86)=(KZ71-LA71))*(LC71=1),0),"")</f>
        <v/>
      </c>
      <c r="LE71" s="453" t="str">
        <f ca="1">IF((LD71&lt;&gt;""),IF(LD71=0,0,(KV82+KX82=KZ71)*(KV86+KX86=LA71)),"")</f>
        <v/>
      </c>
      <c r="LF71" s="453" t="str">
        <f ca="1">IF(LC71&lt;&gt;"",IF((LG71&lt;&gt;2)+($B$71&amp;$D$71&lt;&gt;KV71&amp;KX71)*($B$72&amp;$D$72&lt;&gt;KV71&amp;KX71)*($B$73&amp;$D$73&lt;&gt;KV71&amp;KX71)*($B$74&amp;$D$74&lt;&gt;KV71&amp;KX71)*($D$71&amp;$B$71&lt;&gt;KV71&amp;KX71)*($D$72&amp;$B$72&lt;&gt;KV71&amp;KX71)*($D$73&amp;$B$73&lt;&gt;KV71&amp;KX71)*($D$74&amp;$B$74&lt;&gt;KV71&amp;KX71),0,IF(ABS(KV82+KX82-KV86-KX86)&gt;=PrSettings!$M$7,(ABS(KV82+KX82-KV86-KX86-KZ71+LA71)&lt;=1)*1,IF(AND(LC71,$F71=$G71,KV82+KX82&gt;=PrSettings!$M$6),(ABS(KZ71-KV82-KX82)&lt;=1)*1,IF(AND(LC71,KV82+KX82+KV86+KX86&gt;=PrSettings!$M$8),(ABS(KZ71-KV82-KX82)+ABS(LA71-KV86-KX86)&lt;=1)*1,"0")))),"")</f>
        <v/>
      </c>
      <c r="LG71" s="476" t="str">
        <f ca="1">IF(($C$71&amp;$C$72&amp;$C$73&amp;$C$74&amp;$E$71&amp;$E$72&amp;$E$73&amp;$E$74&lt;&gt;"")*(KV$71&amp;KV$72&amp;KV$73&amp;KV$74&amp;KX$71&amp;KX$72&amp;KX$73&amp;KX$74&lt;&gt;"")*(KV71&amp;KX71&lt;&gt;""),IF(LB71&lt;&gt;1,0,COUNTIF($B$71:$B$74,KV71)+COUNTIF($D$71:$D$74,KV71))+IF(LB66&lt;&gt;1,0,COUNTIF($B$71:$B$74,KX71)+COUNTIF($D$71:$D$74,KX71)),"")</f>
        <v/>
      </c>
      <c r="LI71" s="491"/>
      <c r="LJ71" s="452" t="str">
        <f>IF(LI71="","",VLOOKUP(LI71,Language!$D$5:$E$94,2,0))</f>
        <v/>
      </c>
      <c r="LK71" s="492"/>
      <c r="LL71" s="452" t="str">
        <f>IF(LK71="","",VLOOKUP(LK71,Language!$D$5:$E$94,2,0))</f>
        <v/>
      </c>
      <c r="LM71" s="492"/>
      <c r="LN71" s="492"/>
      <c r="LO71" s="581">
        <f>COUNTIF(LI$71:LI$74,LI71)+COUNTIF(LK$71:LK$74,LI71)</f>
        <v>0</v>
      </c>
      <c r="LP71" s="453" t="str">
        <f ca="1">IF((LM71&lt;&gt;"")*(LN71&lt;&gt;"")*((IFERROR(VLOOKUP(LI71,$B$71:$F$74,5,0),"")&lt;&gt;"")+(IFERROR(VLOOKUP(LI71,$D$71:$G$74,4,0),"")&lt;&gt;""))*((IFERROR(VLOOKUP(LK71,$B$71:$F$74,5,0),"")&lt;&gt;"")+(IFERROR(VLOOKUP(LK71,$D$71:$G$74,4,0),"")&lt;&gt;"")),IF((LT71&lt;&gt;2)+($B$71&amp;$D$71&lt;&gt;LI71&amp;LK71)*($B$72&amp;$D$72&lt;&gt;LI71&amp;LK71)*($B$73&amp;$D$73&lt;&gt;LI71&amp;LK71)*($B$74&amp;$D$74&lt;&gt;LI71&amp;LK71)*($D$71&amp;$B$71&lt;&gt;LI71&amp;LK71)*($D$72&amp;$B$72&lt;&gt;LI71&amp;LK71)*($D$73&amp;$B$73&lt;&gt;LI71&amp;LK71)*($D$74&amp;$B$74&lt;&gt;LI71&amp;LK71),"0",(LI82+LK82&gt;LI86+LK86)*(LM71&gt;LN71)+(LI82+LK82=LI86+LK86)*(LM71=LN71)+(LI82+LK82&lt;LI86+LK86)*(LM71&lt;LN71)),"")</f>
        <v/>
      </c>
      <c r="LQ71" s="453" t="str">
        <f ca="1">IF((LP71&lt;&gt;""),IF(OR(LI82+LK82&lt;&gt;LI86+LK86,PrSettings!$M$4="●"),((LI82+LK82-LI86-LK86)=(LM71-LN71))*(LP71=1),0),"")</f>
        <v/>
      </c>
      <c r="LR71" s="453" t="str">
        <f ca="1">IF((LQ71&lt;&gt;""),IF(LQ71=0,0,(LI82+LK82=LM71)*(LI86+LK86=LN71)),"")</f>
        <v/>
      </c>
      <c r="LS71" s="453" t="str">
        <f ca="1">IF(LP71&lt;&gt;"",IF((LT71&lt;&gt;2)+($B$71&amp;$D$71&lt;&gt;LI71&amp;LK71)*($B$72&amp;$D$72&lt;&gt;LI71&amp;LK71)*($B$73&amp;$D$73&lt;&gt;LI71&amp;LK71)*($B$74&amp;$D$74&lt;&gt;LI71&amp;LK71)*($D$71&amp;$B$71&lt;&gt;LI71&amp;LK71)*($D$72&amp;$B$72&lt;&gt;LI71&amp;LK71)*($D$73&amp;$B$73&lt;&gt;LI71&amp;LK71)*($D$74&amp;$B$74&lt;&gt;LI71&amp;LK71),0,IF(ABS(LI82+LK82-LI86-LK86)&gt;=PrSettings!$M$7,(ABS(LI82+LK82-LI86-LK86-LM71+LN71)&lt;=1)*1,IF(AND(LP71,$F71=$G71,LI82+LK82&gt;=PrSettings!$M$6),(ABS(LM71-LI82-LK82)&lt;=1)*1,IF(AND(LP71,LI82+LK82+LI86+LK86&gt;=PrSettings!$M$8),(ABS(LM71-LI82-LK82)+ABS(LN71-LI86-LK86)&lt;=1)*1,"0")))),"")</f>
        <v/>
      </c>
      <c r="LT71" s="476" t="str">
        <f ca="1">IF(($C$71&amp;$C$72&amp;$C$73&amp;$C$74&amp;$E$71&amp;$E$72&amp;$E$73&amp;$E$74&lt;&gt;"")*(LI$71&amp;LI$72&amp;LI$73&amp;LI$74&amp;LK$71&amp;LK$72&amp;LK$73&amp;LK$74&lt;&gt;"")*(LI71&amp;LK71&lt;&gt;""),IF(LO71&lt;&gt;1,0,COUNTIF($B$71:$B$74,LI71)+COUNTIF($D$71:$D$74,LI71))+IF(LO66&lt;&gt;1,0,COUNTIF($B$71:$B$74,LK71)+COUNTIF($D$71:$D$74,LK71)),"")</f>
        <v/>
      </c>
      <c r="LV71" s="491"/>
      <c r="LW71" s="452" t="str">
        <f>IF(LV71="","",VLOOKUP(LV71,Language!$D$5:$E$94,2,0))</f>
        <v/>
      </c>
      <c r="LX71" s="492"/>
      <c r="LY71" s="452" t="str">
        <f>IF(LX71="","",VLOOKUP(LX71,Language!$D$5:$E$94,2,0))</f>
        <v/>
      </c>
      <c r="LZ71" s="492"/>
      <c r="MA71" s="492"/>
      <c r="MB71" s="581">
        <f>COUNTIF(LV$71:LV$74,LV71)+COUNTIF(LX$71:LX$74,LV71)</f>
        <v>0</v>
      </c>
      <c r="MC71" s="453" t="str">
        <f ca="1">IF((LZ71&lt;&gt;"")*(MA71&lt;&gt;"")*((IFERROR(VLOOKUP(LV71,$B$71:$F$74,5,0),"")&lt;&gt;"")+(IFERROR(VLOOKUP(LV71,$D$71:$G$74,4,0),"")&lt;&gt;""))*((IFERROR(VLOOKUP(LX71,$B$71:$F$74,5,0),"")&lt;&gt;"")+(IFERROR(VLOOKUP(LX71,$D$71:$G$74,4,0),"")&lt;&gt;"")),IF((MG71&lt;&gt;2)+($B$71&amp;$D$71&lt;&gt;LV71&amp;LX71)*($B$72&amp;$D$72&lt;&gt;LV71&amp;LX71)*($B$73&amp;$D$73&lt;&gt;LV71&amp;LX71)*($B$74&amp;$D$74&lt;&gt;LV71&amp;LX71)*($D$71&amp;$B$71&lt;&gt;LV71&amp;LX71)*($D$72&amp;$B$72&lt;&gt;LV71&amp;LX71)*($D$73&amp;$B$73&lt;&gt;LV71&amp;LX71)*($D$74&amp;$B$74&lt;&gt;LV71&amp;LX71),"0",(LV82+LX82&gt;LV86+LX86)*(LZ71&gt;MA71)+(LV82+LX82=LV86+LX86)*(LZ71=MA71)+(LV82+LX82&lt;LV86+LX86)*(LZ71&lt;MA71)),"")</f>
        <v/>
      </c>
      <c r="MD71" s="453" t="str">
        <f ca="1">IF((MC71&lt;&gt;""),IF(OR(LV82+LX82&lt;&gt;LV86+LX86,PrSettings!$M$4="●"),((LV82+LX82-LV86-LX86)=(LZ71-MA71))*(MC71=1),0),"")</f>
        <v/>
      </c>
      <c r="ME71" s="453" t="str">
        <f ca="1">IF((MD71&lt;&gt;""),IF(MD71=0,0,(LV82+LX82=LZ71)*(LV86+LX86=MA71)),"")</f>
        <v/>
      </c>
      <c r="MF71" s="453" t="str">
        <f ca="1">IF(MC71&lt;&gt;"",IF((MG71&lt;&gt;2)+($B$71&amp;$D$71&lt;&gt;LV71&amp;LX71)*($B$72&amp;$D$72&lt;&gt;LV71&amp;LX71)*($B$73&amp;$D$73&lt;&gt;LV71&amp;LX71)*($B$74&amp;$D$74&lt;&gt;LV71&amp;LX71)*($D$71&amp;$B$71&lt;&gt;LV71&amp;LX71)*($D$72&amp;$B$72&lt;&gt;LV71&amp;LX71)*($D$73&amp;$B$73&lt;&gt;LV71&amp;LX71)*($D$74&amp;$B$74&lt;&gt;LV71&amp;LX71),0,IF(ABS(LV82+LX82-LV86-LX86)&gt;=PrSettings!$M$7,(ABS(LV82+LX82-LV86-LX86-LZ71+MA71)&lt;=1)*1,IF(AND(MC71,$F71=$G71,LV82+LX82&gt;=PrSettings!$M$6),(ABS(LZ71-LV82-LX82)&lt;=1)*1,IF(AND(MC71,LV82+LX82+LV86+LX86&gt;=PrSettings!$M$8),(ABS(LZ71-LV82-LX82)+ABS(MA71-LV86-LX86)&lt;=1)*1,"0")))),"")</f>
        <v/>
      </c>
      <c r="MG71" s="476" t="str">
        <f ca="1">IF(($C$71&amp;$C$72&amp;$C$73&amp;$C$74&amp;$E$71&amp;$E$72&amp;$E$73&amp;$E$74&lt;&gt;"")*(LV$71&amp;LV$72&amp;LV$73&amp;LV$74&amp;LX$71&amp;LX$72&amp;LX$73&amp;LX$74&lt;&gt;"")*(LV71&amp;LX71&lt;&gt;""),IF(MB71&lt;&gt;1,0,COUNTIF($B$71:$B$74,LV71)+COUNTIF($D$71:$D$74,LV71))+IF(MB66&lt;&gt;1,0,COUNTIF($B$71:$B$74,LX71)+COUNTIF($D$71:$D$74,LX71)),"")</f>
        <v/>
      </c>
    </row>
    <row r="72" spans="1:345" s="444" customFormat="1" x14ac:dyDescent="0.25">
      <c r="A72" s="448"/>
      <c r="B72" s="451">
        <f ca="1">IF(C72="","",INDEX(Groups!$C$7:$C$45,MATCH(C72,Groups!$D$7:$D$45,0)))</f>
        <v>16</v>
      </c>
      <c r="C72" s="452" t="str">
        <f ca="1">INDIRECT("'"&amp;References!$A$1&amp;"'!"&amp;"$I$60")</f>
        <v>Kroatien</v>
      </c>
      <c r="D72" s="453">
        <f ca="1">IF(E72="","",INDEX(Groups!$C$7:$C$45,MATCH(E72,Groups!$D$7:$D$45,0)))</f>
        <v>1</v>
      </c>
      <c r="E72" s="452" t="str">
        <f ca="1">INDIRECT("'"&amp;References!$A$1&amp;"'!"&amp;"$K$60")</f>
        <v>Brasilien</v>
      </c>
      <c r="F72" s="454">
        <f ca="1">IF(AND(INDIRECT("'"&amp;References!$A$1&amp;"'!"&amp;"$I$61")&lt;&gt;"",INDIRECT("'"&amp;References!$A$1&amp;"'!"&amp;"$K$61")&lt;&gt;""),INDIRECT("'"&amp;References!$A$1&amp;"'!"&amp;"$I$61"),"")</f>
        <v>1</v>
      </c>
      <c r="G72" s="455">
        <f ca="1">IF(AND(INDIRECT("'"&amp;References!$A$1&amp;"'!"&amp;"$I$61")&lt;&gt;"",INDIRECT("'"&amp;References!$A$1&amp;"'!"&amp;"$K$61")&lt;&gt;""),INDIRECT("'"&amp;References!$A$1&amp;"'!"&amp;"$K$61"),"")</f>
        <v>1</v>
      </c>
      <c r="I72" s="491"/>
      <c r="J72" s="452" t="str">
        <f>IF(I72="","",VLOOKUP(I72,Language!$D$5:$E$94,2,0))</f>
        <v/>
      </c>
      <c r="K72" s="492"/>
      <c r="L72" s="452" t="str">
        <f>IF(K72="","",VLOOKUP(K72,Language!$D$5:$E$94,2,0))</f>
        <v/>
      </c>
      <c r="M72" s="492"/>
      <c r="N72" s="492"/>
      <c r="O72" s="581">
        <f t="shared" ref="O72:O74" si="884">COUNTIF(I$71:I$74,I72)+COUNTIF(K$71:K$74,I72)</f>
        <v>0</v>
      </c>
      <c r="P72" s="453" t="str">
        <f ca="1">IF((M72&lt;&gt;"")*(N72&lt;&gt;"")*((IFERROR(VLOOKUP(I72,$B$71:$F$74,5,0),"")&lt;&gt;"")+(IFERROR(VLOOKUP(I72,$D$71:$G$74,4,0),"")&lt;&gt;""))*((IFERROR(VLOOKUP(K72,$B$71:$F$74,5,0),"")&lt;&gt;"")+(IFERROR(VLOOKUP(K72,$D$71:$G$74,4,0),"")&lt;&gt;"")),IF((T72&lt;&gt;2)+($B$71&amp;$D$71&lt;&gt;I72&amp;K72)*($B$72&amp;$D$72&lt;&gt;I72&amp;K72)*($B$73&amp;$D$73&lt;&gt;I72&amp;K72)*($B$74&amp;$D$74&lt;&gt;I72&amp;K72)*($D$71&amp;$B$71&lt;&gt;I72&amp;K72)*($D$72&amp;$B$72&lt;&gt;I72&amp;K72)*($D$73&amp;$B$73&lt;&gt;I72&amp;K72)*($D$74&amp;$B$74&lt;&gt;I72&amp;K72),"0",(I83+K83&gt;I87+K87)*(M72&gt;N72)+(I83+K83=I87+K87)*(M72=N72)+(I83+K83&lt;I87+K87)*(M72&lt;N72)),"")</f>
        <v/>
      </c>
      <c r="Q72" s="453" t="str">
        <f ca="1">IF((P72&lt;&gt;""),IF(OR(I83+K83&lt;&gt;I87+K87,PrSettings!$M$4="●"),((I83+K83-I87-K87)=(M72-N72))*(P72=1),0),"")</f>
        <v/>
      </c>
      <c r="R72" s="453" t="str">
        <f ca="1">IF((Q72&lt;&gt;""),IF(Q72=0,0,(I83+K83=M72)*(I87+K87=N72)),"")</f>
        <v/>
      </c>
      <c r="S72" s="453" t="str">
        <f ca="1">IF(P72&lt;&gt;"",IF((T72&lt;&gt;2)+($B$71&amp;$D$71&lt;&gt;I72&amp;K72)*($B$72&amp;$D$72&lt;&gt;I72&amp;K72)*($B$73&amp;$D$73&lt;&gt;I72&amp;K72)*($B$74&amp;$D$74&lt;&gt;I72&amp;K72)*($D$71&amp;$B$71&lt;&gt;I72&amp;K72)*($D$72&amp;$B$72&lt;&gt;I72&amp;K72)*($D$73&amp;$B$73&lt;&gt;I72&amp;K72)*($D$74&amp;$B$74&lt;&gt;I72&amp;K72),0,IF(ABS(I83+K83-I87-K87)&gt;=PrSettings!$M$7,(ABS(I83+K83-I87-K87-M72+N72)&lt;=1)*1,IF(AND(P72,$F72=$G72,I83+K83&gt;=PrSettings!$M$6),(ABS(M72-I83-K83)&lt;=1)*1,IF(AND(P72,I83+K83+I87+K87&gt;=PrSettings!$M$8),(ABS(M72-I83-K83)+ABS(N72-I87-K87)&lt;=1)*1,"0")))),"")</f>
        <v/>
      </c>
      <c r="T72" s="476" t="str">
        <f ca="1">IF(($C$71&amp;$C$72&amp;$C$73&amp;$C$74&amp;$E$71&amp;$E$72&amp;$E$73&amp;$E$74&lt;&gt;"")*(I$71&amp;I$72&amp;I$73&amp;I$74&amp;K$71&amp;K$72&amp;K$73&amp;K$74&lt;&gt;"")*(I72&amp;K72&lt;&gt;""),IF(O72&lt;&gt;1,0,COUNTIF($B$71:$B$74,I72)+COUNTIF($D$71:$D$74,I72))+IF(O67&lt;&gt;1,0,COUNTIF($B$71:$B$74,K72)+COUNTIF($D$71:$D$74,K72)),"")</f>
        <v/>
      </c>
      <c r="V72" s="491"/>
      <c r="W72" s="452" t="str">
        <f>IF(V72="","",VLOOKUP(V72,Language!$D$5:$E$94,2,0))</f>
        <v/>
      </c>
      <c r="X72" s="492"/>
      <c r="Y72" s="452" t="str">
        <f>IF(X72="","",VLOOKUP(X72,Language!$D$5:$E$94,2,0))</f>
        <v/>
      </c>
      <c r="Z72" s="492"/>
      <c r="AA72" s="492"/>
      <c r="AB72" s="581">
        <f t="shared" ref="AB72:AB74" si="885">COUNTIF(V$71:V$74,V72)+COUNTIF(X$71:X$74,V72)</f>
        <v>0</v>
      </c>
      <c r="AC72" s="453" t="str">
        <f ca="1">IF((Z72&lt;&gt;"")*(AA72&lt;&gt;"")*((IFERROR(VLOOKUP(V72,$B$71:$F$74,5,0),"")&lt;&gt;"")+(IFERROR(VLOOKUP(V72,$D$71:$G$74,4,0),"")&lt;&gt;""))*((IFERROR(VLOOKUP(X72,$B$71:$F$74,5,0),"")&lt;&gt;"")+(IFERROR(VLOOKUP(X72,$D$71:$G$74,4,0),"")&lt;&gt;"")),IF((AG72&lt;&gt;2)+($B$71&amp;$D$71&lt;&gt;V72&amp;X72)*($B$72&amp;$D$72&lt;&gt;V72&amp;X72)*($B$73&amp;$D$73&lt;&gt;V72&amp;X72)*($B$74&amp;$D$74&lt;&gt;V72&amp;X72)*($D$71&amp;$B$71&lt;&gt;V72&amp;X72)*($D$72&amp;$B$72&lt;&gt;V72&amp;X72)*($D$73&amp;$B$73&lt;&gt;V72&amp;X72)*($D$74&amp;$B$74&lt;&gt;V72&amp;X72),"0",(V83+X83&gt;V87+X87)*(Z72&gt;AA72)+(V83+X83=V87+X87)*(Z72=AA72)+(V83+X83&lt;V87+X87)*(Z72&lt;AA72)),"")</f>
        <v/>
      </c>
      <c r="AD72" s="453" t="str">
        <f ca="1">IF((AC72&lt;&gt;""),IF(OR(V83+X83&lt;&gt;V87+X87,PrSettings!$M$4="●"),((V83+X83-V87-X87)=(Z72-AA72))*(AC72=1),0),"")</f>
        <v/>
      </c>
      <c r="AE72" s="453" t="str">
        <f ca="1">IF((AD72&lt;&gt;""),IF(AD72=0,0,(V83+X83=Z72)*(V87+X87=AA72)),"")</f>
        <v/>
      </c>
      <c r="AF72" s="453" t="str">
        <f ca="1">IF(AC72&lt;&gt;"",IF((AG72&lt;&gt;2)+($B$71&amp;$D$71&lt;&gt;V72&amp;X72)*($B$72&amp;$D$72&lt;&gt;V72&amp;X72)*($B$73&amp;$D$73&lt;&gt;V72&amp;X72)*($B$74&amp;$D$74&lt;&gt;V72&amp;X72)*($D$71&amp;$B$71&lt;&gt;V72&amp;X72)*($D$72&amp;$B$72&lt;&gt;V72&amp;X72)*($D$73&amp;$B$73&lt;&gt;V72&amp;X72)*($D$74&amp;$B$74&lt;&gt;V72&amp;X72),0,IF(ABS(V83+X83-V87-X87)&gt;=PrSettings!$M$7,(ABS(V83+X83-V87-X87-Z72+AA72)&lt;=1)*1,IF(AND(AC72,$F72=$G72,V83+X83&gt;=PrSettings!$M$6),(ABS(Z72-V83-X83)&lt;=1)*1,IF(AND(AC72,V83+X83+V87+X87&gt;=PrSettings!$M$8),(ABS(Z72-V83-X83)+ABS(AA72-V87-X87)&lt;=1)*1,"0")))),"")</f>
        <v/>
      </c>
      <c r="AG72" s="476" t="str">
        <f ca="1">IF(($C$71&amp;$C$72&amp;$C$73&amp;$C$74&amp;$E$71&amp;$E$72&amp;$E$73&amp;$E$74&lt;&gt;"")*(V$71&amp;V$72&amp;V$73&amp;V$74&amp;X$71&amp;X$72&amp;X$73&amp;X$74&lt;&gt;"")*(V72&amp;X72&lt;&gt;""),IF(AB72&lt;&gt;1,0,COUNTIF($B$71:$B$74,V72)+COUNTIF($D$71:$D$74,V72))+IF(AB67&lt;&gt;1,0,COUNTIF($B$71:$B$74,X72)+COUNTIF($D$71:$D$74,X72)),"")</f>
        <v/>
      </c>
      <c r="AI72" s="491"/>
      <c r="AJ72" s="452" t="str">
        <f>IF(AI72="","",VLOOKUP(AI72,Language!$D$5:$E$94,2,0))</f>
        <v/>
      </c>
      <c r="AK72" s="492"/>
      <c r="AL72" s="452" t="str">
        <f>IF(AK72="","",VLOOKUP(AK72,Language!$D$5:$E$94,2,0))</f>
        <v/>
      </c>
      <c r="AM72" s="492"/>
      <c r="AN72" s="492"/>
      <c r="AO72" s="581">
        <f t="shared" ref="AO72:AO74" si="886">COUNTIF(AI$71:AI$74,AI72)+COUNTIF(AK$71:AK$74,AI72)</f>
        <v>0</v>
      </c>
      <c r="AP72" s="453" t="str">
        <f ca="1">IF((AM72&lt;&gt;"")*(AN72&lt;&gt;"")*((IFERROR(VLOOKUP(AI72,$B$71:$F$74,5,0),"")&lt;&gt;"")+(IFERROR(VLOOKUP(AI72,$D$71:$G$74,4,0),"")&lt;&gt;""))*((IFERROR(VLOOKUP(AK72,$B$71:$F$74,5,0),"")&lt;&gt;"")+(IFERROR(VLOOKUP(AK72,$D$71:$G$74,4,0),"")&lt;&gt;"")),IF((AT72&lt;&gt;2)+($B$71&amp;$D$71&lt;&gt;AI72&amp;AK72)*($B$72&amp;$D$72&lt;&gt;AI72&amp;AK72)*($B$73&amp;$D$73&lt;&gt;AI72&amp;AK72)*($B$74&amp;$D$74&lt;&gt;AI72&amp;AK72)*($D$71&amp;$B$71&lt;&gt;AI72&amp;AK72)*($D$72&amp;$B$72&lt;&gt;AI72&amp;AK72)*($D$73&amp;$B$73&lt;&gt;AI72&amp;AK72)*($D$74&amp;$B$74&lt;&gt;AI72&amp;AK72),"0",(AI83+AK83&gt;AI87+AK87)*(AM72&gt;AN72)+(AI83+AK83=AI87+AK87)*(AM72=AN72)+(AI83+AK83&lt;AI87+AK87)*(AM72&lt;AN72)),"")</f>
        <v/>
      </c>
      <c r="AQ72" s="453" t="str">
        <f ca="1">IF((AP72&lt;&gt;""),IF(OR(AI83+AK83&lt;&gt;AI87+AK87,PrSettings!$M$4="●"),((AI83+AK83-AI87-AK87)=(AM72-AN72))*(AP72=1),0),"")</f>
        <v/>
      </c>
      <c r="AR72" s="453" t="str">
        <f ca="1">IF((AQ72&lt;&gt;""),IF(AQ72=0,0,(AI83+AK83=AM72)*(AI87+AK87=AN72)),"")</f>
        <v/>
      </c>
      <c r="AS72" s="453" t="str">
        <f ca="1">IF(AP72&lt;&gt;"",IF((AT72&lt;&gt;2)+($B$71&amp;$D$71&lt;&gt;AI72&amp;AK72)*($B$72&amp;$D$72&lt;&gt;AI72&amp;AK72)*($B$73&amp;$D$73&lt;&gt;AI72&amp;AK72)*($B$74&amp;$D$74&lt;&gt;AI72&amp;AK72)*($D$71&amp;$B$71&lt;&gt;AI72&amp;AK72)*($D$72&amp;$B$72&lt;&gt;AI72&amp;AK72)*($D$73&amp;$B$73&lt;&gt;AI72&amp;AK72)*($D$74&amp;$B$74&lt;&gt;AI72&amp;AK72),0,IF(ABS(AI83+AK83-AI87-AK87)&gt;=PrSettings!$M$7,(ABS(AI83+AK83-AI87-AK87-AM72+AN72)&lt;=1)*1,IF(AND(AP72,$F72=$G72,AI83+AK83&gt;=PrSettings!$M$6),(ABS(AM72-AI83-AK83)&lt;=1)*1,IF(AND(AP72,AI83+AK83+AI87+AK87&gt;=PrSettings!$M$8),(ABS(AM72-AI83-AK83)+ABS(AN72-AI87-AK87)&lt;=1)*1,"0")))),"")</f>
        <v/>
      </c>
      <c r="AT72" s="476" t="str">
        <f ca="1">IF(($C$71&amp;$C$72&amp;$C$73&amp;$C$74&amp;$E$71&amp;$E$72&amp;$E$73&amp;$E$74&lt;&gt;"")*(AI$71&amp;AI$72&amp;AI$73&amp;AI$74&amp;AK$71&amp;AK$72&amp;AK$73&amp;AK$74&lt;&gt;"")*(AI72&amp;AK72&lt;&gt;""),IF(AO72&lt;&gt;1,0,COUNTIF($B$71:$B$74,AI72)+COUNTIF($D$71:$D$74,AI72))+IF(AO67&lt;&gt;1,0,COUNTIF($B$71:$B$74,AK72)+COUNTIF($D$71:$D$74,AK72)),"")</f>
        <v/>
      </c>
      <c r="AV72" s="491"/>
      <c r="AW72" s="452" t="str">
        <f>IF(AV72="","",VLOOKUP(AV72,Language!$D$5:$E$94,2,0))</f>
        <v/>
      </c>
      <c r="AX72" s="492"/>
      <c r="AY72" s="452" t="str">
        <f>IF(AX72="","",VLOOKUP(AX72,Language!$D$5:$E$94,2,0))</f>
        <v/>
      </c>
      <c r="AZ72" s="492"/>
      <c r="BA72" s="492"/>
      <c r="BB72" s="581">
        <f t="shared" ref="BB72:BB74" si="887">COUNTIF(AV$71:AV$74,AV72)+COUNTIF(AX$71:AX$74,AV72)</f>
        <v>0</v>
      </c>
      <c r="BC72" s="453" t="str">
        <f ca="1">IF((AZ72&lt;&gt;"")*(BA72&lt;&gt;"")*((IFERROR(VLOOKUP(AV72,$B$71:$F$74,5,0),"")&lt;&gt;"")+(IFERROR(VLOOKUP(AV72,$D$71:$G$74,4,0),"")&lt;&gt;""))*((IFERROR(VLOOKUP(AX72,$B$71:$F$74,5,0),"")&lt;&gt;"")+(IFERROR(VLOOKUP(AX72,$D$71:$G$74,4,0),"")&lt;&gt;"")),IF((BG72&lt;&gt;2)+($B$71&amp;$D$71&lt;&gt;AV72&amp;AX72)*($B$72&amp;$D$72&lt;&gt;AV72&amp;AX72)*($B$73&amp;$D$73&lt;&gt;AV72&amp;AX72)*($B$74&amp;$D$74&lt;&gt;AV72&amp;AX72)*($D$71&amp;$B$71&lt;&gt;AV72&amp;AX72)*($D$72&amp;$B$72&lt;&gt;AV72&amp;AX72)*($D$73&amp;$B$73&lt;&gt;AV72&amp;AX72)*($D$74&amp;$B$74&lt;&gt;AV72&amp;AX72),"0",(AV83+AX83&gt;AV87+AX87)*(AZ72&gt;BA72)+(AV83+AX83=AV87+AX87)*(AZ72=BA72)+(AV83+AX83&lt;AV87+AX87)*(AZ72&lt;BA72)),"")</f>
        <v/>
      </c>
      <c r="BD72" s="453" t="str">
        <f ca="1">IF((BC72&lt;&gt;""),IF(OR(AV83+AX83&lt;&gt;AV87+AX87,PrSettings!$M$4="●"),((AV83+AX83-AV87-AX87)=(AZ72-BA72))*(BC72=1),0),"")</f>
        <v/>
      </c>
      <c r="BE72" s="453" t="str">
        <f ca="1">IF((BD72&lt;&gt;""),IF(BD72=0,0,(AV83+AX83=AZ72)*(AV87+AX87=BA72)),"")</f>
        <v/>
      </c>
      <c r="BF72" s="453" t="str">
        <f ca="1">IF(BC72&lt;&gt;"",IF((BG72&lt;&gt;2)+($B$71&amp;$D$71&lt;&gt;AV72&amp;AX72)*($B$72&amp;$D$72&lt;&gt;AV72&amp;AX72)*($B$73&amp;$D$73&lt;&gt;AV72&amp;AX72)*($B$74&amp;$D$74&lt;&gt;AV72&amp;AX72)*($D$71&amp;$B$71&lt;&gt;AV72&amp;AX72)*($D$72&amp;$B$72&lt;&gt;AV72&amp;AX72)*($D$73&amp;$B$73&lt;&gt;AV72&amp;AX72)*($D$74&amp;$B$74&lt;&gt;AV72&amp;AX72),0,IF(ABS(AV83+AX83-AV87-AX87)&gt;=PrSettings!$M$7,(ABS(AV83+AX83-AV87-AX87-AZ72+BA72)&lt;=1)*1,IF(AND(BC72,$F72=$G72,AV83+AX83&gt;=PrSettings!$M$6),(ABS(AZ72-AV83-AX83)&lt;=1)*1,IF(AND(BC72,AV83+AX83+AV87+AX87&gt;=PrSettings!$M$8),(ABS(AZ72-AV83-AX83)+ABS(BA72-AV87-AX87)&lt;=1)*1,"0")))),"")</f>
        <v/>
      </c>
      <c r="BG72" s="476" t="str">
        <f ca="1">IF(($C$71&amp;$C$72&amp;$C$73&amp;$C$74&amp;$E$71&amp;$E$72&amp;$E$73&amp;$E$74&lt;&gt;"")*(AV$71&amp;AV$72&amp;AV$73&amp;AV$74&amp;AX$71&amp;AX$72&amp;AX$73&amp;AX$74&lt;&gt;"")*(AV72&amp;AX72&lt;&gt;""),IF(BB72&lt;&gt;1,0,COUNTIF($B$71:$B$74,AV72)+COUNTIF($D$71:$D$74,AV72))+IF(BB67&lt;&gt;1,0,COUNTIF($B$71:$B$74,AX72)+COUNTIF($D$71:$D$74,AX72)),"")</f>
        <v/>
      </c>
      <c r="BI72" s="491"/>
      <c r="BJ72" s="452" t="str">
        <f>IF(BI72="","",VLOOKUP(BI72,Language!$D$5:$E$94,2,0))</f>
        <v/>
      </c>
      <c r="BK72" s="492"/>
      <c r="BL72" s="452" t="str">
        <f>IF(BK72="","",VLOOKUP(BK72,Language!$D$5:$E$94,2,0))</f>
        <v/>
      </c>
      <c r="BM72" s="492"/>
      <c r="BN72" s="492"/>
      <c r="BO72" s="581">
        <f t="shared" ref="BO72:BO74" si="888">COUNTIF(BI$71:BI$74,BI72)+COUNTIF(BK$71:BK$74,BI72)</f>
        <v>0</v>
      </c>
      <c r="BP72" s="453" t="str">
        <f ca="1">IF((BM72&lt;&gt;"")*(BN72&lt;&gt;"")*((IFERROR(VLOOKUP(BI72,$B$71:$F$74,5,0),"")&lt;&gt;"")+(IFERROR(VLOOKUP(BI72,$D$71:$G$74,4,0),"")&lt;&gt;""))*((IFERROR(VLOOKUP(BK72,$B$71:$F$74,5,0),"")&lt;&gt;"")+(IFERROR(VLOOKUP(BK72,$D$71:$G$74,4,0),"")&lt;&gt;"")),IF((BT72&lt;&gt;2)+($B$71&amp;$D$71&lt;&gt;BI72&amp;BK72)*($B$72&amp;$D$72&lt;&gt;BI72&amp;BK72)*($B$73&amp;$D$73&lt;&gt;BI72&amp;BK72)*($B$74&amp;$D$74&lt;&gt;BI72&amp;BK72)*($D$71&amp;$B$71&lt;&gt;BI72&amp;BK72)*($D$72&amp;$B$72&lt;&gt;BI72&amp;BK72)*($D$73&amp;$B$73&lt;&gt;BI72&amp;BK72)*($D$74&amp;$B$74&lt;&gt;BI72&amp;BK72),"0",(BI83+BK83&gt;BI87+BK87)*(BM72&gt;BN72)+(BI83+BK83=BI87+BK87)*(BM72=BN72)+(BI83+BK83&lt;BI87+BK87)*(BM72&lt;BN72)),"")</f>
        <v/>
      </c>
      <c r="BQ72" s="453" t="str">
        <f ca="1">IF((BP72&lt;&gt;""),IF(OR(BI83+BK83&lt;&gt;BI87+BK87,PrSettings!$M$4="●"),((BI83+BK83-BI87-BK87)=(BM72-BN72))*(BP72=1),0),"")</f>
        <v/>
      </c>
      <c r="BR72" s="453" t="str">
        <f ca="1">IF((BQ72&lt;&gt;""),IF(BQ72=0,0,(BI83+BK83=BM72)*(BI87+BK87=BN72)),"")</f>
        <v/>
      </c>
      <c r="BS72" s="453" t="str">
        <f ca="1">IF(BP72&lt;&gt;"",IF((BT72&lt;&gt;2)+($B$71&amp;$D$71&lt;&gt;BI72&amp;BK72)*($B$72&amp;$D$72&lt;&gt;BI72&amp;BK72)*($B$73&amp;$D$73&lt;&gt;BI72&amp;BK72)*($B$74&amp;$D$74&lt;&gt;BI72&amp;BK72)*($D$71&amp;$B$71&lt;&gt;BI72&amp;BK72)*($D$72&amp;$B$72&lt;&gt;BI72&amp;BK72)*($D$73&amp;$B$73&lt;&gt;BI72&amp;BK72)*($D$74&amp;$B$74&lt;&gt;BI72&amp;BK72),0,IF(ABS(BI83+BK83-BI87-BK87)&gt;=PrSettings!$M$7,(ABS(BI83+BK83-BI87-BK87-BM72+BN72)&lt;=1)*1,IF(AND(BP72,$F72=$G72,BI83+BK83&gt;=PrSettings!$M$6),(ABS(BM72-BI83-BK83)&lt;=1)*1,IF(AND(BP72,BI83+BK83+BI87+BK87&gt;=PrSettings!$M$8),(ABS(BM72-BI83-BK83)+ABS(BN72-BI87-BK87)&lt;=1)*1,"0")))),"")</f>
        <v/>
      </c>
      <c r="BT72" s="476" t="str">
        <f ca="1">IF(($C$71&amp;$C$72&amp;$C$73&amp;$C$74&amp;$E$71&amp;$E$72&amp;$E$73&amp;$E$74&lt;&gt;"")*(BI$71&amp;BI$72&amp;BI$73&amp;BI$74&amp;BK$71&amp;BK$72&amp;BK$73&amp;BK$74&lt;&gt;"")*(BI72&amp;BK72&lt;&gt;""),IF(BO72&lt;&gt;1,0,COUNTIF($B$71:$B$74,BI72)+COUNTIF($D$71:$D$74,BI72))+IF(BO67&lt;&gt;1,0,COUNTIF($B$71:$B$74,BK72)+COUNTIF($D$71:$D$74,BK72)),"")</f>
        <v/>
      </c>
      <c r="BV72" s="491"/>
      <c r="BW72" s="452" t="str">
        <f>IF(BV72="","",VLOOKUP(BV72,Language!$D$5:$E$94,2,0))</f>
        <v/>
      </c>
      <c r="BX72" s="492"/>
      <c r="BY72" s="452" t="str">
        <f>IF(BX72="","",VLOOKUP(BX72,Language!$D$5:$E$94,2,0))</f>
        <v/>
      </c>
      <c r="BZ72" s="492"/>
      <c r="CA72" s="492"/>
      <c r="CB72" s="581">
        <f t="shared" ref="CB72:CB74" si="889">COUNTIF(BV$71:BV$74,BV72)+COUNTIF(BX$71:BX$74,BV72)</f>
        <v>0</v>
      </c>
      <c r="CC72" s="453" t="str">
        <f ca="1">IF((BZ72&lt;&gt;"")*(CA72&lt;&gt;"")*((IFERROR(VLOOKUP(BV72,$B$71:$F$74,5,0),"")&lt;&gt;"")+(IFERROR(VLOOKUP(BV72,$D$71:$G$74,4,0),"")&lt;&gt;""))*((IFERROR(VLOOKUP(BX72,$B$71:$F$74,5,0),"")&lt;&gt;"")+(IFERROR(VLOOKUP(BX72,$D$71:$G$74,4,0),"")&lt;&gt;"")),IF((CG72&lt;&gt;2)+($B$71&amp;$D$71&lt;&gt;BV72&amp;BX72)*($B$72&amp;$D$72&lt;&gt;BV72&amp;BX72)*($B$73&amp;$D$73&lt;&gt;BV72&amp;BX72)*($B$74&amp;$D$74&lt;&gt;BV72&amp;BX72)*($D$71&amp;$B$71&lt;&gt;BV72&amp;BX72)*($D$72&amp;$B$72&lt;&gt;BV72&amp;BX72)*($D$73&amp;$B$73&lt;&gt;BV72&amp;BX72)*($D$74&amp;$B$74&lt;&gt;BV72&amp;BX72),"0",(BV83+BX83&gt;BV87+BX87)*(BZ72&gt;CA72)+(BV83+BX83=BV87+BX87)*(BZ72=CA72)+(BV83+BX83&lt;BV87+BX87)*(BZ72&lt;CA72)),"")</f>
        <v/>
      </c>
      <c r="CD72" s="453" t="str">
        <f ca="1">IF((CC72&lt;&gt;""),IF(OR(BV83+BX83&lt;&gt;BV87+BX87,PrSettings!$M$4="●"),((BV83+BX83-BV87-BX87)=(BZ72-CA72))*(CC72=1),0),"")</f>
        <v/>
      </c>
      <c r="CE72" s="453" t="str">
        <f ca="1">IF((CD72&lt;&gt;""),IF(CD72=0,0,(BV83+BX83=BZ72)*(BV87+BX87=CA72)),"")</f>
        <v/>
      </c>
      <c r="CF72" s="453" t="str">
        <f ca="1">IF(CC72&lt;&gt;"",IF((CG72&lt;&gt;2)+($B$71&amp;$D$71&lt;&gt;BV72&amp;BX72)*($B$72&amp;$D$72&lt;&gt;BV72&amp;BX72)*($B$73&amp;$D$73&lt;&gt;BV72&amp;BX72)*($B$74&amp;$D$74&lt;&gt;BV72&amp;BX72)*($D$71&amp;$B$71&lt;&gt;BV72&amp;BX72)*($D$72&amp;$B$72&lt;&gt;BV72&amp;BX72)*($D$73&amp;$B$73&lt;&gt;BV72&amp;BX72)*($D$74&amp;$B$74&lt;&gt;BV72&amp;BX72),0,IF(ABS(BV83+BX83-BV87-BX87)&gt;=PrSettings!$M$7,(ABS(BV83+BX83-BV87-BX87-BZ72+CA72)&lt;=1)*1,IF(AND(CC72,$F72=$G72,BV83+BX83&gt;=PrSettings!$M$6),(ABS(BZ72-BV83-BX83)&lt;=1)*1,IF(AND(CC72,BV83+BX83+BV87+BX87&gt;=PrSettings!$M$8),(ABS(BZ72-BV83-BX83)+ABS(CA72-BV87-BX87)&lt;=1)*1,"0")))),"")</f>
        <v/>
      </c>
      <c r="CG72" s="476" t="str">
        <f ca="1">IF(($C$71&amp;$C$72&amp;$C$73&amp;$C$74&amp;$E$71&amp;$E$72&amp;$E$73&amp;$E$74&lt;&gt;"")*(BV$71&amp;BV$72&amp;BV$73&amp;BV$74&amp;BX$71&amp;BX$72&amp;BX$73&amp;BX$74&lt;&gt;"")*(BV72&amp;BX72&lt;&gt;""),IF(CB72&lt;&gt;1,0,COUNTIF($B$71:$B$74,BV72)+COUNTIF($D$71:$D$74,BV72))+IF(CB67&lt;&gt;1,0,COUNTIF($B$71:$B$74,BX72)+COUNTIF($D$71:$D$74,BX72)),"")</f>
        <v/>
      </c>
      <c r="CI72" s="491"/>
      <c r="CJ72" s="452" t="str">
        <f>IF(CI72="","",VLOOKUP(CI72,Language!$D$5:$E$94,2,0))</f>
        <v/>
      </c>
      <c r="CK72" s="492"/>
      <c r="CL72" s="452" t="str">
        <f>IF(CK72="","",VLOOKUP(CK72,Language!$D$5:$E$94,2,0))</f>
        <v/>
      </c>
      <c r="CM72" s="492"/>
      <c r="CN72" s="492"/>
      <c r="CO72" s="581">
        <f t="shared" ref="CO72:CO74" si="890">COUNTIF(CI$71:CI$74,CI72)+COUNTIF(CK$71:CK$74,CI72)</f>
        <v>0</v>
      </c>
      <c r="CP72" s="453" t="str">
        <f ca="1">IF((CM72&lt;&gt;"")*(CN72&lt;&gt;"")*((IFERROR(VLOOKUP(CI72,$B$71:$F$74,5,0),"")&lt;&gt;"")+(IFERROR(VLOOKUP(CI72,$D$71:$G$74,4,0),"")&lt;&gt;""))*((IFERROR(VLOOKUP(CK72,$B$71:$F$74,5,0),"")&lt;&gt;"")+(IFERROR(VLOOKUP(CK72,$D$71:$G$74,4,0),"")&lt;&gt;"")),IF((CT72&lt;&gt;2)+($B$71&amp;$D$71&lt;&gt;CI72&amp;CK72)*($B$72&amp;$D$72&lt;&gt;CI72&amp;CK72)*($B$73&amp;$D$73&lt;&gt;CI72&amp;CK72)*($B$74&amp;$D$74&lt;&gt;CI72&amp;CK72)*($D$71&amp;$B$71&lt;&gt;CI72&amp;CK72)*($D$72&amp;$B$72&lt;&gt;CI72&amp;CK72)*($D$73&amp;$B$73&lt;&gt;CI72&amp;CK72)*($D$74&amp;$B$74&lt;&gt;CI72&amp;CK72),"0",(CI83+CK83&gt;CI87+CK87)*(CM72&gt;CN72)+(CI83+CK83=CI87+CK87)*(CM72=CN72)+(CI83+CK83&lt;CI87+CK87)*(CM72&lt;CN72)),"")</f>
        <v/>
      </c>
      <c r="CQ72" s="453" t="str">
        <f ca="1">IF((CP72&lt;&gt;""),IF(OR(CI83+CK83&lt;&gt;CI87+CK87,PrSettings!$M$4="●"),((CI83+CK83-CI87-CK87)=(CM72-CN72))*(CP72=1),0),"")</f>
        <v/>
      </c>
      <c r="CR72" s="453" t="str">
        <f ca="1">IF((CQ72&lt;&gt;""),IF(CQ72=0,0,(CI83+CK83=CM72)*(CI87+CK87=CN72)),"")</f>
        <v/>
      </c>
      <c r="CS72" s="453" t="str">
        <f ca="1">IF(CP72&lt;&gt;"",IF((CT72&lt;&gt;2)+($B$71&amp;$D$71&lt;&gt;CI72&amp;CK72)*($B$72&amp;$D$72&lt;&gt;CI72&amp;CK72)*($B$73&amp;$D$73&lt;&gt;CI72&amp;CK72)*($B$74&amp;$D$74&lt;&gt;CI72&amp;CK72)*($D$71&amp;$B$71&lt;&gt;CI72&amp;CK72)*($D$72&amp;$B$72&lt;&gt;CI72&amp;CK72)*($D$73&amp;$B$73&lt;&gt;CI72&amp;CK72)*($D$74&amp;$B$74&lt;&gt;CI72&amp;CK72),0,IF(ABS(CI83+CK83-CI87-CK87)&gt;=PrSettings!$M$7,(ABS(CI83+CK83-CI87-CK87-CM72+CN72)&lt;=1)*1,IF(AND(CP72,$F72=$G72,CI83+CK83&gt;=PrSettings!$M$6),(ABS(CM72-CI83-CK83)&lt;=1)*1,IF(AND(CP72,CI83+CK83+CI87+CK87&gt;=PrSettings!$M$8),(ABS(CM72-CI83-CK83)+ABS(CN72-CI87-CK87)&lt;=1)*1,"0")))),"")</f>
        <v/>
      </c>
      <c r="CT72" s="476" t="str">
        <f ca="1">IF(($C$71&amp;$C$72&amp;$C$73&amp;$C$74&amp;$E$71&amp;$E$72&amp;$E$73&amp;$E$74&lt;&gt;"")*(CI$71&amp;CI$72&amp;CI$73&amp;CI$74&amp;CK$71&amp;CK$72&amp;CK$73&amp;CK$74&lt;&gt;"")*(CI72&amp;CK72&lt;&gt;""),IF(CO72&lt;&gt;1,0,COUNTIF($B$71:$B$74,CI72)+COUNTIF($D$71:$D$74,CI72))+IF(CO67&lt;&gt;1,0,COUNTIF($B$71:$B$74,CK72)+COUNTIF($D$71:$D$74,CK72)),"")</f>
        <v/>
      </c>
      <c r="CV72" s="491"/>
      <c r="CW72" s="452" t="str">
        <f>IF(CV72="","",VLOOKUP(CV72,Language!$D$5:$E$94,2,0))</f>
        <v/>
      </c>
      <c r="CX72" s="492"/>
      <c r="CY72" s="452" t="str">
        <f>IF(CX72="","",VLOOKUP(CX72,Language!$D$5:$E$94,2,0))</f>
        <v/>
      </c>
      <c r="CZ72" s="492"/>
      <c r="DA72" s="492"/>
      <c r="DB72" s="581">
        <f t="shared" ref="DB72:DB74" si="891">COUNTIF(CV$71:CV$74,CV72)+COUNTIF(CX$71:CX$74,CV72)</f>
        <v>0</v>
      </c>
      <c r="DC72" s="453" t="str">
        <f ca="1">IF((CZ72&lt;&gt;"")*(DA72&lt;&gt;"")*((IFERROR(VLOOKUP(CV72,$B$71:$F$74,5,0),"")&lt;&gt;"")+(IFERROR(VLOOKUP(CV72,$D$71:$G$74,4,0),"")&lt;&gt;""))*((IFERROR(VLOOKUP(CX72,$B$71:$F$74,5,0),"")&lt;&gt;"")+(IFERROR(VLOOKUP(CX72,$D$71:$G$74,4,0),"")&lt;&gt;"")),IF((DG72&lt;&gt;2)+($B$71&amp;$D$71&lt;&gt;CV72&amp;CX72)*($B$72&amp;$D$72&lt;&gt;CV72&amp;CX72)*($B$73&amp;$D$73&lt;&gt;CV72&amp;CX72)*($B$74&amp;$D$74&lt;&gt;CV72&amp;CX72)*($D$71&amp;$B$71&lt;&gt;CV72&amp;CX72)*($D$72&amp;$B$72&lt;&gt;CV72&amp;CX72)*($D$73&amp;$B$73&lt;&gt;CV72&amp;CX72)*($D$74&amp;$B$74&lt;&gt;CV72&amp;CX72),"0",(CV83+CX83&gt;CV87+CX87)*(CZ72&gt;DA72)+(CV83+CX83=CV87+CX87)*(CZ72=DA72)+(CV83+CX83&lt;CV87+CX87)*(CZ72&lt;DA72)),"")</f>
        <v/>
      </c>
      <c r="DD72" s="453" t="str">
        <f ca="1">IF((DC72&lt;&gt;""),IF(OR(CV83+CX83&lt;&gt;CV87+CX87,PrSettings!$M$4="●"),((CV83+CX83-CV87-CX87)=(CZ72-DA72))*(DC72=1),0),"")</f>
        <v/>
      </c>
      <c r="DE72" s="453" t="str">
        <f ca="1">IF((DD72&lt;&gt;""),IF(DD72=0,0,(CV83+CX83=CZ72)*(CV87+CX87=DA72)),"")</f>
        <v/>
      </c>
      <c r="DF72" s="453" t="str">
        <f ca="1">IF(DC72&lt;&gt;"",IF((DG72&lt;&gt;2)+($B$71&amp;$D$71&lt;&gt;CV72&amp;CX72)*($B$72&amp;$D$72&lt;&gt;CV72&amp;CX72)*($B$73&amp;$D$73&lt;&gt;CV72&amp;CX72)*($B$74&amp;$D$74&lt;&gt;CV72&amp;CX72)*($D$71&amp;$B$71&lt;&gt;CV72&amp;CX72)*($D$72&amp;$B$72&lt;&gt;CV72&amp;CX72)*($D$73&amp;$B$73&lt;&gt;CV72&amp;CX72)*($D$74&amp;$B$74&lt;&gt;CV72&amp;CX72),0,IF(ABS(CV83+CX83-CV87-CX87)&gt;=PrSettings!$M$7,(ABS(CV83+CX83-CV87-CX87-CZ72+DA72)&lt;=1)*1,IF(AND(DC72,$F72=$G72,CV83+CX83&gt;=PrSettings!$M$6),(ABS(CZ72-CV83-CX83)&lt;=1)*1,IF(AND(DC72,CV83+CX83+CV87+CX87&gt;=PrSettings!$M$8),(ABS(CZ72-CV83-CX83)+ABS(DA72-CV87-CX87)&lt;=1)*1,"0")))),"")</f>
        <v/>
      </c>
      <c r="DG72" s="476" t="str">
        <f ca="1">IF(($C$71&amp;$C$72&amp;$C$73&amp;$C$74&amp;$E$71&amp;$E$72&amp;$E$73&amp;$E$74&lt;&gt;"")*(CV$71&amp;CV$72&amp;CV$73&amp;CV$74&amp;CX$71&amp;CX$72&amp;CX$73&amp;CX$74&lt;&gt;"")*(CV72&amp;CX72&lt;&gt;""),IF(DB72&lt;&gt;1,0,COUNTIF($B$71:$B$74,CV72)+COUNTIF($D$71:$D$74,CV72))+IF(DB67&lt;&gt;1,0,COUNTIF($B$71:$B$74,CX72)+COUNTIF($D$71:$D$74,CX72)),"")</f>
        <v/>
      </c>
      <c r="DI72" s="491"/>
      <c r="DJ72" s="452" t="str">
        <f>IF(DI72="","",VLOOKUP(DI72,Language!$D$5:$E$94,2,0))</f>
        <v/>
      </c>
      <c r="DK72" s="492"/>
      <c r="DL72" s="452" t="str">
        <f>IF(DK72="","",VLOOKUP(DK72,Language!$D$5:$E$94,2,0))</f>
        <v/>
      </c>
      <c r="DM72" s="492"/>
      <c r="DN72" s="492"/>
      <c r="DO72" s="581">
        <f t="shared" ref="DO72:DO74" si="892">COUNTIF(DI$71:DI$74,DI72)+COUNTIF(DK$71:DK$74,DI72)</f>
        <v>0</v>
      </c>
      <c r="DP72" s="453" t="str">
        <f ca="1">IF((DM72&lt;&gt;"")*(DN72&lt;&gt;"")*((IFERROR(VLOOKUP(DI72,$B$71:$F$74,5,0),"")&lt;&gt;"")+(IFERROR(VLOOKUP(DI72,$D$71:$G$74,4,0),"")&lt;&gt;""))*((IFERROR(VLOOKUP(DK72,$B$71:$F$74,5,0),"")&lt;&gt;"")+(IFERROR(VLOOKUP(DK72,$D$71:$G$74,4,0),"")&lt;&gt;"")),IF((DT72&lt;&gt;2)+($B$71&amp;$D$71&lt;&gt;DI72&amp;DK72)*($B$72&amp;$D$72&lt;&gt;DI72&amp;DK72)*($B$73&amp;$D$73&lt;&gt;DI72&amp;DK72)*($B$74&amp;$D$74&lt;&gt;DI72&amp;DK72)*($D$71&amp;$B$71&lt;&gt;DI72&amp;DK72)*($D$72&amp;$B$72&lt;&gt;DI72&amp;DK72)*($D$73&amp;$B$73&lt;&gt;DI72&amp;DK72)*($D$74&amp;$B$74&lt;&gt;DI72&amp;DK72),"0",(DI83+DK83&gt;DI87+DK87)*(DM72&gt;DN72)+(DI83+DK83=DI87+DK87)*(DM72=DN72)+(DI83+DK83&lt;DI87+DK87)*(DM72&lt;DN72)),"")</f>
        <v/>
      </c>
      <c r="DQ72" s="453" t="str">
        <f ca="1">IF((DP72&lt;&gt;""),IF(OR(DI83+DK83&lt;&gt;DI87+DK87,PrSettings!$M$4="●"),((DI83+DK83-DI87-DK87)=(DM72-DN72))*(DP72=1),0),"")</f>
        <v/>
      </c>
      <c r="DR72" s="453" t="str">
        <f ca="1">IF((DQ72&lt;&gt;""),IF(DQ72=0,0,(DI83+DK83=DM72)*(DI87+DK87=DN72)),"")</f>
        <v/>
      </c>
      <c r="DS72" s="453" t="str">
        <f ca="1">IF(DP72&lt;&gt;"",IF((DT72&lt;&gt;2)+($B$71&amp;$D$71&lt;&gt;DI72&amp;DK72)*($B$72&amp;$D$72&lt;&gt;DI72&amp;DK72)*($B$73&amp;$D$73&lt;&gt;DI72&amp;DK72)*($B$74&amp;$D$74&lt;&gt;DI72&amp;DK72)*($D$71&amp;$B$71&lt;&gt;DI72&amp;DK72)*($D$72&amp;$B$72&lt;&gt;DI72&amp;DK72)*($D$73&amp;$B$73&lt;&gt;DI72&amp;DK72)*($D$74&amp;$B$74&lt;&gt;DI72&amp;DK72),0,IF(ABS(DI83+DK83-DI87-DK87)&gt;=PrSettings!$M$7,(ABS(DI83+DK83-DI87-DK87-DM72+DN72)&lt;=1)*1,IF(AND(DP72,$F72=$G72,DI83+DK83&gt;=PrSettings!$M$6),(ABS(DM72-DI83-DK83)&lt;=1)*1,IF(AND(DP72,DI83+DK83+DI87+DK87&gt;=PrSettings!$M$8),(ABS(DM72-DI83-DK83)+ABS(DN72-DI87-DK87)&lt;=1)*1,"0")))),"")</f>
        <v/>
      </c>
      <c r="DT72" s="476" t="str">
        <f ca="1">IF(($C$71&amp;$C$72&amp;$C$73&amp;$C$74&amp;$E$71&amp;$E$72&amp;$E$73&amp;$E$74&lt;&gt;"")*(DI$71&amp;DI$72&amp;DI$73&amp;DI$74&amp;DK$71&amp;DK$72&amp;DK$73&amp;DK$74&lt;&gt;"")*(DI72&amp;DK72&lt;&gt;""),IF(DO72&lt;&gt;1,0,COUNTIF($B$71:$B$74,DI72)+COUNTIF($D$71:$D$74,DI72))+IF(DO67&lt;&gt;1,0,COUNTIF($B$71:$B$74,DK72)+COUNTIF($D$71:$D$74,DK72)),"")</f>
        <v/>
      </c>
      <c r="DV72" s="491"/>
      <c r="DW72" s="452" t="str">
        <f>IF(DV72="","",VLOOKUP(DV72,Language!$D$5:$E$94,2,0))</f>
        <v/>
      </c>
      <c r="DX72" s="492"/>
      <c r="DY72" s="452" t="str">
        <f>IF(DX72="","",VLOOKUP(DX72,Language!$D$5:$E$94,2,0))</f>
        <v/>
      </c>
      <c r="DZ72" s="492"/>
      <c r="EA72" s="492"/>
      <c r="EB72" s="581">
        <f t="shared" ref="EB72:EB74" si="893">COUNTIF(DV$71:DV$74,DV72)+COUNTIF(DX$71:DX$74,DV72)</f>
        <v>0</v>
      </c>
      <c r="EC72" s="453" t="str">
        <f ca="1">IF((DZ72&lt;&gt;"")*(EA72&lt;&gt;"")*((IFERROR(VLOOKUP(DV72,$B$71:$F$74,5,0),"")&lt;&gt;"")+(IFERROR(VLOOKUP(DV72,$D$71:$G$74,4,0),"")&lt;&gt;""))*((IFERROR(VLOOKUP(DX72,$B$71:$F$74,5,0),"")&lt;&gt;"")+(IFERROR(VLOOKUP(DX72,$D$71:$G$74,4,0),"")&lt;&gt;"")),IF((EG72&lt;&gt;2)+($B$71&amp;$D$71&lt;&gt;DV72&amp;DX72)*($B$72&amp;$D$72&lt;&gt;DV72&amp;DX72)*($B$73&amp;$D$73&lt;&gt;DV72&amp;DX72)*($B$74&amp;$D$74&lt;&gt;DV72&amp;DX72)*($D$71&amp;$B$71&lt;&gt;DV72&amp;DX72)*($D$72&amp;$B$72&lt;&gt;DV72&amp;DX72)*($D$73&amp;$B$73&lt;&gt;DV72&amp;DX72)*($D$74&amp;$B$74&lt;&gt;DV72&amp;DX72),"0",(DV83+DX83&gt;DV87+DX87)*(DZ72&gt;EA72)+(DV83+DX83=DV87+DX87)*(DZ72=EA72)+(DV83+DX83&lt;DV87+DX87)*(DZ72&lt;EA72)),"")</f>
        <v/>
      </c>
      <c r="ED72" s="453" t="str">
        <f ca="1">IF((EC72&lt;&gt;""),IF(OR(DV83+DX83&lt;&gt;DV87+DX87,PrSettings!$M$4="●"),((DV83+DX83-DV87-DX87)=(DZ72-EA72))*(EC72=1),0),"")</f>
        <v/>
      </c>
      <c r="EE72" s="453" t="str">
        <f ca="1">IF((ED72&lt;&gt;""),IF(ED72=0,0,(DV83+DX83=DZ72)*(DV87+DX87=EA72)),"")</f>
        <v/>
      </c>
      <c r="EF72" s="453" t="str">
        <f ca="1">IF(EC72&lt;&gt;"",IF((EG72&lt;&gt;2)+($B$71&amp;$D$71&lt;&gt;DV72&amp;DX72)*($B$72&amp;$D$72&lt;&gt;DV72&amp;DX72)*($B$73&amp;$D$73&lt;&gt;DV72&amp;DX72)*($B$74&amp;$D$74&lt;&gt;DV72&amp;DX72)*($D$71&amp;$B$71&lt;&gt;DV72&amp;DX72)*($D$72&amp;$B$72&lt;&gt;DV72&amp;DX72)*($D$73&amp;$B$73&lt;&gt;DV72&amp;DX72)*($D$74&amp;$B$74&lt;&gt;DV72&amp;DX72),0,IF(ABS(DV83+DX83-DV87-DX87)&gt;=PrSettings!$M$7,(ABS(DV83+DX83-DV87-DX87-DZ72+EA72)&lt;=1)*1,IF(AND(EC72,$F72=$G72,DV83+DX83&gt;=PrSettings!$M$6),(ABS(DZ72-DV83-DX83)&lt;=1)*1,IF(AND(EC72,DV83+DX83+DV87+DX87&gt;=PrSettings!$M$8),(ABS(DZ72-DV83-DX83)+ABS(EA72-DV87-DX87)&lt;=1)*1,"0")))),"")</f>
        <v/>
      </c>
      <c r="EG72" s="476" t="str">
        <f ca="1">IF(($C$71&amp;$C$72&amp;$C$73&amp;$C$74&amp;$E$71&amp;$E$72&amp;$E$73&amp;$E$74&lt;&gt;"")*(DV$71&amp;DV$72&amp;DV$73&amp;DV$74&amp;DX$71&amp;DX$72&amp;DX$73&amp;DX$74&lt;&gt;"")*(DV72&amp;DX72&lt;&gt;""),IF(EB72&lt;&gt;1,0,COUNTIF($B$71:$B$74,DV72)+COUNTIF($D$71:$D$74,DV72))+IF(EB67&lt;&gt;1,0,COUNTIF($B$71:$B$74,DX72)+COUNTIF($D$71:$D$74,DX72)),"")</f>
        <v/>
      </c>
      <c r="EI72" s="491"/>
      <c r="EJ72" s="452" t="str">
        <f>IF(EI72="","",VLOOKUP(EI72,Language!$D$5:$E$94,2,0))</f>
        <v/>
      </c>
      <c r="EK72" s="492"/>
      <c r="EL72" s="452" t="str">
        <f>IF(EK72="","",VLOOKUP(EK72,Language!$D$5:$E$94,2,0))</f>
        <v/>
      </c>
      <c r="EM72" s="492"/>
      <c r="EN72" s="492"/>
      <c r="EO72" s="581">
        <f t="shared" ref="EO72:EO74" si="894">COUNTIF(EI$71:EI$74,EI72)+COUNTIF(EK$71:EK$74,EI72)</f>
        <v>0</v>
      </c>
      <c r="EP72" s="453" t="str">
        <f ca="1">IF((EM72&lt;&gt;"")*(EN72&lt;&gt;"")*((IFERROR(VLOOKUP(EI72,$B$71:$F$74,5,0),"")&lt;&gt;"")+(IFERROR(VLOOKUP(EI72,$D$71:$G$74,4,0),"")&lt;&gt;""))*((IFERROR(VLOOKUP(EK72,$B$71:$F$74,5,0),"")&lt;&gt;"")+(IFERROR(VLOOKUP(EK72,$D$71:$G$74,4,0),"")&lt;&gt;"")),IF((ET72&lt;&gt;2)+($B$71&amp;$D$71&lt;&gt;EI72&amp;EK72)*($B$72&amp;$D$72&lt;&gt;EI72&amp;EK72)*($B$73&amp;$D$73&lt;&gt;EI72&amp;EK72)*($B$74&amp;$D$74&lt;&gt;EI72&amp;EK72)*($D$71&amp;$B$71&lt;&gt;EI72&amp;EK72)*($D$72&amp;$B$72&lt;&gt;EI72&amp;EK72)*($D$73&amp;$B$73&lt;&gt;EI72&amp;EK72)*($D$74&amp;$B$74&lt;&gt;EI72&amp;EK72),"0",(EI83+EK83&gt;EI87+EK87)*(EM72&gt;EN72)+(EI83+EK83=EI87+EK87)*(EM72=EN72)+(EI83+EK83&lt;EI87+EK87)*(EM72&lt;EN72)),"")</f>
        <v/>
      </c>
      <c r="EQ72" s="453" t="str">
        <f ca="1">IF((EP72&lt;&gt;""),IF(OR(EI83+EK83&lt;&gt;EI87+EK87,PrSettings!$M$4="●"),((EI83+EK83-EI87-EK87)=(EM72-EN72))*(EP72=1),0),"")</f>
        <v/>
      </c>
      <c r="ER72" s="453" t="str">
        <f ca="1">IF((EQ72&lt;&gt;""),IF(EQ72=0,0,(EI83+EK83=EM72)*(EI87+EK87=EN72)),"")</f>
        <v/>
      </c>
      <c r="ES72" s="453" t="str">
        <f ca="1">IF(EP72&lt;&gt;"",IF((ET72&lt;&gt;2)+($B$71&amp;$D$71&lt;&gt;EI72&amp;EK72)*($B$72&amp;$D$72&lt;&gt;EI72&amp;EK72)*($B$73&amp;$D$73&lt;&gt;EI72&amp;EK72)*($B$74&amp;$D$74&lt;&gt;EI72&amp;EK72)*($D$71&amp;$B$71&lt;&gt;EI72&amp;EK72)*($D$72&amp;$B$72&lt;&gt;EI72&amp;EK72)*($D$73&amp;$B$73&lt;&gt;EI72&amp;EK72)*($D$74&amp;$B$74&lt;&gt;EI72&amp;EK72),0,IF(ABS(EI83+EK83-EI87-EK87)&gt;=PrSettings!$M$7,(ABS(EI83+EK83-EI87-EK87-EM72+EN72)&lt;=1)*1,IF(AND(EP72,$F72=$G72,EI83+EK83&gt;=PrSettings!$M$6),(ABS(EM72-EI83-EK83)&lt;=1)*1,IF(AND(EP72,EI83+EK83+EI87+EK87&gt;=PrSettings!$M$8),(ABS(EM72-EI83-EK83)+ABS(EN72-EI87-EK87)&lt;=1)*1,"0")))),"")</f>
        <v/>
      </c>
      <c r="ET72" s="476" t="str">
        <f ca="1">IF(($C$71&amp;$C$72&amp;$C$73&amp;$C$74&amp;$E$71&amp;$E$72&amp;$E$73&amp;$E$74&lt;&gt;"")*(EI$71&amp;EI$72&amp;EI$73&amp;EI$74&amp;EK$71&amp;EK$72&amp;EK$73&amp;EK$74&lt;&gt;"")*(EI72&amp;EK72&lt;&gt;""),IF(EO72&lt;&gt;1,0,COUNTIF($B$71:$B$74,EI72)+COUNTIF($D$71:$D$74,EI72))+IF(EO67&lt;&gt;1,0,COUNTIF($B$71:$B$74,EK72)+COUNTIF($D$71:$D$74,EK72)),"")</f>
        <v/>
      </c>
      <c r="EV72" s="491"/>
      <c r="EW72" s="452" t="str">
        <f>IF(EV72="","",VLOOKUP(EV72,Language!$D$5:$E$94,2,0))</f>
        <v/>
      </c>
      <c r="EX72" s="492"/>
      <c r="EY72" s="452" t="str">
        <f>IF(EX72="","",VLOOKUP(EX72,Language!$D$5:$E$94,2,0))</f>
        <v/>
      </c>
      <c r="EZ72" s="492"/>
      <c r="FA72" s="492"/>
      <c r="FB72" s="581">
        <f t="shared" ref="FB72:FB74" si="895">COUNTIF(EV$71:EV$74,EV72)+COUNTIF(EX$71:EX$74,EV72)</f>
        <v>0</v>
      </c>
      <c r="FC72" s="453" t="str">
        <f ca="1">IF((EZ72&lt;&gt;"")*(FA72&lt;&gt;"")*((IFERROR(VLOOKUP(EV72,$B$71:$F$74,5,0),"")&lt;&gt;"")+(IFERROR(VLOOKUP(EV72,$D$71:$G$74,4,0),"")&lt;&gt;""))*((IFERROR(VLOOKUP(EX72,$B$71:$F$74,5,0),"")&lt;&gt;"")+(IFERROR(VLOOKUP(EX72,$D$71:$G$74,4,0),"")&lt;&gt;"")),IF((FG72&lt;&gt;2)+($B$71&amp;$D$71&lt;&gt;EV72&amp;EX72)*($B$72&amp;$D$72&lt;&gt;EV72&amp;EX72)*($B$73&amp;$D$73&lt;&gt;EV72&amp;EX72)*($B$74&amp;$D$74&lt;&gt;EV72&amp;EX72)*($D$71&amp;$B$71&lt;&gt;EV72&amp;EX72)*($D$72&amp;$B$72&lt;&gt;EV72&amp;EX72)*($D$73&amp;$B$73&lt;&gt;EV72&amp;EX72)*($D$74&amp;$B$74&lt;&gt;EV72&amp;EX72),"0",(EV83+EX83&gt;EV87+EX87)*(EZ72&gt;FA72)+(EV83+EX83=EV87+EX87)*(EZ72=FA72)+(EV83+EX83&lt;EV87+EX87)*(EZ72&lt;FA72)),"")</f>
        <v/>
      </c>
      <c r="FD72" s="453" t="str">
        <f ca="1">IF((FC72&lt;&gt;""),IF(OR(EV83+EX83&lt;&gt;EV87+EX87,PrSettings!$M$4="●"),((EV83+EX83-EV87-EX87)=(EZ72-FA72))*(FC72=1),0),"")</f>
        <v/>
      </c>
      <c r="FE72" s="453" t="str">
        <f ca="1">IF((FD72&lt;&gt;""),IF(FD72=0,0,(EV83+EX83=EZ72)*(EV87+EX87=FA72)),"")</f>
        <v/>
      </c>
      <c r="FF72" s="453" t="str">
        <f ca="1">IF(FC72&lt;&gt;"",IF((FG72&lt;&gt;2)+($B$71&amp;$D$71&lt;&gt;EV72&amp;EX72)*($B$72&amp;$D$72&lt;&gt;EV72&amp;EX72)*($B$73&amp;$D$73&lt;&gt;EV72&amp;EX72)*($B$74&amp;$D$74&lt;&gt;EV72&amp;EX72)*($D$71&amp;$B$71&lt;&gt;EV72&amp;EX72)*($D$72&amp;$B$72&lt;&gt;EV72&amp;EX72)*($D$73&amp;$B$73&lt;&gt;EV72&amp;EX72)*($D$74&amp;$B$74&lt;&gt;EV72&amp;EX72),0,IF(ABS(EV83+EX83-EV87-EX87)&gt;=PrSettings!$M$7,(ABS(EV83+EX83-EV87-EX87-EZ72+FA72)&lt;=1)*1,IF(AND(FC72,$F72=$G72,EV83+EX83&gt;=PrSettings!$M$6),(ABS(EZ72-EV83-EX83)&lt;=1)*1,IF(AND(FC72,EV83+EX83+EV87+EX87&gt;=PrSettings!$M$8),(ABS(EZ72-EV83-EX83)+ABS(FA72-EV87-EX87)&lt;=1)*1,"0")))),"")</f>
        <v/>
      </c>
      <c r="FG72" s="476" t="str">
        <f ca="1">IF(($C$71&amp;$C$72&amp;$C$73&amp;$C$74&amp;$E$71&amp;$E$72&amp;$E$73&amp;$E$74&lt;&gt;"")*(EV$71&amp;EV$72&amp;EV$73&amp;EV$74&amp;EX$71&amp;EX$72&amp;EX$73&amp;EX$74&lt;&gt;"")*(EV72&amp;EX72&lt;&gt;""),IF(FB72&lt;&gt;1,0,COUNTIF($B$71:$B$74,EV72)+COUNTIF($D$71:$D$74,EV72))+IF(FB67&lt;&gt;1,0,COUNTIF($B$71:$B$74,EX72)+COUNTIF($D$71:$D$74,EX72)),"")</f>
        <v/>
      </c>
      <c r="FI72" s="491"/>
      <c r="FJ72" s="452" t="str">
        <f>IF(FI72="","",VLOOKUP(FI72,Language!$D$5:$E$94,2,0))</f>
        <v/>
      </c>
      <c r="FK72" s="492"/>
      <c r="FL72" s="452" t="str">
        <f>IF(FK72="","",VLOOKUP(FK72,Language!$D$5:$E$94,2,0))</f>
        <v/>
      </c>
      <c r="FM72" s="492"/>
      <c r="FN72" s="492"/>
      <c r="FO72" s="581">
        <f t="shared" ref="FO72:FO74" si="896">COUNTIF(FI$71:FI$74,FI72)+COUNTIF(FK$71:FK$74,FI72)</f>
        <v>0</v>
      </c>
      <c r="FP72" s="453" t="str">
        <f ca="1">IF((FM72&lt;&gt;"")*(FN72&lt;&gt;"")*((IFERROR(VLOOKUP(FI72,$B$71:$F$74,5,0),"")&lt;&gt;"")+(IFERROR(VLOOKUP(FI72,$D$71:$G$74,4,0),"")&lt;&gt;""))*((IFERROR(VLOOKUP(FK72,$B$71:$F$74,5,0),"")&lt;&gt;"")+(IFERROR(VLOOKUP(FK72,$D$71:$G$74,4,0),"")&lt;&gt;"")),IF((FT72&lt;&gt;2)+($B$71&amp;$D$71&lt;&gt;FI72&amp;FK72)*($B$72&amp;$D$72&lt;&gt;FI72&amp;FK72)*($B$73&amp;$D$73&lt;&gt;FI72&amp;FK72)*($B$74&amp;$D$74&lt;&gt;FI72&amp;FK72)*($D$71&amp;$B$71&lt;&gt;FI72&amp;FK72)*($D$72&amp;$B$72&lt;&gt;FI72&amp;FK72)*($D$73&amp;$B$73&lt;&gt;FI72&amp;FK72)*($D$74&amp;$B$74&lt;&gt;FI72&amp;FK72),"0",(FI83+FK83&gt;FI87+FK87)*(FM72&gt;FN72)+(FI83+FK83=FI87+FK87)*(FM72=FN72)+(FI83+FK83&lt;FI87+FK87)*(FM72&lt;FN72)),"")</f>
        <v/>
      </c>
      <c r="FQ72" s="453" t="str">
        <f ca="1">IF((FP72&lt;&gt;""),IF(OR(FI83+FK83&lt;&gt;FI87+FK87,PrSettings!$M$4="●"),((FI83+FK83-FI87-FK87)=(FM72-FN72))*(FP72=1),0),"")</f>
        <v/>
      </c>
      <c r="FR72" s="453" t="str">
        <f ca="1">IF((FQ72&lt;&gt;""),IF(FQ72=0,0,(FI83+FK83=FM72)*(FI87+FK87=FN72)),"")</f>
        <v/>
      </c>
      <c r="FS72" s="453" t="str">
        <f ca="1">IF(FP72&lt;&gt;"",IF((FT72&lt;&gt;2)+($B$71&amp;$D$71&lt;&gt;FI72&amp;FK72)*($B$72&amp;$D$72&lt;&gt;FI72&amp;FK72)*($B$73&amp;$D$73&lt;&gt;FI72&amp;FK72)*($B$74&amp;$D$74&lt;&gt;FI72&amp;FK72)*($D$71&amp;$B$71&lt;&gt;FI72&amp;FK72)*($D$72&amp;$B$72&lt;&gt;FI72&amp;FK72)*($D$73&amp;$B$73&lt;&gt;FI72&amp;FK72)*($D$74&amp;$B$74&lt;&gt;FI72&amp;FK72),0,IF(ABS(FI83+FK83-FI87-FK87)&gt;=PrSettings!$M$7,(ABS(FI83+FK83-FI87-FK87-FM72+FN72)&lt;=1)*1,IF(AND(FP72,$F72=$G72,FI83+FK83&gt;=PrSettings!$M$6),(ABS(FM72-FI83-FK83)&lt;=1)*1,IF(AND(FP72,FI83+FK83+FI87+FK87&gt;=PrSettings!$M$8),(ABS(FM72-FI83-FK83)+ABS(FN72-FI87-FK87)&lt;=1)*1,"0")))),"")</f>
        <v/>
      </c>
      <c r="FT72" s="476" t="str">
        <f ca="1">IF(($C$71&amp;$C$72&amp;$C$73&amp;$C$74&amp;$E$71&amp;$E$72&amp;$E$73&amp;$E$74&lt;&gt;"")*(FI$71&amp;FI$72&amp;FI$73&amp;FI$74&amp;FK$71&amp;FK$72&amp;FK$73&amp;FK$74&lt;&gt;"")*(FI72&amp;FK72&lt;&gt;""),IF(FO72&lt;&gt;1,0,COUNTIF($B$71:$B$74,FI72)+COUNTIF($D$71:$D$74,FI72))+IF(FO67&lt;&gt;1,0,COUNTIF($B$71:$B$74,FK72)+COUNTIF($D$71:$D$74,FK72)),"")</f>
        <v/>
      </c>
      <c r="FV72" s="491"/>
      <c r="FW72" s="452" t="str">
        <f>IF(FV72="","",VLOOKUP(FV72,Language!$D$5:$E$94,2,0))</f>
        <v/>
      </c>
      <c r="FX72" s="492"/>
      <c r="FY72" s="452" t="str">
        <f>IF(FX72="","",VLOOKUP(FX72,Language!$D$5:$E$94,2,0))</f>
        <v/>
      </c>
      <c r="FZ72" s="492"/>
      <c r="GA72" s="492"/>
      <c r="GB72" s="581">
        <f t="shared" ref="GB72:GB74" si="897">COUNTIF(FV$71:FV$74,FV72)+COUNTIF(FX$71:FX$74,FV72)</f>
        <v>0</v>
      </c>
      <c r="GC72" s="453" t="str">
        <f ca="1">IF((FZ72&lt;&gt;"")*(GA72&lt;&gt;"")*((IFERROR(VLOOKUP(FV72,$B$71:$F$74,5,0),"")&lt;&gt;"")+(IFERROR(VLOOKUP(FV72,$D$71:$G$74,4,0),"")&lt;&gt;""))*((IFERROR(VLOOKUP(FX72,$B$71:$F$74,5,0),"")&lt;&gt;"")+(IFERROR(VLOOKUP(FX72,$D$71:$G$74,4,0),"")&lt;&gt;"")),IF((GG72&lt;&gt;2)+($B$71&amp;$D$71&lt;&gt;FV72&amp;FX72)*($B$72&amp;$D$72&lt;&gt;FV72&amp;FX72)*($B$73&amp;$D$73&lt;&gt;FV72&amp;FX72)*($B$74&amp;$D$74&lt;&gt;FV72&amp;FX72)*($D$71&amp;$B$71&lt;&gt;FV72&amp;FX72)*($D$72&amp;$B$72&lt;&gt;FV72&amp;FX72)*($D$73&amp;$B$73&lt;&gt;FV72&amp;FX72)*($D$74&amp;$B$74&lt;&gt;FV72&amp;FX72),"0",(FV83+FX83&gt;FV87+FX87)*(FZ72&gt;GA72)+(FV83+FX83=FV87+FX87)*(FZ72=GA72)+(FV83+FX83&lt;FV87+FX87)*(FZ72&lt;GA72)),"")</f>
        <v/>
      </c>
      <c r="GD72" s="453" t="str">
        <f ca="1">IF((GC72&lt;&gt;""),IF(OR(FV83+FX83&lt;&gt;FV87+FX87,PrSettings!$M$4="●"),((FV83+FX83-FV87-FX87)=(FZ72-GA72))*(GC72=1),0),"")</f>
        <v/>
      </c>
      <c r="GE72" s="453" t="str">
        <f ca="1">IF((GD72&lt;&gt;""),IF(GD72=0,0,(FV83+FX83=FZ72)*(FV87+FX87=GA72)),"")</f>
        <v/>
      </c>
      <c r="GF72" s="453" t="str">
        <f ca="1">IF(GC72&lt;&gt;"",IF((GG72&lt;&gt;2)+($B$71&amp;$D$71&lt;&gt;FV72&amp;FX72)*($B$72&amp;$D$72&lt;&gt;FV72&amp;FX72)*($B$73&amp;$D$73&lt;&gt;FV72&amp;FX72)*($B$74&amp;$D$74&lt;&gt;FV72&amp;FX72)*($D$71&amp;$B$71&lt;&gt;FV72&amp;FX72)*($D$72&amp;$B$72&lt;&gt;FV72&amp;FX72)*($D$73&amp;$B$73&lt;&gt;FV72&amp;FX72)*($D$74&amp;$B$74&lt;&gt;FV72&amp;FX72),0,IF(ABS(FV83+FX83-FV87-FX87)&gt;=PrSettings!$M$7,(ABS(FV83+FX83-FV87-FX87-FZ72+GA72)&lt;=1)*1,IF(AND(GC72,$F72=$G72,FV83+FX83&gt;=PrSettings!$M$6),(ABS(FZ72-FV83-FX83)&lt;=1)*1,IF(AND(GC72,FV83+FX83+FV87+FX87&gt;=PrSettings!$M$8),(ABS(FZ72-FV83-FX83)+ABS(GA72-FV87-FX87)&lt;=1)*1,"0")))),"")</f>
        <v/>
      </c>
      <c r="GG72" s="476" t="str">
        <f ca="1">IF(($C$71&amp;$C$72&amp;$C$73&amp;$C$74&amp;$E$71&amp;$E$72&amp;$E$73&amp;$E$74&lt;&gt;"")*(FV$71&amp;FV$72&amp;FV$73&amp;FV$74&amp;FX$71&amp;FX$72&amp;FX$73&amp;FX$74&lt;&gt;"")*(FV72&amp;FX72&lt;&gt;""),IF(GB72&lt;&gt;1,0,COUNTIF($B$71:$B$74,FV72)+COUNTIF($D$71:$D$74,FV72))+IF(GB67&lt;&gt;1,0,COUNTIF($B$71:$B$74,FX72)+COUNTIF($D$71:$D$74,FX72)),"")</f>
        <v/>
      </c>
      <c r="GI72" s="491"/>
      <c r="GJ72" s="452" t="str">
        <f>IF(GI72="","",VLOOKUP(GI72,Language!$D$5:$E$94,2,0))</f>
        <v/>
      </c>
      <c r="GK72" s="492"/>
      <c r="GL72" s="452" t="str">
        <f>IF(GK72="","",VLOOKUP(GK72,Language!$D$5:$E$94,2,0))</f>
        <v/>
      </c>
      <c r="GM72" s="492"/>
      <c r="GN72" s="492"/>
      <c r="GO72" s="581">
        <f t="shared" ref="GO72:GO74" si="898">COUNTIF(GI$71:GI$74,GI72)+COUNTIF(GK$71:GK$74,GI72)</f>
        <v>0</v>
      </c>
      <c r="GP72" s="453" t="str">
        <f ca="1">IF((GM72&lt;&gt;"")*(GN72&lt;&gt;"")*((IFERROR(VLOOKUP(GI72,$B$71:$F$74,5,0),"")&lt;&gt;"")+(IFERROR(VLOOKUP(GI72,$D$71:$G$74,4,0),"")&lt;&gt;""))*((IFERROR(VLOOKUP(GK72,$B$71:$F$74,5,0),"")&lt;&gt;"")+(IFERROR(VLOOKUP(GK72,$D$71:$G$74,4,0),"")&lt;&gt;"")),IF((GT72&lt;&gt;2)+($B$71&amp;$D$71&lt;&gt;GI72&amp;GK72)*($B$72&amp;$D$72&lt;&gt;GI72&amp;GK72)*($B$73&amp;$D$73&lt;&gt;GI72&amp;GK72)*($B$74&amp;$D$74&lt;&gt;GI72&amp;GK72)*($D$71&amp;$B$71&lt;&gt;GI72&amp;GK72)*($D$72&amp;$B$72&lt;&gt;GI72&amp;GK72)*($D$73&amp;$B$73&lt;&gt;GI72&amp;GK72)*($D$74&amp;$B$74&lt;&gt;GI72&amp;GK72),"0",(GI83+GK83&gt;GI87+GK87)*(GM72&gt;GN72)+(GI83+GK83=GI87+GK87)*(GM72=GN72)+(GI83+GK83&lt;GI87+GK87)*(GM72&lt;GN72)),"")</f>
        <v/>
      </c>
      <c r="GQ72" s="453" t="str">
        <f ca="1">IF((GP72&lt;&gt;""),IF(OR(GI83+GK83&lt;&gt;GI87+GK87,PrSettings!$M$4="●"),((GI83+GK83-GI87-GK87)=(GM72-GN72))*(GP72=1),0),"")</f>
        <v/>
      </c>
      <c r="GR72" s="453" t="str">
        <f ca="1">IF((GQ72&lt;&gt;""),IF(GQ72=0,0,(GI83+GK83=GM72)*(GI87+GK87=GN72)),"")</f>
        <v/>
      </c>
      <c r="GS72" s="453" t="str">
        <f ca="1">IF(GP72&lt;&gt;"",IF((GT72&lt;&gt;2)+($B$71&amp;$D$71&lt;&gt;GI72&amp;GK72)*($B$72&amp;$D$72&lt;&gt;GI72&amp;GK72)*($B$73&amp;$D$73&lt;&gt;GI72&amp;GK72)*($B$74&amp;$D$74&lt;&gt;GI72&amp;GK72)*($D$71&amp;$B$71&lt;&gt;GI72&amp;GK72)*($D$72&amp;$B$72&lt;&gt;GI72&amp;GK72)*($D$73&amp;$B$73&lt;&gt;GI72&amp;GK72)*($D$74&amp;$B$74&lt;&gt;GI72&amp;GK72),0,IF(ABS(GI83+GK83-GI87-GK87)&gt;=PrSettings!$M$7,(ABS(GI83+GK83-GI87-GK87-GM72+GN72)&lt;=1)*1,IF(AND(GP72,$F72=$G72,GI83+GK83&gt;=PrSettings!$M$6),(ABS(GM72-GI83-GK83)&lt;=1)*1,IF(AND(GP72,GI83+GK83+GI87+GK87&gt;=PrSettings!$M$8),(ABS(GM72-GI83-GK83)+ABS(GN72-GI87-GK87)&lt;=1)*1,"0")))),"")</f>
        <v/>
      </c>
      <c r="GT72" s="476" t="str">
        <f ca="1">IF(($C$71&amp;$C$72&amp;$C$73&amp;$C$74&amp;$E$71&amp;$E$72&amp;$E$73&amp;$E$74&lt;&gt;"")*(GI$71&amp;GI$72&amp;GI$73&amp;GI$74&amp;GK$71&amp;GK$72&amp;GK$73&amp;GK$74&lt;&gt;"")*(GI72&amp;GK72&lt;&gt;""),IF(GO72&lt;&gt;1,0,COUNTIF($B$71:$B$74,GI72)+COUNTIF($D$71:$D$74,GI72))+IF(GO67&lt;&gt;1,0,COUNTIF($B$71:$B$74,GK72)+COUNTIF($D$71:$D$74,GK72)),"")</f>
        <v/>
      </c>
      <c r="GV72" s="491"/>
      <c r="GW72" s="452" t="str">
        <f>IF(GV72="","",VLOOKUP(GV72,Language!$D$5:$E$94,2,0))</f>
        <v/>
      </c>
      <c r="GX72" s="492"/>
      <c r="GY72" s="452" t="str">
        <f>IF(GX72="","",VLOOKUP(GX72,Language!$D$5:$E$94,2,0))</f>
        <v/>
      </c>
      <c r="GZ72" s="492"/>
      <c r="HA72" s="492"/>
      <c r="HB72" s="581">
        <f t="shared" ref="HB72:HB74" si="899">COUNTIF(GV$71:GV$74,GV72)+COUNTIF(GX$71:GX$74,GV72)</f>
        <v>0</v>
      </c>
      <c r="HC72" s="453" t="str">
        <f ca="1">IF((GZ72&lt;&gt;"")*(HA72&lt;&gt;"")*((IFERROR(VLOOKUP(GV72,$B$71:$F$74,5,0),"")&lt;&gt;"")+(IFERROR(VLOOKUP(GV72,$D$71:$G$74,4,0),"")&lt;&gt;""))*((IFERROR(VLOOKUP(GX72,$B$71:$F$74,5,0),"")&lt;&gt;"")+(IFERROR(VLOOKUP(GX72,$D$71:$G$74,4,0),"")&lt;&gt;"")),IF((HG72&lt;&gt;2)+($B$71&amp;$D$71&lt;&gt;GV72&amp;GX72)*($B$72&amp;$D$72&lt;&gt;GV72&amp;GX72)*($B$73&amp;$D$73&lt;&gt;GV72&amp;GX72)*($B$74&amp;$D$74&lt;&gt;GV72&amp;GX72)*($D$71&amp;$B$71&lt;&gt;GV72&amp;GX72)*($D$72&amp;$B$72&lt;&gt;GV72&amp;GX72)*($D$73&amp;$B$73&lt;&gt;GV72&amp;GX72)*($D$74&amp;$B$74&lt;&gt;GV72&amp;GX72),"0",(GV83+GX83&gt;GV87+GX87)*(GZ72&gt;HA72)+(GV83+GX83=GV87+GX87)*(GZ72=HA72)+(GV83+GX83&lt;GV87+GX87)*(GZ72&lt;HA72)),"")</f>
        <v/>
      </c>
      <c r="HD72" s="453" t="str">
        <f ca="1">IF((HC72&lt;&gt;""),IF(OR(GV83+GX83&lt;&gt;GV87+GX87,PrSettings!$M$4="●"),((GV83+GX83-GV87-GX87)=(GZ72-HA72))*(HC72=1),0),"")</f>
        <v/>
      </c>
      <c r="HE72" s="453" t="str">
        <f ca="1">IF((HD72&lt;&gt;""),IF(HD72=0,0,(GV83+GX83=GZ72)*(GV87+GX87=HA72)),"")</f>
        <v/>
      </c>
      <c r="HF72" s="453" t="str">
        <f ca="1">IF(HC72&lt;&gt;"",IF((HG72&lt;&gt;2)+($B$71&amp;$D$71&lt;&gt;GV72&amp;GX72)*($B$72&amp;$D$72&lt;&gt;GV72&amp;GX72)*($B$73&amp;$D$73&lt;&gt;GV72&amp;GX72)*($B$74&amp;$D$74&lt;&gt;GV72&amp;GX72)*($D$71&amp;$B$71&lt;&gt;GV72&amp;GX72)*($D$72&amp;$B$72&lt;&gt;GV72&amp;GX72)*($D$73&amp;$B$73&lt;&gt;GV72&amp;GX72)*($D$74&amp;$B$74&lt;&gt;GV72&amp;GX72),0,IF(ABS(GV83+GX83-GV87-GX87)&gt;=PrSettings!$M$7,(ABS(GV83+GX83-GV87-GX87-GZ72+HA72)&lt;=1)*1,IF(AND(HC72,$F72=$G72,GV83+GX83&gt;=PrSettings!$M$6),(ABS(GZ72-GV83-GX83)&lt;=1)*1,IF(AND(HC72,GV83+GX83+GV87+GX87&gt;=PrSettings!$M$8),(ABS(GZ72-GV83-GX83)+ABS(HA72-GV87-GX87)&lt;=1)*1,"0")))),"")</f>
        <v/>
      </c>
      <c r="HG72" s="476" t="str">
        <f ca="1">IF(($C$71&amp;$C$72&amp;$C$73&amp;$C$74&amp;$E$71&amp;$E$72&amp;$E$73&amp;$E$74&lt;&gt;"")*(GV$71&amp;GV$72&amp;GV$73&amp;GV$74&amp;GX$71&amp;GX$72&amp;GX$73&amp;GX$74&lt;&gt;"")*(GV72&amp;GX72&lt;&gt;""),IF(HB72&lt;&gt;1,0,COUNTIF($B$71:$B$74,GV72)+COUNTIF($D$71:$D$74,GV72))+IF(HB67&lt;&gt;1,0,COUNTIF($B$71:$B$74,GX72)+COUNTIF($D$71:$D$74,GX72)),"")</f>
        <v/>
      </c>
      <c r="HI72" s="491"/>
      <c r="HJ72" s="452" t="str">
        <f>IF(HI72="","",VLOOKUP(HI72,Language!$D$5:$E$94,2,0))</f>
        <v/>
      </c>
      <c r="HK72" s="492"/>
      <c r="HL72" s="452" t="str">
        <f>IF(HK72="","",VLOOKUP(HK72,Language!$D$5:$E$94,2,0))</f>
        <v/>
      </c>
      <c r="HM72" s="492"/>
      <c r="HN72" s="492"/>
      <c r="HO72" s="581">
        <f t="shared" ref="HO72:HO74" si="900">COUNTIF(HI$71:HI$74,HI72)+COUNTIF(HK$71:HK$74,HI72)</f>
        <v>0</v>
      </c>
      <c r="HP72" s="453" t="str">
        <f ca="1">IF((HM72&lt;&gt;"")*(HN72&lt;&gt;"")*((IFERROR(VLOOKUP(HI72,$B$71:$F$74,5,0),"")&lt;&gt;"")+(IFERROR(VLOOKUP(HI72,$D$71:$G$74,4,0),"")&lt;&gt;""))*((IFERROR(VLOOKUP(HK72,$B$71:$F$74,5,0),"")&lt;&gt;"")+(IFERROR(VLOOKUP(HK72,$D$71:$G$74,4,0),"")&lt;&gt;"")),IF((HT72&lt;&gt;2)+($B$71&amp;$D$71&lt;&gt;HI72&amp;HK72)*($B$72&amp;$D$72&lt;&gt;HI72&amp;HK72)*($B$73&amp;$D$73&lt;&gt;HI72&amp;HK72)*($B$74&amp;$D$74&lt;&gt;HI72&amp;HK72)*($D$71&amp;$B$71&lt;&gt;HI72&amp;HK72)*($D$72&amp;$B$72&lt;&gt;HI72&amp;HK72)*($D$73&amp;$B$73&lt;&gt;HI72&amp;HK72)*($D$74&amp;$B$74&lt;&gt;HI72&amp;HK72),"0",(HI83+HK83&gt;HI87+HK87)*(HM72&gt;HN72)+(HI83+HK83=HI87+HK87)*(HM72=HN72)+(HI83+HK83&lt;HI87+HK87)*(HM72&lt;HN72)),"")</f>
        <v/>
      </c>
      <c r="HQ72" s="453" t="str">
        <f ca="1">IF((HP72&lt;&gt;""),IF(OR(HI83+HK83&lt;&gt;HI87+HK87,PrSettings!$M$4="●"),((HI83+HK83-HI87-HK87)=(HM72-HN72))*(HP72=1),0),"")</f>
        <v/>
      </c>
      <c r="HR72" s="453" t="str">
        <f ca="1">IF((HQ72&lt;&gt;""),IF(HQ72=0,0,(HI83+HK83=HM72)*(HI87+HK87=HN72)),"")</f>
        <v/>
      </c>
      <c r="HS72" s="453" t="str">
        <f ca="1">IF(HP72&lt;&gt;"",IF((HT72&lt;&gt;2)+($B$71&amp;$D$71&lt;&gt;HI72&amp;HK72)*($B$72&amp;$D$72&lt;&gt;HI72&amp;HK72)*($B$73&amp;$D$73&lt;&gt;HI72&amp;HK72)*($B$74&amp;$D$74&lt;&gt;HI72&amp;HK72)*($D$71&amp;$B$71&lt;&gt;HI72&amp;HK72)*($D$72&amp;$B$72&lt;&gt;HI72&amp;HK72)*($D$73&amp;$B$73&lt;&gt;HI72&amp;HK72)*($D$74&amp;$B$74&lt;&gt;HI72&amp;HK72),0,IF(ABS(HI83+HK83-HI87-HK87)&gt;=PrSettings!$M$7,(ABS(HI83+HK83-HI87-HK87-HM72+HN72)&lt;=1)*1,IF(AND(HP72,$F72=$G72,HI83+HK83&gt;=PrSettings!$M$6),(ABS(HM72-HI83-HK83)&lt;=1)*1,IF(AND(HP72,HI83+HK83+HI87+HK87&gt;=PrSettings!$M$8),(ABS(HM72-HI83-HK83)+ABS(HN72-HI87-HK87)&lt;=1)*1,"0")))),"")</f>
        <v/>
      </c>
      <c r="HT72" s="476" t="str">
        <f ca="1">IF(($C$71&amp;$C$72&amp;$C$73&amp;$C$74&amp;$E$71&amp;$E$72&amp;$E$73&amp;$E$74&lt;&gt;"")*(HI$71&amp;HI$72&amp;HI$73&amp;HI$74&amp;HK$71&amp;HK$72&amp;HK$73&amp;HK$74&lt;&gt;"")*(HI72&amp;HK72&lt;&gt;""),IF(HO72&lt;&gt;1,0,COUNTIF($B$71:$B$74,HI72)+COUNTIF($D$71:$D$74,HI72))+IF(HO67&lt;&gt;1,0,COUNTIF($B$71:$B$74,HK72)+COUNTIF($D$71:$D$74,HK72)),"")</f>
        <v/>
      </c>
      <c r="HV72" s="491"/>
      <c r="HW72" s="452" t="str">
        <f>IF(HV72="","",VLOOKUP(HV72,Language!$D$5:$E$94,2,0))</f>
        <v/>
      </c>
      <c r="HX72" s="492"/>
      <c r="HY72" s="452" t="str">
        <f>IF(HX72="","",VLOOKUP(HX72,Language!$D$5:$E$94,2,0))</f>
        <v/>
      </c>
      <c r="HZ72" s="492"/>
      <c r="IA72" s="492"/>
      <c r="IB72" s="581">
        <f t="shared" ref="IB72:IB74" si="901">COUNTIF(HV$71:HV$74,HV72)+COUNTIF(HX$71:HX$74,HV72)</f>
        <v>0</v>
      </c>
      <c r="IC72" s="453" t="str">
        <f ca="1">IF((HZ72&lt;&gt;"")*(IA72&lt;&gt;"")*((IFERROR(VLOOKUP(HV72,$B$71:$F$74,5,0),"")&lt;&gt;"")+(IFERROR(VLOOKUP(HV72,$D$71:$G$74,4,0),"")&lt;&gt;""))*((IFERROR(VLOOKUP(HX72,$B$71:$F$74,5,0),"")&lt;&gt;"")+(IFERROR(VLOOKUP(HX72,$D$71:$G$74,4,0),"")&lt;&gt;"")),IF((IG72&lt;&gt;2)+($B$71&amp;$D$71&lt;&gt;HV72&amp;HX72)*($B$72&amp;$D$72&lt;&gt;HV72&amp;HX72)*($B$73&amp;$D$73&lt;&gt;HV72&amp;HX72)*($B$74&amp;$D$74&lt;&gt;HV72&amp;HX72)*($D$71&amp;$B$71&lt;&gt;HV72&amp;HX72)*($D$72&amp;$B$72&lt;&gt;HV72&amp;HX72)*($D$73&amp;$B$73&lt;&gt;HV72&amp;HX72)*($D$74&amp;$B$74&lt;&gt;HV72&amp;HX72),"0",(HV83+HX83&gt;HV87+HX87)*(HZ72&gt;IA72)+(HV83+HX83=HV87+HX87)*(HZ72=IA72)+(HV83+HX83&lt;HV87+HX87)*(HZ72&lt;IA72)),"")</f>
        <v/>
      </c>
      <c r="ID72" s="453" t="str">
        <f ca="1">IF((IC72&lt;&gt;""),IF(OR(HV83+HX83&lt;&gt;HV87+HX87,PrSettings!$M$4="●"),((HV83+HX83-HV87-HX87)=(HZ72-IA72))*(IC72=1),0),"")</f>
        <v/>
      </c>
      <c r="IE72" s="453" t="str">
        <f ca="1">IF((ID72&lt;&gt;""),IF(ID72=0,0,(HV83+HX83=HZ72)*(HV87+HX87=IA72)),"")</f>
        <v/>
      </c>
      <c r="IF72" s="453" t="str">
        <f ca="1">IF(IC72&lt;&gt;"",IF((IG72&lt;&gt;2)+($B$71&amp;$D$71&lt;&gt;HV72&amp;HX72)*($B$72&amp;$D$72&lt;&gt;HV72&amp;HX72)*($B$73&amp;$D$73&lt;&gt;HV72&amp;HX72)*($B$74&amp;$D$74&lt;&gt;HV72&amp;HX72)*($D$71&amp;$B$71&lt;&gt;HV72&amp;HX72)*($D$72&amp;$B$72&lt;&gt;HV72&amp;HX72)*($D$73&amp;$B$73&lt;&gt;HV72&amp;HX72)*($D$74&amp;$B$74&lt;&gt;HV72&amp;HX72),0,IF(ABS(HV83+HX83-HV87-HX87)&gt;=PrSettings!$M$7,(ABS(HV83+HX83-HV87-HX87-HZ72+IA72)&lt;=1)*1,IF(AND(IC72,$F72=$G72,HV83+HX83&gt;=PrSettings!$M$6),(ABS(HZ72-HV83-HX83)&lt;=1)*1,IF(AND(IC72,HV83+HX83+HV87+HX87&gt;=PrSettings!$M$8),(ABS(HZ72-HV83-HX83)+ABS(IA72-HV87-HX87)&lt;=1)*1,"0")))),"")</f>
        <v/>
      </c>
      <c r="IG72" s="476" t="str">
        <f ca="1">IF(($C$71&amp;$C$72&amp;$C$73&amp;$C$74&amp;$E$71&amp;$E$72&amp;$E$73&amp;$E$74&lt;&gt;"")*(HV$71&amp;HV$72&amp;HV$73&amp;HV$74&amp;HX$71&amp;HX$72&amp;HX$73&amp;HX$74&lt;&gt;"")*(HV72&amp;HX72&lt;&gt;""),IF(IB72&lt;&gt;1,0,COUNTIF($B$71:$B$74,HV72)+COUNTIF($D$71:$D$74,HV72))+IF(IB67&lt;&gt;1,0,COUNTIF($B$71:$B$74,HX72)+COUNTIF($D$71:$D$74,HX72)),"")</f>
        <v/>
      </c>
      <c r="II72" s="491"/>
      <c r="IJ72" s="452" t="str">
        <f>IF(II72="","",VLOOKUP(II72,Language!$D$5:$E$94,2,0))</f>
        <v/>
      </c>
      <c r="IK72" s="492"/>
      <c r="IL72" s="452" t="str">
        <f>IF(IK72="","",VLOOKUP(IK72,Language!$D$5:$E$94,2,0))</f>
        <v/>
      </c>
      <c r="IM72" s="492"/>
      <c r="IN72" s="492"/>
      <c r="IO72" s="581">
        <f t="shared" ref="IO72:IO74" si="902">COUNTIF(II$71:II$74,II72)+COUNTIF(IK$71:IK$74,II72)</f>
        <v>0</v>
      </c>
      <c r="IP72" s="453" t="str">
        <f ca="1">IF((IM72&lt;&gt;"")*(IN72&lt;&gt;"")*((IFERROR(VLOOKUP(II72,$B$71:$F$74,5,0),"")&lt;&gt;"")+(IFERROR(VLOOKUP(II72,$D$71:$G$74,4,0),"")&lt;&gt;""))*((IFERROR(VLOOKUP(IK72,$B$71:$F$74,5,0),"")&lt;&gt;"")+(IFERROR(VLOOKUP(IK72,$D$71:$G$74,4,0),"")&lt;&gt;"")),IF((IT72&lt;&gt;2)+($B$71&amp;$D$71&lt;&gt;II72&amp;IK72)*($B$72&amp;$D$72&lt;&gt;II72&amp;IK72)*($B$73&amp;$D$73&lt;&gt;II72&amp;IK72)*($B$74&amp;$D$74&lt;&gt;II72&amp;IK72)*($D$71&amp;$B$71&lt;&gt;II72&amp;IK72)*($D$72&amp;$B$72&lt;&gt;II72&amp;IK72)*($D$73&amp;$B$73&lt;&gt;II72&amp;IK72)*($D$74&amp;$B$74&lt;&gt;II72&amp;IK72),"0",(II83+IK83&gt;II87+IK87)*(IM72&gt;IN72)+(II83+IK83=II87+IK87)*(IM72=IN72)+(II83+IK83&lt;II87+IK87)*(IM72&lt;IN72)),"")</f>
        <v/>
      </c>
      <c r="IQ72" s="453" t="str">
        <f ca="1">IF((IP72&lt;&gt;""),IF(OR(II83+IK83&lt;&gt;II87+IK87,PrSettings!$M$4="●"),((II83+IK83-II87-IK87)=(IM72-IN72))*(IP72=1),0),"")</f>
        <v/>
      </c>
      <c r="IR72" s="453" t="str">
        <f ca="1">IF((IQ72&lt;&gt;""),IF(IQ72=0,0,(II83+IK83=IM72)*(II87+IK87=IN72)),"")</f>
        <v/>
      </c>
      <c r="IS72" s="453" t="str">
        <f ca="1">IF(IP72&lt;&gt;"",IF((IT72&lt;&gt;2)+($B$71&amp;$D$71&lt;&gt;II72&amp;IK72)*($B$72&amp;$D$72&lt;&gt;II72&amp;IK72)*($B$73&amp;$D$73&lt;&gt;II72&amp;IK72)*($B$74&amp;$D$74&lt;&gt;II72&amp;IK72)*($D$71&amp;$B$71&lt;&gt;II72&amp;IK72)*($D$72&amp;$B$72&lt;&gt;II72&amp;IK72)*($D$73&amp;$B$73&lt;&gt;II72&amp;IK72)*($D$74&amp;$B$74&lt;&gt;II72&amp;IK72),0,IF(ABS(II83+IK83-II87-IK87)&gt;=PrSettings!$M$7,(ABS(II83+IK83-II87-IK87-IM72+IN72)&lt;=1)*1,IF(AND(IP72,$F72=$G72,II83+IK83&gt;=PrSettings!$M$6),(ABS(IM72-II83-IK83)&lt;=1)*1,IF(AND(IP72,II83+IK83+II87+IK87&gt;=PrSettings!$M$8),(ABS(IM72-II83-IK83)+ABS(IN72-II87-IK87)&lt;=1)*1,"0")))),"")</f>
        <v/>
      </c>
      <c r="IT72" s="476" t="str">
        <f ca="1">IF(($C$71&amp;$C$72&amp;$C$73&amp;$C$74&amp;$E$71&amp;$E$72&amp;$E$73&amp;$E$74&lt;&gt;"")*(II$71&amp;II$72&amp;II$73&amp;II$74&amp;IK$71&amp;IK$72&amp;IK$73&amp;IK$74&lt;&gt;"")*(II72&amp;IK72&lt;&gt;""),IF(IO72&lt;&gt;1,0,COUNTIF($B$71:$B$74,II72)+COUNTIF($D$71:$D$74,II72))+IF(IO67&lt;&gt;1,0,COUNTIF($B$71:$B$74,IK72)+COUNTIF($D$71:$D$74,IK72)),"")</f>
        <v/>
      </c>
      <c r="IV72" s="491"/>
      <c r="IW72" s="452" t="str">
        <f>IF(IV72="","",VLOOKUP(IV72,Language!$D$5:$E$94,2,0))</f>
        <v/>
      </c>
      <c r="IX72" s="492"/>
      <c r="IY72" s="452" t="str">
        <f>IF(IX72="","",VLOOKUP(IX72,Language!$D$5:$E$94,2,0))</f>
        <v/>
      </c>
      <c r="IZ72" s="492"/>
      <c r="JA72" s="492"/>
      <c r="JB72" s="581">
        <f t="shared" ref="JB72:JB74" si="903">COUNTIF(IV$71:IV$74,IV72)+COUNTIF(IX$71:IX$74,IV72)</f>
        <v>0</v>
      </c>
      <c r="JC72" s="453" t="str">
        <f ca="1">IF((IZ72&lt;&gt;"")*(JA72&lt;&gt;"")*((IFERROR(VLOOKUP(IV72,$B$71:$F$74,5,0),"")&lt;&gt;"")+(IFERROR(VLOOKUP(IV72,$D$71:$G$74,4,0),"")&lt;&gt;""))*((IFERROR(VLOOKUP(IX72,$B$71:$F$74,5,0),"")&lt;&gt;"")+(IFERROR(VLOOKUP(IX72,$D$71:$G$74,4,0),"")&lt;&gt;"")),IF((JG72&lt;&gt;2)+($B$71&amp;$D$71&lt;&gt;IV72&amp;IX72)*($B$72&amp;$D$72&lt;&gt;IV72&amp;IX72)*($B$73&amp;$D$73&lt;&gt;IV72&amp;IX72)*($B$74&amp;$D$74&lt;&gt;IV72&amp;IX72)*($D$71&amp;$B$71&lt;&gt;IV72&amp;IX72)*($D$72&amp;$B$72&lt;&gt;IV72&amp;IX72)*($D$73&amp;$B$73&lt;&gt;IV72&amp;IX72)*($D$74&amp;$B$74&lt;&gt;IV72&amp;IX72),"0",(IV83+IX83&gt;IV87+IX87)*(IZ72&gt;JA72)+(IV83+IX83=IV87+IX87)*(IZ72=JA72)+(IV83+IX83&lt;IV87+IX87)*(IZ72&lt;JA72)),"")</f>
        <v/>
      </c>
      <c r="JD72" s="453" t="str">
        <f ca="1">IF((JC72&lt;&gt;""),IF(OR(IV83+IX83&lt;&gt;IV87+IX87,PrSettings!$M$4="●"),((IV83+IX83-IV87-IX87)=(IZ72-JA72))*(JC72=1),0),"")</f>
        <v/>
      </c>
      <c r="JE72" s="453" t="str">
        <f ca="1">IF((JD72&lt;&gt;""),IF(JD72=0,0,(IV83+IX83=IZ72)*(IV87+IX87=JA72)),"")</f>
        <v/>
      </c>
      <c r="JF72" s="453" t="str">
        <f ca="1">IF(JC72&lt;&gt;"",IF((JG72&lt;&gt;2)+($B$71&amp;$D$71&lt;&gt;IV72&amp;IX72)*($B$72&amp;$D$72&lt;&gt;IV72&amp;IX72)*($B$73&amp;$D$73&lt;&gt;IV72&amp;IX72)*($B$74&amp;$D$74&lt;&gt;IV72&amp;IX72)*($D$71&amp;$B$71&lt;&gt;IV72&amp;IX72)*($D$72&amp;$B$72&lt;&gt;IV72&amp;IX72)*($D$73&amp;$B$73&lt;&gt;IV72&amp;IX72)*($D$74&amp;$B$74&lt;&gt;IV72&amp;IX72),0,IF(ABS(IV83+IX83-IV87-IX87)&gt;=PrSettings!$M$7,(ABS(IV83+IX83-IV87-IX87-IZ72+JA72)&lt;=1)*1,IF(AND(JC72,$F72=$G72,IV83+IX83&gt;=PrSettings!$M$6),(ABS(IZ72-IV83-IX83)&lt;=1)*1,IF(AND(JC72,IV83+IX83+IV87+IX87&gt;=PrSettings!$M$8),(ABS(IZ72-IV83-IX83)+ABS(JA72-IV87-IX87)&lt;=1)*1,"0")))),"")</f>
        <v/>
      </c>
      <c r="JG72" s="476" t="str">
        <f ca="1">IF(($C$71&amp;$C$72&amp;$C$73&amp;$C$74&amp;$E$71&amp;$E$72&amp;$E$73&amp;$E$74&lt;&gt;"")*(IV$71&amp;IV$72&amp;IV$73&amp;IV$74&amp;IX$71&amp;IX$72&amp;IX$73&amp;IX$74&lt;&gt;"")*(IV72&amp;IX72&lt;&gt;""),IF(JB72&lt;&gt;1,0,COUNTIF($B$71:$B$74,IV72)+COUNTIF($D$71:$D$74,IV72))+IF(JB67&lt;&gt;1,0,COUNTIF($B$71:$B$74,IX72)+COUNTIF($D$71:$D$74,IX72)),"")</f>
        <v/>
      </c>
      <c r="JI72" s="491"/>
      <c r="JJ72" s="452" t="str">
        <f>IF(JI72="","",VLOOKUP(JI72,Language!$D$5:$E$94,2,0))</f>
        <v/>
      </c>
      <c r="JK72" s="492"/>
      <c r="JL72" s="452" t="str">
        <f>IF(JK72="","",VLOOKUP(JK72,Language!$D$5:$E$94,2,0))</f>
        <v/>
      </c>
      <c r="JM72" s="492"/>
      <c r="JN72" s="492"/>
      <c r="JO72" s="581">
        <f t="shared" ref="JO72:JO74" si="904">COUNTIF(JI$71:JI$74,JI72)+COUNTIF(JK$71:JK$74,JI72)</f>
        <v>0</v>
      </c>
      <c r="JP72" s="453" t="str">
        <f ca="1">IF((JM72&lt;&gt;"")*(JN72&lt;&gt;"")*((IFERROR(VLOOKUP(JI72,$B$71:$F$74,5,0),"")&lt;&gt;"")+(IFERROR(VLOOKUP(JI72,$D$71:$G$74,4,0),"")&lt;&gt;""))*((IFERROR(VLOOKUP(JK72,$B$71:$F$74,5,0),"")&lt;&gt;"")+(IFERROR(VLOOKUP(JK72,$D$71:$G$74,4,0),"")&lt;&gt;"")),IF((JT72&lt;&gt;2)+($B$71&amp;$D$71&lt;&gt;JI72&amp;JK72)*($B$72&amp;$D$72&lt;&gt;JI72&amp;JK72)*($B$73&amp;$D$73&lt;&gt;JI72&amp;JK72)*($B$74&amp;$D$74&lt;&gt;JI72&amp;JK72)*($D$71&amp;$B$71&lt;&gt;JI72&amp;JK72)*($D$72&amp;$B$72&lt;&gt;JI72&amp;JK72)*($D$73&amp;$B$73&lt;&gt;JI72&amp;JK72)*($D$74&amp;$B$74&lt;&gt;JI72&amp;JK72),"0",(JI83+JK83&gt;JI87+JK87)*(JM72&gt;JN72)+(JI83+JK83=JI87+JK87)*(JM72=JN72)+(JI83+JK83&lt;JI87+JK87)*(JM72&lt;JN72)),"")</f>
        <v/>
      </c>
      <c r="JQ72" s="453" t="str">
        <f ca="1">IF((JP72&lt;&gt;""),IF(OR(JI83+JK83&lt;&gt;JI87+JK87,PrSettings!$M$4="●"),((JI83+JK83-JI87-JK87)=(JM72-JN72))*(JP72=1),0),"")</f>
        <v/>
      </c>
      <c r="JR72" s="453" t="str">
        <f ca="1">IF((JQ72&lt;&gt;""),IF(JQ72=0,0,(JI83+JK83=JM72)*(JI87+JK87=JN72)),"")</f>
        <v/>
      </c>
      <c r="JS72" s="453" t="str">
        <f ca="1">IF(JP72&lt;&gt;"",IF((JT72&lt;&gt;2)+($B$71&amp;$D$71&lt;&gt;JI72&amp;JK72)*($B$72&amp;$D$72&lt;&gt;JI72&amp;JK72)*($B$73&amp;$D$73&lt;&gt;JI72&amp;JK72)*($B$74&amp;$D$74&lt;&gt;JI72&amp;JK72)*($D$71&amp;$B$71&lt;&gt;JI72&amp;JK72)*($D$72&amp;$B$72&lt;&gt;JI72&amp;JK72)*($D$73&amp;$B$73&lt;&gt;JI72&amp;JK72)*($D$74&amp;$B$74&lt;&gt;JI72&amp;JK72),0,IF(ABS(JI83+JK83-JI87-JK87)&gt;=PrSettings!$M$7,(ABS(JI83+JK83-JI87-JK87-JM72+JN72)&lt;=1)*1,IF(AND(JP72,$F72=$G72,JI83+JK83&gt;=PrSettings!$M$6),(ABS(JM72-JI83-JK83)&lt;=1)*1,IF(AND(JP72,JI83+JK83+JI87+JK87&gt;=PrSettings!$M$8),(ABS(JM72-JI83-JK83)+ABS(JN72-JI87-JK87)&lt;=1)*1,"0")))),"")</f>
        <v/>
      </c>
      <c r="JT72" s="476" t="str">
        <f ca="1">IF(($C$71&amp;$C$72&amp;$C$73&amp;$C$74&amp;$E$71&amp;$E$72&amp;$E$73&amp;$E$74&lt;&gt;"")*(JI$71&amp;JI$72&amp;JI$73&amp;JI$74&amp;JK$71&amp;JK$72&amp;JK$73&amp;JK$74&lt;&gt;"")*(JI72&amp;JK72&lt;&gt;""),IF(JO72&lt;&gt;1,0,COUNTIF($B$71:$B$74,JI72)+COUNTIF($D$71:$D$74,JI72))+IF(JO67&lt;&gt;1,0,COUNTIF($B$71:$B$74,JK72)+COUNTIF($D$71:$D$74,JK72)),"")</f>
        <v/>
      </c>
      <c r="JV72" s="491"/>
      <c r="JW72" s="452" t="str">
        <f>IF(JV72="","",VLOOKUP(JV72,Language!$D$5:$E$94,2,0))</f>
        <v/>
      </c>
      <c r="JX72" s="492"/>
      <c r="JY72" s="452" t="str">
        <f>IF(JX72="","",VLOOKUP(JX72,Language!$D$5:$E$94,2,0))</f>
        <v/>
      </c>
      <c r="JZ72" s="492"/>
      <c r="KA72" s="492"/>
      <c r="KB72" s="581">
        <f t="shared" ref="KB72:KB74" si="905">COUNTIF(JV$71:JV$74,JV72)+COUNTIF(JX$71:JX$74,JV72)</f>
        <v>0</v>
      </c>
      <c r="KC72" s="453" t="str">
        <f ca="1">IF((JZ72&lt;&gt;"")*(KA72&lt;&gt;"")*((IFERROR(VLOOKUP(JV72,$B$71:$F$74,5,0),"")&lt;&gt;"")+(IFERROR(VLOOKUP(JV72,$D$71:$G$74,4,0),"")&lt;&gt;""))*((IFERROR(VLOOKUP(JX72,$B$71:$F$74,5,0),"")&lt;&gt;"")+(IFERROR(VLOOKUP(JX72,$D$71:$G$74,4,0),"")&lt;&gt;"")),IF((KG72&lt;&gt;2)+($B$71&amp;$D$71&lt;&gt;JV72&amp;JX72)*($B$72&amp;$D$72&lt;&gt;JV72&amp;JX72)*($B$73&amp;$D$73&lt;&gt;JV72&amp;JX72)*($B$74&amp;$D$74&lt;&gt;JV72&amp;JX72)*($D$71&amp;$B$71&lt;&gt;JV72&amp;JX72)*($D$72&amp;$B$72&lt;&gt;JV72&amp;JX72)*($D$73&amp;$B$73&lt;&gt;JV72&amp;JX72)*($D$74&amp;$B$74&lt;&gt;JV72&amp;JX72),"0",(JV83+JX83&gt;JV87+JX87)*(JZ72&gt;KA72)+(JV83+JX83=JV87+JX87)*(JZ72=KA72)+(JV83+JX83&lt;JV87+JX87)*(JZ72&lt;KA72)),"")</f>
        <v/>
      </c>
      <c r="KD72" s="453" t="str">
        <f ca="1">IF((KC72&lt;&gt;""),IF(OR(JV83+JX83&lt;&gt;JV87+JX87,PrSettings!$M$4="●"),((JV83+JX83-JV87-JX87)=(JZ72-KA72))*(KC72=1),0),"")</f>
        <v/>
      </c>
      <c r="KE72" s="453" t="str">
        <f ca="1">IF((KD72&lt;&gt;""),IF(KD72=0,0,(JV83+JX83=JZ72)*(JV87+JX87=KA72)),"")</f>
        <v/>
      </c>
      <c r="KF72" s="453" t="str">
        <f ca="1">IF(KC72&lt;&gt;"",IF((KG72&lt;&gt;2)+($B$71&amp;$D$71&lt;&gt;JV72&amp;JX72)*($B$72&amp;$D$72&lt;&gt;JV72&amp;JX72)*($B$73&amp;$D$73&lt;&gt;JV72&amp;JX72)*($B$74&amp;$D$74&lt;&gt;JV72&amp;JX72)*($D$71&amp;$B$71&lt;&gt;JV72&amp;JX72)*($D$72&amp;$B$72&lt;&gt;JV72&amp;JX72)*($D$73&amp;$B$73&lt;&gt;JV72&amp;JX72)*($D$74&amp;$B$74&lt;&gt;JV72&amp;JX72),0,IF(ABS(JV83+JX83-JV87-JX87)&gt;=PrSettings!$M$7,(ABS(JV83+JX83-JV87-JX87-JZ72+KA72)&lt;=1)*1,IF(AND(KC72,$F72=$G72,JV83+JX83&gt;=PrSettings!$M$6),(ABS(JZ72-JV83-JX83)&lt;=1)*1,IF(AND(KC72,JV83+JX83+JV87+JX87&gt;=PrSettings!$M$8),(ABS(JZ72-JV83-JX83)+ABS(KA72-JV87-JX87)&lt;=1)*1,"0")))),"")</f>
        <v/>
      </c>
      <c r="KG72" s="476" t="str">
        <f ca="1">IF(($C$71&amp;$C$72&amp;$C$73&amp;$C$74&amp;$E$71&amp;$E$72&amp;$E$73&amp;$E$74&lt;&gt;"")*(JV$71&amp;JV$72&amp;JV$73&amp;JV$74&amp;JX$71&amp;JX$72&amp;JX$73&amp;JX$74&lt;&gt;"")*(JV72&amp;JX72&lt;&gt;""),IF(KB72&lt;&gt;1,0,COUNTIF($B$71:$B$74,JV72)+COUNTIF($D$71:$D$74,JV72))+IF(KB67&lt;&gt;1,0,COUNTIF($B$71:$B$74,JX72)+COUNTIF($D$71:$D$74,JX72)),"")</f>
        <v/>
      </c>
      <c r="KI72" s="491"/>
      <c r="KJ72" s="452" t="str">
        <f>IF(KI72="","",VLOOKUP(KI72,Language!$D$5:$E$94,2,0))</f>
        <v/>
      </c>
      <c r="KK72" s="492"/>
      <c r="KL72" s="452" t="str">
        <f>IF(KK72="","",VLOOKUP(KK72,Language!$D$5:$E$94,2,0))</f>
        <v/>
      </c>
      <c r="KM72" s="492"/>
      <c r="KN72" s="492"/>
      <c r="KO72" s="581">
        <f t="shared" ref="KO72:KO74" si="906">COUNTIF(KI$71:KI$74,KI72)+COUNTIF(KK$71:KK$74,KI72)</f>
        <v>0</v>
      </c>
      <c r="KP72" s="453" t="str">
        <f ca="1">IF((KM72&lt;&gt;"")*(KN72&lt;&gt;"")*((IFERROR(VLOOKUP(KI72,$B$71:$F$74,5,0),"")&lt;&gt;"")+(IFERROR(VLOOKUP(KI72,$D$71:$G$74,4,0),"")&lt;&gt;""))*((IFERROR(VLOOKUP(KK72,$B$71:$F$74,5,0),"")&lt;&gt;"")+(IFERROR(VLOOKUP(KK72,$D$71:$G$74,4,0),"")&lt;&gt;"")),IF((KT72&lt;&gt;2)+($B$71&amp;$D$71&lt;&gt;KI72&amp;KK72)*($B$72&amp;$D$72&lt;&gt;KI72&amp;KK72)*($B$73&amp;$D$73&lt;&gt;KI72&amp;KK72)*($B$74&amp;$D$74&lt;&gt;KI72&amp;KK72)*($D$71&amp;$B$71&lt;&gt;KI72&amp;KK72)*($D$72&amp;$B$72&lt;&gt;KI72&amp;KK72)*($D$73&amp;$B$73&lt;&gt;KI72&amp;KK72)*($D$74&amp;$B$74&lt;&gt;KI72&amp;KK72),"0",(KI83+KK83&gt;KI87+KK87)*(KM72&gt;KN72)+(KI83+KK83=KI87+KK87)*(KM72=KN72)+(KI83+KK83&lt;KI87+KK87)*(KM72&lt;KN72)),"")</f>
        <v/>
      </c>
      <c r="KQ72" s="453" t="str">
        <f ca="1">IF((KP72&lt;&gt;""),IF(OR(KI83+KK83&lt;&gt;KI87+KK87,PrSettings!$M$4="●"),((KI83+KK83-KI87-KK87)=(KM72-KN72))*(KP72=1),0),"")</f>
        <v/>
      </c>
      <c r="KR72" s="453" t="str">
        <f ca="1">IF((KQ72&lt;&gt;""),IF(KQ72=0,0,(KI83+KK83=KM72)*(KI87+KK87=KN72)),"")</f>
        <v/>
      </c>
      <c r="KS72" s="453" t="str">
        <f ca="1">IF(KP72&lt;&gt;"",IF((KT72&lt;&gt;2)+($B$71&amp;$D$71&lt;&gt;KI72&amp;KK72)*($B$72&amp;$D$72&lt;&gt;KI72&amp;KK72)*($B$73&amp;$D$73&lt;&gt;KI72&amp;KK72)*($B$74&amp;$D$74&lt;&gt;KI72&amp;KK72)*($D$71&amp;$B$71&lt;&gt;KI72&amp;KK72)*($D$72&amp;$B$72&lt;&gt;KI72&amp;KK72)*($D$73&amp;$B$73&lt;&gt;KI72&amp;KK72)*($D$74&amp;$B$74&lt;&gt;KI72&amp;KK72),0,IF(ABS(KI83+KK83-KI87-KK87)&gt;=PrSettings!$M$7,(ABS(KI83+KK83-KI87-KK87-KM72+KN72)&lt;=1)*1,IF(AND(KP72,$F72=$G72,KI83+KK83&gt;=PrSettings!$M$6),(ABS(KM72-KI83-KK83)&lt;=1)*1,IF(AND(KP72,KI83+KK83+KI87+KK87&gt;=PrSettings!$M$8),(ABS(KM72-KI83-KK83)+ABS(KN72-KI87-KK87)&lt;=1)*1,"0")))),"")</f>
        <v/>
      </c>
      <c r="KT72" s="476" t="str">
        <f ca="1">IF(($C$71&amp;$C$72&amp;$C$73&amp;$C$74&amp;$E$71&amp;$E$72&amp;$E$73&amp;$E$74&lt;&gt;"")*(KI$71&amp;KI$72&amp;KI$73&amp;KI$74&amp;KK$71&amp;KK$72&amp;KK$73&amp;KK$74&lt;&gt;"")*(KI72&amp;KK72&lt;&gt;""),IF(KO72&lt;&gt;1,0,COUNTIF($B$71:$B$74,KI72)+COUNTIF($D$71:$D$74,KI72))+IF(KO67&lt;&gt;1,0,COUNTIF($B$71:$B$74,KK72)+COUNTIF($D$71:$D$74,KK72)),"")</f>
        <v/>
      </c>
      <c r="KV72" s="491"/>
      <c r="KW72" s="452" t="str">
        <f>IF(KV72="","",VLOOKUP(KV72,Language!$D$5:$E$94,2,0))</f>
        <v/>
      </c>
      <c r="KX72" s="492"/>
      <c r="KY72" s="452" t="str">
        <f>IF(KX72="","",VLOOKUP(KX72,Language!$D$5:$E$94,2,0))</f>
        <v/>
      </c>
      <c r="KZ72" s="492"/>
      <c r="LA72" s="492"/>
      <c r="LB72" s="581">
        <f t="shared" ref="LB72:LB74" si="907">COUNTIF(KV$71:KV$74,KV72)+COUNTIF(KX$71:KX$74,KV72)</f>
        <v>0</v>
      </c>
      <c r="LC72" s="453" t="str">
        <f ca="1">IF((KZ72&lt;&gt;"")*(LA72&lt;&gt;"")*((IFERROR(VLOOKUP(KV72,$B$71:$F$74,5,0),"")&lt;&gt;"")+(IFERROR(VLOOKUP(KV72,$D$71:$G$74,4,0),"")&lt;&gt;""))*((IFERROR(VLOOKUP(KX72,$B$71:$F$74,5,0),"")&lt;&gt;"")+(IFERROR(VLOOKUP(KX72,$D$71:$G$74,4,0),"")&lt;&gt;"")),IF((LG72&lt;&gt;2)+($B$71&amp;$D$71&lt;&gt;KV72&amp;KX72)*($B$72&amp;$D$72&lt;&gt;KV72&amp;KX72)*($B$73&amp;$D$73&lt;&gt;KV72&amp;KX72)*($B$74&amp;$D$74&lt;&gt;KV72&amp;KX72)*($D$71&amp;$B$71&lt;&gt;KV72&amp;KX72)*($D$72&amp;$B$72&lt;&gt;KV72&amp;KX72)*($D$73&amp;$B$73&lt;&gt;KV72&amp;KX72)*($D$74&amp;$B$74&lt;&gt;KV72&amp;KX72),"0",(KV83+KX83&gt;KV87+KX87)*(KZ72&gt;LA72)+(KV83+KX83=KV87+KX87)*(KZ72=LA72)+(KV83+KX83&lt;KV87+KX87)*(KZ72&lt;LA72)),"")</f>
        <v/>
      </c>
      <c r="LD72" s="453" t="str">
        <f ca="1">IF((LC72&lt;&gt;""),IF(OR(KV83+KX83&lt;&gt;KV87+KX87,PrSettings!$M$4="●"),((KV83+KX83-KV87-KX87)=(KZ72-LA72))*(LC72=1),0),"")</f>
        <v/>
      </c>
      <c r="LE72" s="453" t="str">
        <f ca="1">IF((LD72&lt;&gt;""),IF(LD72=0,0,(KV83+KX83=KZ72)*(KV87+KX87=LA72)),"")</f>
        <v/>
      </c>
      <c r="LF72" s="453" t="str">
        <f ca="1">IF(LC72&lt;&gt;"",IF((LG72&lt;&gt;2)+($B$71&amp;$D$71&lt;&gt;KV72&amp;KX72)*($B$72&amp;$D$72&lt;&gt;KV72&amp;KX72)*($B$73&amp;$D$73&lt;&gt;KV72&amp;KX72)*($B$74&amp;$D$74&lt;&gt;KV72&amp;KX72)*($D$71&amp;$B$71&lt;&gt;KV72&amp;KX72)*($D$72&amp;$B$72&lt;&gt;KV72&amp;KX72)*($D$73&amp;$B$73&lt;&gt;KV72&amp;KX72)*($D$74&amp;$B$74&lt;&gt;KV72&amp;KX72),0,IF(ABS(KV83+KX83-KV87-KX87)&gt;=PrSettings!$M$7,(ABS(KV83+KX83-KV87-KX87-KZ72+LA72)&lt;=1)*1,IF(AND(LC72,$F72=$G72,KV83+KX83&gt;=PrSettings!$M$6),(ABS(KZ72-KV83-KX83)&lt;=1)*1,IF(AND(LC72,KV83+KX83+KV87+KX87&gt;=PrSettings!$M$8),(ABS(KZ72-KV83-KX83)+ABS(LA72-KV87-KX87)&lt;=1)*1,"0")))),"")</f>
        <v/>
      </c>
      <c r="LG72" s="476" t="str">
        <f ca="1">IF(($C$71&amp;$C$72&amp;$C$73&amp;$C$74&amp;$E$71&amp;$E$72&amp;$E$73&amp;$E$74&lt;&gt;"")*(KV$71&amp;KV$72&amp;KV$73&amp;KV$74&amp;KX$71&amp;KX$72&amp;KX$73&amp;KX$74&lt;&gt;"")*(KV72&amp;KX72&lt;&gt;""),IF(LB72&lt;&gt;1,0,COUNTIF($B$71:$B$74,KV72)+COUNTIF($D$71:$D$74,KV72))+IF(LB67&lt;&gt;1,0,COUNTIF($B$71:$B$74,KX72)+COUNTIF($D$71:$D$74,KX72)),"")</f>
        <v/>
      </c>
      <c r="LI72" s="491"/>
      <c r="LJ72" s="452" t="str">
        <f>IF(LI72="","",VLOOKUP(LI72,Language!$D$5:$E$94,2,0))</f>
        <v/>
      </c>
      <c r="LK72" s="492"/>
      <c r="LL72" s="452" t="str">
        <f>IF(LK72="","",VLOOKUP(LK72,Language!$D$5:$E$94,2,0))</f>
        <v/>
      </c>
      <c r="LM72" s="492"/>
      <c r="LN72" s="492"/>
      <c r="LO72" s="581">
        <f t="shared" ref="LO72:LO74" si="908">COUNTIF(LI$71:LI$74,LI72)+COUNTIF(LK$71:LK$74,LI72)</f>
        <v>0</v>
      </c>
      <c r="LP72" s="453" t="str">
        <f ca="1">IF((LM72&lt;&gt;"")*(LN72&lt;&gt;"")*((IFERROR(VLOOKUP(LI72,$B$71:$F$74,5,0),"")&lt;&gt;"")+(IFERROR(VLOOKUP(LI72,$D$71:$G$74,4,0),"")&lt;&gt;""))*((IFERROR(VLOOKUP(LK72,$B$71:$F$74,5,0),"")&lt;&gt;"")+(IFERROR(VLOOKUP(LK72,$D$71:$G$74,4,0),"")&lt;&gt;"")),IF((LT72&lt;&gt;2)+($B$71&amp;$D$71&lt;&gt;LI72&amp;LK72)*($B$72&amp;$D$72&lt;&gt;LI72&amp;LK72)*($B$73&amp;$D$73&lt;&gt;LI72&amp;LK72)*($B$74&amp;$D$74&lt;&gt;LI72&amp;LK72)*($D$71&amp;$B$71&lt;&gt;LI72&amp;LK72)*($D$72&amp;$B$72&lt;&gt;LI72&amp;LK72)*($D$73&amp;$B$73&lt;&gt;LI72&amp;LK72)*($D$74&amp;$B$74&lt;&gt;LI72&amp;LK72),"0",(LI83+LK83&gt;LI87+LK87)*(LM72&gt;LN72)+(LI83+LK83=LI87+LK87)*(LM72=LN72)+(LI83+LK83&lt;LI87+LK87)*(LM72&lt;LN72)),"")</f>
        <v/>
      </c>
      <c r="LQ72" s="453" t="str">
        <f ca="1">IF((LP72&lt;&gt;""),IF(OR(LI83+LK83&lt;&gt;LI87+LK87,PrSettings!$M$4="●"),((LI83+LK83-LI87-LK87)=(LM72-LN72))*(LP72=1),0),"")</f>
        <v/>
      </c>
      <c r="LR72" s="453" t="str">
        <f ca="1">IF((LQ72&lt;&gt;""),IF(LQ72=0,0,(LI83+LK83=LM72)*(LI87+LK87=LN72)),"")</f>
        <v/>
      </c>
      <c r="LS72" s="453" t="str">
        <f ca="1">IF(LP72&lt;&gt;"",IF((LT72&lt;&gt;2)+($B$71&amp;$D$71&lt;&gt;LI72&amp;LK72)*($B$72&amp;$D$72&lt;&gt;LI72&amp;LK72)*($B$73&amp;$D$73&lt;&gt;LI72&amp;LK72)*($B$74&amp;$D$74&lt;&gt;LI72&amp;LK72)*($D$71&amp;$B$71&lt;&gt;LI72&amp;LK72)*($D$72&amp;$B$72&lt;&gt;LI72&amp;LK72)*($D$73&amp;$B$73&lt;&gt;LI72&amp;LK72)*($D$74&amp;$B$74&lt;&gt;LI72&amp;LK72),0,IF(ABS(LI83+LK83-LI87-LK87)&gt;=PrSettings!$M$7,(ABS(LI83+LK83-LI87-LK87-LM72+LN72)&lt;=1)*1,IF(AND(LP72,$F72=$G72,LI83+LK83&gt;=PrSettings!$M$6),(ABS(LM72-LI83-LK83)&lt;=1)*1,IF(AND(LP72,LI83+LK83+LI87+LK87&gt;=PrSettings!$M$8),(ABS(LM72-LI83-LK83)+ABS(LN72-LI87-LK87)&lt;=1)*1,"0")))),"")</f>
        <v/>
      </c>
      <c r="LT72" s="476" t="str">
        <f ca="1">IF(($C$71&amp;$C$72&amp;$C$73&amp;$C$74&amp;$E$71&amp;$E$72&amp;$E$73&amp;$E$74&lt;&gt;"")*(LI$71&amp;LI$72&amp;LI$73&amp;LI$74&amp;LK$71&amp;LK$72&amp;LK$73&amp;LK$74&lt;&gt;"")*(LI72&amp;LK72&lt;&gt;""),IF(LO72&lt;&gt;1,0,COUNTIF($B$71:$B$74,LI72)+COUNTIF($D$71:$D$74,LI72))+IF(LO67&lt;&gt;1,0,COUNTIF($B$71:$B$74,LK72)+COUNTIF($D$71:$D$74,LK72)),"")</f>
        <v/>
      </c>
      <c r="LV72" s="491"/>
      <c r="LW72" s="452" t="str">
        <f>IF(LV72="","",VLOOKUP(LV72,Language!$D$5:$E$94,2,0))</f>
        <v/>
      </c>
      <c r="LX72" s="492"/>
      <c r="LY72" s="452" t="str">
        <f>IF(LX72="","",VLOOKUP(LX72,Language!$D$5:$E$94,2,0))</f>
        <v/>
      </c>
      <c r="LZ72" s="492"/>
      <c r="MA72" s="492"/>
      <c r="MB72" s="581">
        <f t="shared" ref="MB72:MB74" si="909">COUNTIF(LV$71:LV$74,LV72)+COUNTIF(LX$71:LX$74,LV72)</f>
        <v>0</v>
      </c>
      <c r="MC72" s="453" t="str">
        <f ca="1">IF((LZ72&lt;&gt;"")*(MA72&lt;&gt;"")*((IFERROR(VLOOKUP(LV72,$B$71:$F$74,5,0),"")&lt;&gt;"")+(IFERROR(VLOOKUP(LV72,$D$71:$G$74,4,0),"")&lt;&gt;""))*((IFERROR(VLOOKUP(LX72,$B$71:$F$74,5,0),"")&lt;&gt;"")+(IFERROR(VLOOKUP(LX72,$D$71:$G$74,4,0),"")&lt;&gt;"")),IF((MG72&lt;&gt;2)+($B$71&amp;$D$71&lt;&gt;LV72&amp;LX72)*($B$72&amp;$D$72&lt;&gt;LV72&amp;LX72)*($B$73&amp;$D$73&lt;&gt;LV72&amp;LX72)*($B$74&amp;$D$74&lt;&gt;LV72&amp;LX72)*($D$71&amp;$B$71&lt;&gt;LV72&amp;LX72)*($D$72&amp;$B$72&lt;&gt;LV72&amp;LX72)*($D$73&amp;$B$73&lt;&gt;LV72&amp;LX72)*($D$74&amp;$B$74&lt;&gt;LV72&amp;LX72),"0",(LV83+LX83&gt;LV87+LX87)*(LZ72&gt;MA72)+(LV83+LX83=LV87+LX87)*(LZ72=MA72)+(LV83+LX83&lt;LV87+LX87)*(LZ72&lt;MA72)),"")</f>
        <v/>
      </c>
      <c r="MD72" s="453" t="str">
        <f ca="1">IF((MC72&lt;&gt;""),IF(OR(LV83+LX83&lt;&gt;LV87+LX87,PrSettings!$M$4="●"),((LV83+LX83-LV87-LX87)=(LZ72-MA72))*(MC72=1),0),"")</f>
        <v/>
      </c>
      <c r="ME72" s="453" t="str">
        <f ca="1">IF((MD72&lt;&gt;""),IF(MD72=0,0,(LV83+LX83=LZ72)*(LV87+LX87=MA72)),"")</f>
        <v/>
      </c>
      <c r="MF72" s="453" t="str">
        <f ca="1">IF(MC72&lt;&gt;"",IF((MG72&lt;&gt;2)+($B$71&amp;$D$71&lt;&gt;LV72&amp;LX72)*($B$72&amp;$D$72&lt;&gt;LV72&amp;LX72)*($B$73&amp;$D$73&lt;&gt;LV72&amp;LX72)*($B$74&amp;$D$74&lt;&gt;LV72&amp;LX72)*($D$71&amp;$B$71&lt;&gt;LV72&amp;LX72)*($D$72&amp;$B$72&lt;&gt;LV72&amp;LX72)*($D$73&amp;$B$73&lt;&gt;LV72&amp;LX72)*($D$74&amp;$B$74&lt;&gt;LV72&amp;LX72),0,IF(ABS(LV83+LX83-LV87-LX87)&gt;=PrSettings!$M$7,(ABS(LV83+LX83-LV87-LX87-LZ72+MA72)&lt;=1)*1,IF(AND(MC72,$F72=$G72,LV83+LX83&gt;=PrSettings!$M$6),(ABS(LZ72-LV83-LX83)&lt;=1)*1,IF(AND(MC72,LV83+LX83+LV87+LX87&gt;=PrSettings!$M$8),(ABS(LZ72-LV83-LX83)+ABS(MA72-LV87-LX87)&lt;=1)*1,"0")))),"")</f>
        <v/>
      </c>
      <c r="MG72" s="476" t="str">
        <f ca="1">IF(($C$71&amp;$C$72&amp;$C$73&amp;$C$74&amp;$E$71&amp;$E$72&amp;$E$73&amp;$E$74&lt;&gt;"")*(LV$71&amp;LV$72&amp;LV$73&amp;LV$74&amp;LX$71&amp;LX$72&amp;LX$73&amp;LX$74&lt;&gt;"")*(LV72&amp;LX72&lt;&gt;""),IF(MB72&lt;&gt;1,0,COUNTIF($B$71:$B$74,LV72)+COUNTIF($D$71:$D$74,LV72))+IF(MB67&lt;&gt;1,0,COUNTIF($B$71:$B$74,LX72)+COUNTIF($D$71:$D$74,LX72)),"")</f>
        <v/>
      </c>
    </row>
    <row r="73" spans="1:345" s="444" customFormat="1" x14ac:dyDescent="0.25">
      <c r="A73" s="448"/>
      <c r="B73" s="451">
        <f ca="1">IF(C73="","",INDEX(Groups!$C$7:$C$45,MATCH(C73,Groups!$D$7:$D$45,0)))</f>
        <v>5</v>
      </c>
      <c r="C73" s="452" t="str">
        <f ca="1">INDIRECT("'"&amp;References!$A$1&amp;"'!"&amp;"$O$60")</f>
        <v>England</v>
      </c>
      <c r="D73" s="453">
        <f ca="1">IF(E73="","",INDEX(Groups!$C$7:$C$45,MATCH(E73,Groups!$D$7:$D$45,0)))</f>
        <v>3</v>
      </c>
      <c r="E73" s="452" t="str">
        <f ca="1">INDIRECT("'"&amp;References!$A$1&amp;"'!"&amp;"$Q$60")</f>
        <v>Frankreich</v>
      </c>
      <c r="F73" s="454">
        <f ca="1">IF(AND(INDIRECT("'"&amp;References!$A$1&amp;"'!"&amp;"$O$61")&lt;&gt;"",INDIRECT("'"&amp;References!$A$1&amp;"'!"&amp;"$Q$61")&lt;&gt;""),INDIRECT("'"&amp;References!$A$1&amp;"'!"&amp;"$O$61"),"")</f>
        <v>1</v>
      </c>
      <c r="G73" s="455">
        <f ca="1">IF(AND(INDIRECT("'"&amp;References!$A$1&amp;"'!"&amp;"$O$61")&lt;&gt;"",INDIRECT("'"&amp;References!$A$1&amp;"'!"&amp;"$Q$61")&lt;&gt;""),INDIRECT("'"&amp;References!$A$1&amp;"'!"&amp;"$Q$61"),"")</f>
        <v>2</v>
      </c>
      <c r="I73" s="491"/>
      <c r="J73" s="452" t="str">
        <f>IF(I73="","",VLOOKUP(I73,Language!$D$5:$E$94,2,0))</f>
        <v/>
      </c>
      <c r="K73" s="492"/>
      <c r="L73" s="452" t="str">
        <f>IF(K73="","",VLOOKUP(K73,Language!$D$5:$E$94,2,0))</f>
        <v/>
      </c>
      <c r="M73" s="492"/>
      <c r="N73" s="492"/>
      <c r="O73" s="581">
        <f t="shared" si="884"/>
        <v>0</v>
      </c>
      <c r="P73" s="453" t="str">
        <f ca="1">IF((M73&lt;&gt;"")*(N73&lt;&gt;"")*((IFERROR(VLOOKUP(I73,$B$71:$F$74,5,0),"")&lt;&gt;"")+(IFERROR(VLOOKUP(I73,$D$71:$G$74,4,0),"")&lt;&gt;""))*((IFERROR(VLOOKUP(K73,$B$71:$F$74,5,0),"")&lt;&gt;"")+(IFERROR(VLOOKUP(K73,$D$71:$G$74,4,0),"")&lt;&gt;"")),IF((T73&lt;&gt;2)+($B$71&amp;$D$71&lt;&gt;I73&amp;K73)*($B$72&amp;$D$72&lt;&gt;I73&amp;K73)*($B$73&amp;$D$73&lt;&gt;I73&amp;K73)*($B$74&amp;$D$74&lt;&gt;I73&amp;K73)*($D$71&amp;$B$71&lt;&gt;I73&amp;K73)*($D$72&amp;$B$72&lt;&gt;I73&amp;K73)*($D$73&amp;$B$73&lt;&gt;I73&amp;K73)*($D$74&amp;$B$74&lt;&gt;I73&amp;K73),"0",(I84+K84&gt;I88+K88)*(M73&gt;N73)+(I84+K84=I88+K88)*(M73=N73)+(I84+K84&lt;I88+K88)*(M73&lt;N73)),"")</f>
        <v/>
      </c>
      <c r="Q73" s="453" t="str">
        <f ca="1">IF((P73&lt;&gt;""),IF(OR(I84+K84&lt;&gt;I88+K88,PrSettings!$M$4="●"),((I84+K84-I88-K88)=(M73-N73))*(P73=1),0),"")</f>
        <v/>
      </c>
      <c r="R73" s="453" t="str">
        <f ca="1">IF((Q73&lt;&gt;""),IF(Q73=0,0,(I84+K84=M73)*(I88+K88=N73)),"")</f>
        <v/>
      </c>
      <c r="S73" s="453" t="str">
        <f ca="1">IF(P73&lt;&gt;"",IF((T73&lt;&gt;2)+($B$71&amp;$D$71&lt;&gt;I73&amp;K73)*($B$72&amp;$D$72&lt;&gt;I73&amp;K73)*($B$73&amp;$D$73&lt;&gt;I73&amp;K73)*($B$74&amp;$D$74&lt;&gt;I73&amp;K73)*($D$71&amp;$B$71&lt;&gt;I73&amp;K73)*($D$72&amp;$B$72&lt;&gt;I73&amp;K73)*($D$73&amp;$B$73&lt;&gt;I73&amp;K73)*($D$74&amp;$B$74&lt;&gt;I73&amp;K73),0,IF(ABS(I84+K84-I88-K88)&gt;=PrSettings!$M$7,(ABS(I84+K84-I88-K88-M73+N73)&lt;=1)*1,IF(AND(P73,$F73=$G73,I84+K84&gt;=PrSettings!$M$6),(ABS(M73-I84-K84)&lt;=1)*1,IF(AND(P73,I84+K84+I88+K88&gt;=PrSettings!$M$8),(ABS(M73-I84-K84)+ABS(N73-I88-K88)&lt;=1)*1,"0")))),"")</f>
        <v/>
      </c>
      <c r="T73" s="476" t="str">
        <f ca="1">IF(($C$71&amp;$C$72&amp;$C$73&amp;$C$74&amp;$E$71&amp;$E$72&amp;$E$73&amp;$E$74&lt;&gt;"")*(I$71&amp;I$72&amp;I$73&amp;I$74&amp;K$71&amp;K$72&amp;K$73&amp;K$74&lt;&gt;"")*(I73&amp;K73&lt;&gt;""),IF(O73&lt;&gt;1,0,COUNTIF($B$71:$B$74,I73)+COUNTIF($D$71:$D$74,I73))+IF(O68&lt;&gt;1,0,COUNTIF($B$71:$B$74,K73)+COUNTIF($D$71:$D$74,K73)),"")</f>
        <v/>
      </c>
      <c r="V73" s="491"/>
      <c r="W73" s="452" t="str">
        <f>IF(V73="","",VLOOKUP(V73,Language!$D$5:$E$94,2,0))</f>
        <v/>
      </c>
      <c r="X73" s="492"/>
      <c r="Y73" s="452" t="str">
        <f>IF(X73="","",VLOOKUP(X73,Language!$D$5:$E$94,2,0))</f>
        <v/>
      </c>
      <c r="Z73" s="492"/>
      <c r="AA73" s="492"/>
      <c r="AB73" s="581">
        <f t="shared" si="885"/>
        <v>0</v>
      </c>
      <c r="AC73" s="453" t="str">
        <f ca="1">IF((Z73&lt;&gt;"")*(AA73&lt;&gt;"")*((IFERROR(VLOOKUP(V73,$B$71:$F$74,5,0),"")&lt;&gt;"")+(IFERROR(VLOOKUP(V73,$D$71:$G$74,4,0),"")&lt;&gt;""))*((IFERROR(VLOOKUP(X73,$B$71:$F$74,5,0),"")&lt;&gt;"")+(IFERROR(VLOOKUP(X73,$D$71:$G$74,4,0),"")&lt;&gt;"")),IF((AG73&lt;&gt;2)+($B$71&amp;$D$71&lt;&gt;V73&amp;X73)*($B$72&amp;$D$72&lt;&gt;V73&amp;X73)*($B$73&amp;$D$73&lt;&gt;V73&amp;X73)*($B$74&amp;$D$74&lt;&gt;V73&amp;X73)*($D$71&amp;$B$71&lt;&gt;V73&amp;X73)*($D$72&amp;$B$72&lt;&gt;V73&amp;X73)*($D$73&amp;$B$73&lt;&gt;V73&amp;X73)*($D$74&amp;$B$74&lt;&gt;V73&amp;X73),"0",(V84+X84&gt;V88+X88)*(Z73&gt;AA73)+(V84+X84=V88+X88)*(Z73=AA73)+(V84+X84&lt;V88+X88)*(Z73&lt;AA73)),"")</f>
        <v/>
      </c>
      <c r="AD73" s="453" t="str">
        <f ca="1">IF((AC73&lt;&gt;""),IF(OR(V84+X84&lt;&gt;V88+X88,PrSettings!$M$4="●"),((V84+X84-V88-X88)=(Z73-AA73))*(AC73=1),0),"")</f>
        <v/>
      </c>
      <c r="AE73" s="453" t="str">
        <f ca="1">IF((AD73&lt;&gt;""),IF(AD73=0,0,(V84+X84=Z73)*(V88+X88=AA73)),"")</f>
        <v/>
      </c>
      <c r="AF73" s="453" t="str">
        <f ca="1">IF(AC73&lt;&gt;"",IF((AG73&lt;&gt;2)+($B$71&amp;$D$71&lt;&gt;V73&amp;X73)*($B$72&amp;$D$72&lt;&gt;V73&amp;X73)*($B$73&amp;$D$73&lt;&gt;V73&amp;X73)*($B$74&amp;$D$74&lt;&gt;V73&amp;X73)*($D$71&amp;$B$71&lt;&gt;V73&amp;X73)*($D$72&amp;$B$72&lt;&gt;V73&amp;X73)*($D$73&amp;$B$73&lt;&gt;V73&amp;X73)*($D$74&amp;$B$74&lt;&gt;V73&amp;X73),0,IF(ABS(V84+X84-V88-X88)&gt;=PrSettings!$M$7,(ABS(V84+X84-V88-X88-Z73+AA73)&lt;=1)*1,IF(AND(AC73,$F73=$G73,V84+X84&gt;=PrSettings!$M$6),(ABS(Z73-V84-X84)&lt;=1)*1,IF(AND(AC73,V84+X84+V88+X88&gt;=PrSettings!$M$8),(ABS(Z73-V84-X84)+ABS(AA73-V88-X88)&lt;=1)*1,"0")))),"")</f>
        <v/>
      </c>
      <c r="AG73" s="476" t="str">
        <f ca="1">IF(($C$71&amp;$C$72&amp;$C$73&amp;$C$74&amp;$E$71&amp;$E$72&amp;$E$73&amp;$E$74&lt;&gt;"")*(V$71&amp;V$72&amp;V$73&amp;V$74&amp;X$71&amp;X$72&amp;X$73&amp;X$74&lt;&gt;"")*(V73&amp;X73&lt;&gt;""),IF(AB73&lt;&gt;1,0,COUNTIF($B$71:$B$74,V73)+COUNTIF($D$71:$D$74,V73))+IF(AB68&lt;&gt;1,0,COUNTIF($B$71:$B$74,X73)+COUNTIF($D$71:$D$74,X73)),"")</f>
        <v/>
      </c>
      <c r="AI73" s="491"/>
      <c r="AJ73" s="452" t="str">
        <f>IF(AI73="","",VLOOKUP(AI73,Language!$D$5:$E$94,2,0))</f>
        <v/>
      </c>
      <c r="AK73" s="492"/>
      <c r="AL73" s="452" t="str">
        <f>IF(AK73="","",VLOOKUP(AK73,Language!$D$5:$E$94,2,0))</f>
        <v/>
      </c>
      <c r="AM73" s="492"/>
      <c r="AN73" s="492"/>
      <c r="AO73" s="581">
        <f t="shared" si="886"/>
        <v>0</v>
      </c>
      <c r="AP73" s="453" t="str">
        <f ca="1">IF((AM73&lt;&gt;"")*(AN73&lt;&gt;"")*((IFERROR(VLOOKUP(AI73,$B$71:$F$74,5,0),"")&lt;&gt;"")+(IFERROR(VLOOKUP(AI73,$D$71:$G$74,4,0),"")&lt;&gt;""))*((IFERROR(VLOOKUP(AK73,$B$71:$F$74,5,0),"")&lt;&gt;"")+(IFERROR(VLOOKUP(AK73,$D$71:$G$74,4,0),"")&lt;&gt;"")),IF((AT73&lt;&gt;2)+($B$71&amp;$D$71&lt;&gt;AI73&amp;AK73)*($B$72&amp;$D$72&lt;&gt;AI73&amp;AK73)*($B$73&amp;$D$73&lt;&gt;AI73&amp;AK73)*($B$74&amp;$D$74&lt;&gt;AI73&amp;AK73)*($D$71&amp;$B$71&lt;&gt;AI73&amp;AK73)*($D$72&amp;$B$72&lt;&gt;AI73&amp;AK73)*($D$73&amp;$B$73&lt;&gt;AI73&amp;AK73)*($D$74&amp;$B$74&lt;&gt;AI73&amp;AK73),"0",(AI84+AK84&gt;AI88+AK88)*(AM73&gt;AN73)+(AI84+AK84=AI88+AK88)*(AM73=AN73)+(AI84+AK84&lt;AI88+AK88)*(AM73&lt;AN73)),"")</f>
        <v/>
      </c>
      <c r="AQ73" s="453" t="str">
        <f ca="1">IF((AP73&lt;&gt;""),IF(OR(AI84+AK84&lt;&gt;AI88+AK88,PrSettings!$M$4="●"),((AI84+AK84-AI88-AK88)=(AM73-AN73))*(AP73=1),0),"")</f>
        <v/>
      </c>
      <c r="AR73" s="453" t="str">
        <f ca="1">IF((AQ73&lt;&gt;""),IF(AQ73=0,0,(AI84+AK84=AM73)*(AI88+AK88=AN73)),"")</f>
        <v/>
      </c>
      <c r="AS73" s="453" t="str">
        <f ca="1">IF(AP73&lt;&gt;"",IF((AT73&lt;&gt;2)+($B$71&amp;$D$71&lt;&gt;AI73&amp;AK73)*($B$72&amp;$D$72&lt;&gt;AI73&amp;AK73)*($B$73&amp;$D$73&lt;&gt;AI73&amp;AK73)*($B$74&amp;$D$74&lt;&gt;AI73&amp;AK73)*($D$71&amp;$B$71&lt;&gt;AI73&amp;AK73)*($D$72&amp;$B$72&lt;&gt;AI73&amp;AK73)*($D$73&amp;$B$73&lt;&gt;AI73&amp;AK73)*($D$74&amp;$B$74&lt;&gt;AI73&amp;AK73),0,IF(ABS(AI84+AK84-AI88-AK88)&gt;=PrSettings!$M$7,(ABS(AI84+AK84-AI88-AK88-AM73+AN73)&lt;=1)*1,IF(AND(AP73,$F73=$G73,AI84+AK84&gt;=PrSettings!$M$6),(ABS(AM73-AI84-AK84)&lt;=1)*1,IF(AND(AP73,AI84+AK84+AI88+AK88&gt;=PrSettings!$M$8),(ABS(AM73-AI84-AK84)+ABS(AN73-AI88-AK88)&lt;=1)*1,"0")))),"")</f>
        <v/>
      </c>
      <c r="AT73" s="476" t="str">
        <f ca="1">IF(($C$71&amp;$C$72&amp;$C$73&amp;$C$74&amp;$E$71&amp;$E$72&amp;$E$73&amp;$E$74&lt;&gt;"")*(AI$71&amp;AI$72&amp;AI$73&amp;AI$74&amp;AK$71&amp;AK$72&amp;AK$73&amp;AK$74&lt;&gt;"")*(AI73&amp;AK73&lt;&gt;""),IF(AO73&lt;&gt;1,0,COUNTIF($B$71:$B$74,AI73)+COUNTIF($D$71:$D$74,AI73))+IF(AO68&lt;&gt;1,0,COUNTIF($B$71:$B$74,AK73)+COUNTIF($D$71:$D$74,AK73)),"")</f>
        <v/>
      </c>
      <c r="AV73" s="491"/>
      <c r="AW73" s="452" t="str">
        <f>IF(AV73="","",VLOOKUP(AV73,Language!$D$5:$E$94,2,0))</f>
        <v/>
      </c>
      <c r="AX73" s="492"/>
      <c r="AY73" s="452" t="str">
        <f>IF(AX73="","",VLOOKUP(AX73,Language!$D$5:$E$94,2,0))</f>
        <v/>
      </c>
      <c r="AZ73" s="492"/>
      <c r="BA73" s="492"/>
      <c r="BB73" s="581">
        <f t="shared" si="887"/>
        <v>0</v>
      </c>
      <c r="BC73" s="453" t="str">
        <f ca="1">IF((AZ73&lt;&gt;"")*(BA73&lt;&gt;"")*((IFERROR(VLOOKUP(AV73,$B$71:$F$74,5,0),"")&lt;&gt;"")+(IFERROR(VLOOKUP(AV73,$D$71:$G$74,4,0),"")&lt;&gt;""))*((IFERROR(VLOOKUP(AX73,$B$71:$F$74,5,0),"")&lt;&gt;"")+(IFERROR(VLOOKUP(AX73,$D$71:$G$74,4,0),"")&lt;&gt;"")),IF((BG73&lt;&gt;2)+($B$71&amp;$D$71&lt;&gt;AV73&amp;AX73)*($B$72&amp;$D$72&lt;&gt;AV73&amp;AX73)*($B$73&amp;$D$73&lt;&gt;AV73&amp;AX73)*($B$74&amp;$D$74&lt;&gt;AV73&amp;AX73)*($D$71&amp;$B$71&lt;&gt;AV73&amp;AX73)*($D$72&amp;$B$72&lt;&gt;AV73&amp;AX73)*($D$73&amp;$B$73&lt;&gt;AV73&amp;AX73)*($D$74&amp;$B$74&lt;&gt;AV73&amp;AX73),"0",(AV84+AX84&gt;AV88+AX88)*(AZ73&gt;BA73)+(AV84+AX84=AV88+AX88)*(AZ73=BA73)+(AV84+AX84&lt;AV88+AX88)*(AZ73&lt;BA73)),"")</f>
        <v/>
      </c>
      <c r="BD73" s="453" t="str">
        <f ca="1">IF((BC73&lt;&gt;""),IF(OR(AV84+AX84&lt;&gt;AV88+AX88,PrSettings!$M$4="●"),((AV84+AX84-AV88-AX88)=(AZ73-BA73))*(BC73=1),0),"")</f>
        <v/>
      </c>
      <c r="BE73" s="453" t="str">
        <f ca="1">IF((BD73&lt;&gt;""),IF(BD73=0,0,(AV84+AX84=AZ73)*(AV88+AX88=BA73)),"")</f>
        <v/>
      </c>
      <c r="BF73" s="453" t="str">
        <f ca="1">IF(BC73&lt;&gt;"",IF((BG73&lt;&gt;2)+($B$71&amp;$D$71&lt;&gt;AV73&amp;AX73)*($B$72&amp;$D$72&lt;&gt;AV73&amp;AX73)*($B$73&amp;$D$73&lt;&gt;AV73&amp;AX73)*($B$74&amp;$D$74&lt;&gt;AV73&amp;AX73)*($D$71&amp;$B$71&lt;&gt;AV73&amp;AX73)*($D$72&amp;$B$72&lt;&gt;AV73&amp;AX73)*($D$73&amp;$B$73&lt;&gt;AV73&amp;AX73)*($D$74&amp;$B$74&lt;&gt;AV73&amp;AX73),0,IF(ABS(AV84+AX84-AV88-AX88)&gt;=PrSettings!$M$7,(ABS(AV84+AX84-AV88-AX88-AZ73+BA73)&lt;=1)*1,IF(AND(BC73,$F73=$G73,AV84+AX84&gt;=PrSettings!$M$6),(ABS(AZ73-AV84-AX84)&lt;=1)*1,IF(AND(BC73,AV84+AX84+AV88+AX88&gt;=PrSettings!$M$8),(ABS(AZ73-AV84-AX84)+ABS(BA73-AV88-AX88)&lt;=1)*1,"0")))),"")</f>
        <v/>
      </c>
      <c r="BG73" s="476" t="str">
        <f ca="1">IF(($C$71&amp;$C$72&amp;$C$73&amp;$C$74&amp;$E$71&amp;$E$72&amp;$E$73&amp;$E$74&lt;&gt;"")*(AV$71&amp;AV$72&amp;AV$73&amp;AV$74&amp;AX$71&amp;AX$72&amp;AX$73&amp;AX$74&lt;&gt;"")*(AV73&amp;AX73&lt;&gt;""),IF(BB73&lt;&gt;1,0,COUNTIF($B$71:$B$74,AV73)+COUNTIF($D$71:$D$74,AV73))+IF(BB68&lt;&gt;1,0,COUNTIF($B$71:$B$74,AX73)+COUNTIF($D$71:$D$74,AX73)),"")</f>
        <v/>
      </c>
      <c r="BI73" s="491"/>
      <c r="BJ73" s="452" t="str">
        <f>IF(BI73="","",VLOOKUP(BI73,Language!$D$5:$E$94,2,0))</f>
        <v/>
      </c>
      <c r="BK73" s="492"/>
      <c r="BL73" s="452" t="str">
        <f>IF(BK73="","",VLOOKUP(BK73,Language!$D$5:$E$94,2,0))</f>
        <v/>
      </c>
      <c r="BM73" s="492"/>
      <c r="BN73" s="492"/>
      <c r="BO73" s="581">
        <f t="shared" si="888"/>
        <v>0</v>
      </c>
      <c r="BP73" s="453" t="str">
        <f ca="1">IF((BM73&lt;&gt;"")*(BN73&lt;&gt;"")*((IFERROR(VLOOKUP(BI73,$B$71:$F$74,5,0),"")&lt;&gt;"")+(IFERROR(VLOOKUP(BI73,$D$71:$G$74,4,0),"")&lt;&gt;""))*((IFERROR(VLOOKUP(BK73,$B$71:$F$74,5,0),"")&lt;&gt;"")+(IFERROR(VLOOKUP(BK73,$D$71:$G$74,4,0),"")&lt;&gt;"")),IF((BT73&lt;&gt;2)+($B$71&amp;$D$71&lt;&gt;BI73&amp;BK73)*($B$72&amp;$D$72&lt;&gt;BI73&amp;BK73)*($B$73&amp;$D$73&lt;&gt;BI73&amp;BK73)*($B$74&amp;$D$74&lt;&gt;BI73&amp;BK73)*($D$71&amp;$B$71&lt;&gt;BI73&amp;BK73)*($D$72&amp;$B$72&lt;&gt;BI73&amp;BK73)*($D$73&amp;$B$73&lt;&gt;BI73&amp;BK73)*($D$74&amp;$B$74&lt;&gt;BI73&amp;BK73),"0",(BI84+BK84&gt;BI88+BK88)*(BM73&gt;BN73)+(BI84+BK84=BI88+BK88)*(BM73=BN73)+(BI84+BK84&lt;BI88+BK88)*(BM73&lt;BN73)),"")</f>
        <v/>
      </c>
      <c r="BQ73" s="453" t="str">
        <f ca="1">IF((BP73&lt;&gt;""),IF(OR(BI84+BK84&lt;&gt;BI88+BK88,PrSettings!$M$4="●"),((BI84+BK84-BI88-BK88)=(BM73-BN73))*(BP73=1),0),"")</f>
        <v/>
      </c>
      <c r="BR73" s="453" t="str">
        <f ca="1">IF((BQ73&lt;&gt;""),IF(BQ73=0,0,(BI84+BK84=BM73)*(BI88+BK88=BN73)),"")</f>
        <v/>
      </c>
      <c r="BS73" s="453" t="str">
        <f ca="1">IF(BP73&lt;&gt;"",IF((BT73&lt;&gt;2)+($B$71&amp;$D$71&lt;&gt;BI73&amp;BK73)*($B$72&amp;$D$72&lt;&gt;BI73&amp;BK73)*($B$73&amp;$D$73&lt;&gt;BI73&amp;BK73)*($B$74&amp;$D$74&lt;&gt;BI73&amp;BK73)*($D$71&amp;$B$71&lt;&gt;BI73&amp;BK73)*($D$72&amp;$B$72&lt;&gt;BI73&amp;BK73)*($D$73&amp;$B$73&lt;&gt;BI73&amp;BK73)*($D$74&amp;$B$74&lt;&gt;BI73&amp;BK73),0,IF(ABS(BI84+BK84-BI88-BK88)&gt;=PrSettings!$M$7,(ABS(BI84+BK84-BI88-BK88-BM73+BN73)&lt;=1)*1,IF(AND(BP73,$F73=$G73,BI84+BK84&gt;=PrSettings!$M$6),(ABS(BM73-BI84-BK84)&lt;=1)*1,IF(AND(BP73,BI84+BK84+BI88+BK88&gt;=PrSettings!$M$8),(ABS(BM73-BI84-BK84)+ABS(BN73-BI88-BK88)&lt;=1)*1,"0")))),"")</f>
        <v/>
      </c>
      <c r="BT73" s="476" t="str">
        <f ca="1">IF(($C$71&amp;$C$72&amp;$C$73&amp;$C$74&amp;$E$71&amp;$E$72&amp;$E$73&amp;$E$74&lt;&gt;"")*(BI$71&amp;BI$72&amp;BI$73&amp;BI$74&amp;BK$71&amp;BK$72&amp;BK$73&amp;BK$74&lt;&gt;"")*(BI73&amp;BK73&lt;&gt;""),IF(BO73&lt;&gt;1,0,COUNTIF($B$71:$B$74,BI73)+COUNTIF($D$71:$D$74,BI73))+IF(BO68&lt;&gt;1,0,COUNTIF($B$71:$B$74,BK73)+COUNTIF($D$71:$D$74,BK73)),"")</f>
        <v/>
      </c>
      <c r="BV73" s="491"/>
      <c r="BW73" s="452" t="str">
        <f>IF(BV73="","",VLOOKUP(BV73,Language!$D$5:$E$94,2,0))</f>
        <v/>
      </c>
      <c r="BX73" s="492"/>
      <c r="BY73" s="452" t="str">
        <f>IF(BX73="","",VLOOKUP(BX73,Language!$D$5:$E$94,2,0))</f>
        <v/>
      </c>
      <c r="BZ73" s="492"/>
      <c r="CA73" s="492"/>
      <c r="CB73" s="581">
        <f t="shared" si="889"/>
        <v>0</v>
      </c>
      <c r="CC73" s="453" t="str">
        <f ca="1">IF((BZ73&lt;&gt;"")*(CA73&lt;&gt;"")*((IFERROR(VLOOKUP(BV73,$B$71:$F$74,5,0),"")&lt;&gt;"")+(IFERROR(VLOOKUP(BV73,$D$71:$G$74,4,0),"")&lt;&gt;""))*((IFERROR(VLOOKUP(BX73,$B$71:$F$74,5,0),"")&lt;&gt;"")+(IFERROR(VLOOKUP(BX73,$D$71:$G$74,4,0),"")&lt;&gt;"")),IF((CG73&lt;&gt;2)+($B$71&amp;$D$71&lt;&gt;BV73&amp;BX73)*($B$72&amp;$D$72&lt;&gt;BV73&amp;BX73)*($B$73&amp;$D$73&lt;&gt;BV73&amp;BX73)*($B$74&amp;$D$74&lt;&gt;BV73&amp;BX73)*($D$71&amp;$B$71&lt;&gt;BV73&amp;BX73)*($D$72&amp;$B$72&lt;&gt;BV73&amp;BX73)*($D$73&amp;$B$73&lt;&gt;BV73&amp;BX73)*($D$74&amp;$B$74&lt;&gt;BV73&amp;BX73),"0",(BV84+BX84&gt;BV88+BX88)*(BZ73&gt;CA73)+(BV84+BX84=BV88+BX88)*(BZ73=CA73)+(BV84+BX84&lt;BV88+BX88)*(BZ73&lt;CA73)),"")</f>
        <v/>
      </c>
      <c r="CD73" s="453" t="str">
        <f ca="1">IF((CC73&lt;&gt;""),IF(OR(BV84+BX84&lt;&gt;BV88+BX88,PrSettings!$M$4="●"),((BV84+BX84-BV88-BX88)=(BZ73-CA73))*(CC73=1),0),"")</f>
        <v/>
      </c>
      <c r="CE73" s="453" t="str">
        <f ca="1">IF((CD73&lt;&gt;""),IF(CD73=0,0,(BV84+BX84=BZ73)*(BV88+BX88=CA73)),"")</f>
        <v/>
      </c>
      <c r="CF73" s="453" t="str">
        <f ca="1">IF(CC73&lt;&gt;"",IF((CG73&lt;&gt;2)+($B$71&amp;$D$71&lt;&gt;BV73&amp;BX73)*($B$72&amp;$D$72&lt;&gt;BV73&amp;BX73)*($B$73&amp;$D$73&lt;&gt;BV73&amp;BX73)*($B$74&amp;$D$74&lt;&gt;BV73&amp;BX73)*($D$71&amp;$B$71&lt;&gt;BV73&amp;BX73)*($D$72&amp;$B$72&lt;&gt;BV73&amp;BX73)*($D$73&amp;$B$73&lt;&gt;BV73&amp;BX73)*($D$74&amp;$B$74&lt;&gt;BV73&amp;BX73),0,IF(ABS(BV84+BX84-BV88-BX88)&gt;=PrSettings!$M$7,(ABS(BV84+BX84-BV88-BX88-BZ73+CA73)&lt;=1)*1,IF(AND(CC73,$F73=$G73,BV84+BX84&gt;=PrSettings!$M$6),(ABS(BZ73-BV84-BX84)&lt;=1)*1,IF(AND(CC73,BV84+BX84+BV88+BX88&gt;=PrSettings!$M$8),(ABS(BZ73-BV84-BX84)+ABS(CA73-BV88-BX88)&lt;=1)*1,"0")))),"")</f>
        <v/>
      </c>
      <c r="CG73" s="476" t="str">
        <f ca="1">IF(($C$71&amp;$C$72&amp;$C$73&amp;$C$74&amp;$E$71&amp;$E$72&amp;$E$73&amp;$E$74&lt;&gt;"")*(BV$71&amp;BV$72&amp;BV$73&amp;BV$74&amp;BX$71&amp;BX$72&amp;BX$73&amp;BX$74&lt;&gt;"")*(BV73&amp;BX73&lt;&gt;""),IF(CB73&lt;&gt;1,0,COUNTIF($B$71:$B$74,BV73)+COUNTIF($D$71:$D$74,BV73))+IF(CB68&lt;&gt;1,0,COUNTIF($B$71:$B$74,BX73)+COUNTIF($D$71:$D$74,BX73)),"")</f>
        <v/>
      </c>
      <c r="CI73" s="491"/>
      <c r="CJ73" s="452" t="str">
        <f>IF(CI73="","",VLOOKUP(CI73,Language!$D$5:$E$94,2,0))</f>
        <v/>
      </c>
      <c r="CK73" s="492"/>
      <c r="CL73" s="452" t="str">
        <f>IF(CK73="","",VLOOKUP(CK73,Language!$D$5:$E$94,2,0))</f>
        <v/>
      </c>
      <c r="CM73" s="492"/>
      <c r="CN73" s="492"/>
      <c r="CO73" s="581">
        <f t="shared" si="890"/>
        <v>0</v>
      </c>
      <c r="CP73" s="453" t="str">
        <f ca="1">IF((CM73&lt;&gt;"")*(CN73&lt;&gt;"")*((IFERROR(VLOOKUP(CI73,$B$71:$F$74,5,0),"")&lt;&gt;"")+(IFERROR(VLOOKUP(CI73,$D$71:$G$74,4,0),"")&lt;&gt;""))*((IFERROR(VLOOKUP(CK73,$B$71:$F$74,5,0),"")&lt;&gt;"")+(IFERROR(VLOOKUP(CK73,$D$71:$G$74,4,0),"")&lt;&gt;"")),IF((CT73&lt;&gt;2)+($B$71&amp;$D$71&lt;&gt;CI73&amp;CK73)*($B$72&amp;$D$72&lt;&gt;CI73&amp;CK73)*($B$73&amp;$D$73&lt;&gt;CI73&amp;CK73)*($B$74&amp;$D$74&lt;&gt;CI73&amp;CK73)*($D$71&amp;$B$71&lt;&gt;CI73&amp;CK73)*($D$72&amp;$B$72&lt;&gt;CI73&amp;CK73)*($D$73&amp;$B$73&lt;&gt;CI73&amp;CK73)*($D$74&amp;$B$74&lt;&gt;CI73&amp;CK73),"0",(CI84+CK84&gt;CI88+CK88)*(CM73&gt;CN73)+(CI84+CK84=CI88+CK88)*(CM73=CN73)+(CI84+CK84&lt;CI88+CK88)*(CM73&lt;CN73)),"")</f>
        <v/>
      </c>
      <c r="CQ73" s="453" t="str">
        <f ca="1">IF((CP73&lt;&gt;""),IF(OR(CI84+CK84&lt;&gt;CI88+CK88,PrSettings!$M$4="●"),((CI84+CK84-CI88-CK88)=(CM73-CN73))*(CP73=1),0),"")</f>
        <v/>
      </c>
      <c r="CR73" s="453" t="str">
        <f ca="1">IF((CQ73&lt;&gt;""),IF(CQ73=0,0,(CI84+CK84=CM73)*(CI88+CK88=CN73)),"")</f>
        <v/>
      </c>
      <c r="CS73" s="453" t="str">
        <f ca="1">IF(CP73&lt;&gt;"",IF((CT73&lt;&gt;2)+($B$71&amp;$D$71&lt;&gt;CI73&amp;CK73)*($B$72&amp;$D$72&lt;&gt;CI73&amp;CK73)*($B$73&amp;$D$73&lt;&gt;CI73&amp;CK73)*($B$74&amp;$D$74&lt;&gt;CI73&amp;CK73)*($D$71&amp;$B$71&lt;&gt;CI73&amp;CK73)*($D$72&amp;$B$72&lt;&gt;CI73&amp;CK73)*($D$73&amp;$B$73&lt;&gt;CI73&amp;CK73)*($D$74&amp;$B$74&lt;&gt;CI73&amp;CK73),0,IF(ABS(CI84+CK84-CI88-CK88)&gt;=PrSettings!$M$7,(ABS(CI84+CK84-CI88-CK88-CM73+CN73)&lt;=1)*1,IF(AND(CP73,$F73=$G73,CI84+CK84&gt;=PrSettings!$M$6),(ABS(CM73-CI84-CK84)&lt;=1)*1,IF(AND(CP73,CI84+CK84+CI88+CK88&gt;=PrSettings!$M$8),(ABS(CM73-CI84-CK84)+ABS(CN73-CI88-CK88)&lt;=1)*1,"0")))),"")</f>
        <v/>
      </c>
      <c r="CT73" s="476" t="str">
        <f ca="1">IF(($C$71&amp;$C$72&amp;$C$73&amp;$C$74&amp;$E$71&amp;$E$72&amp;$E$73&amp;$E$74&lt;&gt;"")*(CI$71&amp;CI$72&amp;CI$73&amp;CI$74&amp;CK$71&amp;CK$72&amp;CK$73&amp;CK$74&lt;&gt;"")*(CI73&amp;CK73&lt;&gt;""),IF(CO73&lt;&gt;1,0,COUNTIF($B$71:$B$74,CI73)+COUNTIF($D$71:$D$74,CI73))+IF(CO68&lt;&gt;1,0,COUNTIF($B$71:$B$74,CK73)+COUNTIF($D$71:$D$74,CK73)),"")</f>
        <v/>
      </c>
      <c r="CV73" s="491"/>
      <c r="CW73" s="452" t="str">
        <f>IF(CV73="","",VLOOKUP(CV73,Language!$D$5:$E$94,2,0))</f>
        <v/>
      </c>
      <c r="CX73" s="492"/>
      <c r="CY73" s="452" t="str">
        <f>IF(CX73="","",VLOOKUP(CX73,Language!$D$5:$E$94,2,0))</f>
        <v/>
      </c>
      <c r="CZ73" s="492"/>
      <c r="DA73" s="492"/>
      <c r="DB73" s="581">
        <f t="shared" si="891"/>
        <v>0</v>
      </c>
      <c r="DC73" s="453" t="str">
        <f ca="1">IF((CZ73&lt;&gt;"")*(DA73&lt;&gt;"")*((IFERROR(VLOOKUP(CV73,$B$71:$F$74,5,0),"")&lt;&gt;"")+(IFERROR(VLOOKUP(CV73,$D$71:$G$74,4,0),"")&lt;&gt;""))*((IFERROR(VLOOKUP(CX73,$B$71:$F$74,5,0),"")&lt;&gt;"")+(IFERROR(VLOOKUP(CX73,$D$71:$G$74,4,0),"")&lt;&gt;"")),IF((DG73&lt;&gt;2)+($B$71&amp;$D$71&lt;&gt;CV73&amp;CX73)*($B$72&amp;$D$72&lt;&gt;CV73&amp;CX73)*($B$73&amp;$D$73&lt;&gt;CV73&amp;CX73)*($B$74&amp;$D$74&lt;&gt;CV73&amp;CX73)*($D$71&amp;$B$71&lt;&gt;CV73&amp;CX73)*($D$72&amp;$B$72&lt;&gt;CV73&amp;CX73)*($D$73&amp;$B$73&lt;&gt;CV73&amp;CX73)*($D$74&amp;$B$74&lt;&gt;CV73&amp;CX73),"0",(CV84+CX84&gt;CV88+CX88)*(CZ73&gt;DA73)+(CV84+CX84=CV88+CX88)*(CZ73=DA73)+(CV84+CX84&lt;CV88+CX88)*(CZ73&lt;DA73)),"")</f>
        <v/>
      </c>
      <c r="DD73" s="453" t="str">
        <f ca="1">IF((DC73&lt;&gt;""),IF(OR(CV84+CX84&lt;&gt;CV88+CX88,PrSettings!$M$4="●"),((CV84+CX84-CV88-CX88)=(CZ73-DA73))*(DC73=1),0),"")</f>
        <v/>
      </c>
      <c r="DE73" s="453" t="str">
        <f ca="1">IF((DD73&lt;&gt;""),IF(DD73=0,0,(CV84+CX84=CZ73)*(CV88+CX88=DA73)),"")</f>
        <v/>
      </c>
      <c r="DF73" s="453" t="str">
        <f ca="1">IF(DC73&lt;&gt;"",IF((DG73&lt;&gt;2)+($B$71&amp;$D$71&lt;&gt;CV73&amp;CX73)*($B$72&amp;$D$72&lt;&gt;CV73&amp;CX73)*($B$73&amp;$D$73&lt;&gt;CV73&amp;CX73)*($B$74&amp;$D$74&lt;&gt;CV73&amp;CX73)*($D$71&amp;$B$71&lt;&gt;CV73&amp;CX73)*($D$72&amp;$B$72&lt;&gt;CV73&amp;CX73)*($D$73&amp;$B$73&lt;&gt;CV73&amp;CX73)*($D$74&amp;$B$74&lt;&gt;CV73&amp;CX73),0,IF(ABS(CV84+CX84-CV88-CX88)&gt;=PrSettings!$M$7,(ABS(CV84+CX84-CV88-CX88-CZ73+DA73)&lt;=1)*1,IF(AND(DC73,$F73=$G73,CV84+CX84&gt;=PrSettings!$M$6),(ABS(CZ73-CV84-CX84)&lt;=1)*1,IF(AND(DC73,CV84+CX84+CV88+CX88&gt;=PrSettings!$M$8),(ABS(CZ73-CV84-CX84)+ABS(DA73-CV88-CX88)&lt;=1)*1,"0")))),"")</f>
        <v/>
      </c>
      <c r="DG73" s="476" t="str">
        <f ca="1">IF(($C$71&amp;$C$72&amp;$C$73&amp;$C$74&amp;$E$71&amp;$E$72&amp;$E$73&amp;$E$74&lt;&gt;"")*(CV$71&amp;CV$72&amp;CV$73&amp;CV$74&amp;CX$71&amp;CX$72&amp;CX$73&amp;CX$74&lt;&gt;"")*(CV73&amp;CX73&lt;&gt;""),IF(DB73&lt;&gt;1,0,COUNTIF($B$71:$B$74,CV73)+COUNTIF($D$71:$D$74,CV73))+IF(DB68&lt;&gt;1,0,COUNTIF($B$71:$B$74,CX73)+COUNTIF($D$71:$D$74,CX73)),"")</f>
        <v/>
      </c>
      <c r="DI73" s="491"/>
      <c r="DJ73" s="452" t="str">
        <f>IF(DI73="","",VLOOKUP(DI73,Language!$D$5:$E$94,2,0))</f>
        <v/>
      </c>
      <c r="DK73" s="492"/>
      <c r="DL73" s="452" t="str">
        <f>IF(DK73="","",VLOOKUP(DK73,Language!$D$5:$E$94,2,0))</f>
        <v/>
      </c>
      <c r="DM73" s="492"/>
      <c r="DN73" s="492"/>
      <c r="DO73" s="581">
        <f t="shared" si="892"/>
        <v>0</v>
      </c>
      <c r="DP73" s="453" t="str">
        <f ca="1">IF((DM73&lt;&gt;"")*(DN73&lt;&gt;"")*((IFERROR(VLOOKUP(DI73,$B$71:$F$74,5,0),"")&lt;&gt;"")+(IFERROR(VLOOKUP(DI73,$D$71:$G$74,4,0),"")&lt;&gt;""))*((IFERROR(VLOOKUP(DK73,$B$71:$F$74,5,0),"")&lt;&gt;"")+(IFERROR(VLOOKUP(DK73,$D$71:$G$74,4,0),"")&lt;&gt;"")),IF((DT73&lt;&gt;2)+($B$71&amp;$D$71&lt;&gt;DI73&amp;DK73)*($B$72&amp;$D$72&lt;&gt;DI73&amp;DK73)*($B$73&amp;$D$73&lt;&gt;DI73&amp;DK73)*($B$74&amp;$D$74&lt;&gt;DI73&amp;DK73)*($D$71&amp;$B$71&lt;&gt;DI73&amp;DK73)*($D$72&amp;$B$72&lt;&gt;DI73&amp;DK73)*($D$73&amp;$B$73&lt;&gt;DI73&amp;DK73)*($D$74&amp;$B$74&lt;&gt;DI73&amp;DK73),"0",(DI84+DK84&gt;DI88+DK88)*(DM73&gt;DN73)+(DI84+DK84=DI88+DK88)*(DM73=DN73)+(DI84+DK84&lt;DI88+DK88)*(DM73&lt;DN73)),"")</f>
        <v/>
      </c>
      <c r="DQ73" s="453" t="str">
        <f ca="1">IF((DP73&lt;&gt;""),IF(OR(DI84+DK84&lt;&gt;DI88+DK88,PrSettings!$M$4="●"),((DI84+DK84-DI88-DK88)=(DM73-DN73))*(DP73=1),0),"")</f>
        <v/>
      </c>
      <c r="DR73" s="453" t="str">
        <f ca="1">IF((DQ73&lt;&gt;""),IF(DQ73=0,0,(DI84+DK84=DM73)*(DI88+DK88=DN73)),"")</f>
        <v/>
      </c>
      <c r="DS73" s="453" t="str">
        <f ca="1">IF(DP73&lt;&gt;"",IF((DT73&lt;&gt;2)+($B$71&amp;$D$71&lt;&gt;DI73&amp;DK73)*($B$72&amp;$D$72&lt;&gt;DI73&amp;DK73)*($B$73&amp;$D$73&lt;&gt;DI73&amp;DK73)*($B$74&amp;$D$74&lt;&gt;DI73&amp;DK73)*($D$71&amp;$B$71&lt;&gt;DI73&amp;DK73)*($D$72&amp;$B$72&lt;&gt;DI73&amp;DK73)*($D$73&amp;$B$73&lt;&gt;DI73&amp;DK73)*($D$74&amp;$B$74&lt;&gt;DI73&amp;DK73),0,IF(ABS(DI84+DK84-DI88-DK88)&gt;=PrSettings!$M$7,(ABS(DI84+DK84-DI88-DK88-DM73+DN73)&lt;=1)*1,IF(AND(DP73,$F73=$G73,DI84+DK84&gt;=PrSettings!$M$6),(ABS(DM73-DI84-DK84)&lt;=1)*1,IF(AND(DP73,DI84+DK84+DI88+DK88&gt;=PrSettings!$M$8),(ABS(DM73-DI84-DK84)+ABS(DN73-DI88-DK88)&lt;=1)*1,"0")))),"")</f>
        <v/>
      </c>
      <c r="DT73" s="476" t="str">
        <f ca="1">IF(($C$71&amp;$C$72&amp;$C$73&amp;$C$74&amp;$E$71&amp;$E$72&amp;$E$73&amp;$E$74&lt;&gt;"")*(DI$71&amp;DI$72&amp;DI$73&amp;DI$74&amp;DK$71&amp;DK$72&amp;DK$73&amp;DK$74&lt;&gt;"")*(DI73&amp;DK73&lt;&gt;""),IF(DO73&lt;&gt;1,0,COUNTIF($B$71:$B$74,DI73)+COUNTIF($D$71:$D$74,DI73))+IF(DO68&lt;&gt;1,0,COUNTIF($B$71:$B$74,DK73)+COUNTIF($D$71:$D$74,DK73)),"")</f>
        <v/>
      </c>
      <c r="DV73" s="491"/>
      <c r="DW73" s="452" t="str">
        <f>IF(DV73="","",VLOOKUP(DV73,Language!$D$5:$E$94,2,0))</f>
        <v/>
      </c>
      <c r="DX73" s="492"/>
      <c r="DY73" s="452" t="str">
        <f>IF(DX73="","",VLOOKUP(DX73,Language!$D$5:$E$94,2,0))</f>
        <v/>
      </c>
      <c r="DZ73" s="492"/>
      <c r="EA73" s="492"/>
      <c r="EB73" s="581">
        <f t="shared" si="893"/>
        <v>0</v>
      </c>
      <c r="EC73" s="453" t="str">
        <f ca="1">IF((DZ73&lt;&gt;"")*(EA73&lt;&gt;"")*((IFERROR(VLOOKUP(DV73,$B$71:$F$74,5,0),"")&lt;&gt;"")+(IFERROR(VLOOKUP(DV73,$D$71:$G$74,4,0),"")&lt;&gt;""))*((IFERROR(VLOOKUP(DX73,$B$71:$F$74,5,0),"")&lt;&gt;"")+(IFERROR(VLOOKUP(DX73,$D$71:$G$74,4,0),"")&lt;&gt;"")),IF((EG73&lt;&gt;2)+($B$71&amp;$D$71&lt;&gt;DV73&amp;DX73)*($B$72&amp;$D$72&lt;&gt;DV73&amp;DX73)*($B$73&amp;$D$73&lt;&gt;DV73&amp;DX73)*($B$74&amp;$D$74&lt;&gt;DV73&amp;DX73)*($D$71&amp;$B$71&lt;&gt;DV73&amp;DX73)*($D$72&amp;$B$72&lt;&gt;DV73&amp;DX73)*($D$73&amp;$B$73&lt;&gt;DV73&amp;DX73)*($D$74&amp;$B$74&lt;&gt;DV73&amp;DX73),"0",(DV84+DX84&gt;DV88+DX88)*(DZ73&gt;EA73)+(DV84+DX84=DV88+DX88)*(DZ73=EA73)+(DV84+DX84&lt;DV88+DX88)*(DZ73&lt;EA73)),"")</f>
        <v/>
      </c>
      <c r="ED73" s="453" t="str">
        <f ca="1">IF((EC73&lt;&gt;""),IF(OR(DV84+DX84&lt;&gt;DV88+DX88,PrSettings!$M$4="●"),((DV84+DX84-DV88-DX88)=(DZ73-EA73))*(EC73=1),0),"")</f>
        <v/>
      </c>
      <c r="EE73" s="453" t="str">
        <f ca="1">IF((ED73&lt;&gt;""),IF(ED73=0,0,(DV84+DX84=DZ73)*(DV88+DX88=EA73)),"")</f>
        <v/>
      </c>
      <c r="EF73" s="453" t="str">
        <f ca="1">IF(EC73&lt;&gt;"",IF((EG73&lt;&gt;2)+($B$71&amp;$D$71&lt;&gt;DV73&amp;DX73)*($B$72&amp;$D$72&lt;&gt;DV73&amp;DX73)*($B$73&amp;$D$73&lt;&gt;DV73&amp;DX73)*($B$74&amp;$D$74&lt;&gt;DV73&amp;DX73)*($D$71&amp;$B$71&lt;&gt;DV73&amp;DX73)*($D$72&amp;$B$72&lt;&gt;DV73&amp;DX73)*($D$73&amp;$B$73&lt;&gt;DV73&amp;DX73)*($D$74&amp;$B$74&lt;&gt;DV73&amp;DX73),0,IF(ABS(DV84+DX84-DV88-DX88)&gt;=PrSettings!$M$7,(ABS(DV84+DX84-DV88-DX88-DZ73+EA73)&lt;=1)*1,IF(AND(EC73,$F73=$G73,DV84+DX84&gt;=PrSettings!$M$6),(ABS(DZ73-DV84-DX84)&lt;=1)*1,IF(AND(EC73,DV84+DX84+DV88+DX88&gt;=PrSettings!$M$8),(ABS(DZ73-DV84-DX84)+ABS(EA73-DV88-DX88)&lt;=1)*1,"0")))),"")</f>
        <v/>
      </c>
      <c r="EG73" s="476" t="str">
        <f ca="1">IF(($C$71&amp;$C$72&amp;$C$73&amp;$C$74&amp;$E$71&amp;$E$72&amp;$E$73&amp;$E$74&lt;&gt;"")*(DV$71&amp;DV$72&amp;DV$73&amp;DV$74&amp;DX$71&amp;DX$72&amp;DX$73&amp;DX$74&lt;&gt;"")*(DV73&amp;DX73&lt;&gt;""),IF(EB73&lt;&gt;1,0,COUNTIF($B$71:$B$74,DV73)+COUNTIF($D$71:$D$74,DV73))+IF(EB68&lt;&gt;1,0,COUNTIF($B$71:$B$74,DX73)+COUNTIF($D$71:$D$74,DX73)),"")</f>
        <v/>
      </c>
      <c r="EI73" s="491"/>
      <c r="EJ73" s="452" t="str">
        <f>IF(EI73="","",VLOOKUP(EI73,Language!$D$5:$E$94,2,0))</f>
        <v/>
      </c>
      <c r="EK73" s="492"/>
      <c r="EL73" s="452" t="str">
        <f>IF(EK73="","",VLOOKUP(EK73,Language!$D$5:$E$94,2,0))</f>
        <v/>
      </c>
      <c r="EM73" s="492"/>
      <c r="EN73" s="492"/>
      <c r="EO73" s="581">
        <f t="shared" si="894"/>
        <v>0</v>
      </c>
      <c r="EP73" s="453" t="str">
        <f ca="1">IF((EM73&lt;&gt;"")*(EN73&lt;&gt;"")*((IFERROR(VLOOKUP(EI73,$B$71:$F$74,5,0),"")&lt;&gt;"")+(IFERROR(VLOOKUP(EI73,$D$71:$G$74,4,0),"")&lt;&gt;""))*((IFERROR(VLOOKUP(EK73,$B$71:$F$74,5,0),"")&lt;&gt;"")+(IFERROR(VLOOKUP(EK73,$D$71:$G$74,4,0),"")&lt;&gt;"")),IF((ET73&lt;&gt;2)+($B$71&amp;$D$71&lt;&gt;EI73&amp;EK73)*($B$72&amp;$D$72&lt;&gt;EI73&amp;EK73)*($B$73&amp;$D$73&lt;&gt;EI73&amp;EK73)*($B$74&amp;$D$74&lt;&gt;EI73&amp;EK73)*($D$71&amp;$B$71&lt;&gt;EI73&amp;EK73)*($D$72&amp;$B$72&lt;&gt;EI73&amp;EK73)*($D$73&amp;$B$73&lt;&gt;EI73&amp;EK73)*($D$74&amp;$B$74&lt;&gt;EI73&amp;EK73),"0",(EI84+EK84&gt;EI88+EK88)*(EM73&gt;EN73)+(EI84+EK84=EI88+EK88)*(EM73=EN73)+(EI84+EK84&lt;EI88+EK88)*(EM73&lt;EN73)),"")</f>
        <v/>
      </c>
      <c r="EQ73" s="453" t="str">
        <f ca="1">IF((EP73&lt;&gt;""),IF(OR(EI84+EK84&lt;&gt;EI88+EK88,PrSettings!$M$4="●"),((EI84+EK84-EI88-EK88)=(EM73-EN73))*(EP73=1),0),"")</f>
        <v/>
      </c>
      <c r="ER73" s="453" t="str">
        <f ca="1">IF((EQ73&lt;&gt;""),IF(EQ73=0,0,(EI84+EK84=EM73)*(EI88+EK88=EN73)),"")</f>
        <v/>
      </c>
      <c r="ES73" s="453" t="str">
        <f ca="1">IF(EP73&lt;&gt;"",IF((ET73&lt;&gt;2)+($B$71&amp;$D$71&lt;&gt;EI73&amp;EK73)*($B$72&amp;$D$72&lt;&gt;EI73&amp;EK73)*($B$73&amp;$D$73&lt;&gt;EI73&amp;EK73)*($B$74&amp;$D$74&lt;&gt;EI73&amp;EK73)*($D$71&amp;$B$71&lt;&gt;EI73&amp;EK73)*($D$72&amp;$B$72&lt;&gt;EI73&amp;EK73)*($D$73&amp;$B$73&lt;&gt;EI73&amp;EK73)*($D$74&amp;$B$74&lt;&gt;EI73&amp;EK73),0,IF(ABS(EI84+EK84-EI88-EK88)&gt;=PrSettings!$M$7,(ABS(EI84+EK84-EI88-EK88-EM73+EN73)&lt;=1)*1,IF(AND(EP73,$F73=$G73,EI84+EK84&gt;=PrSettings!$M$6),(ABS(EM73-EI84-EK84)&lt;=1)*1,IF(AND(EP73,EI84+EK84+EI88+EK88&gt;=PrSettings!$M$8),(ABS(EM73-EI84-EK84)+ABS(EN73-EI88-EK88)&lt;=1)*1,"0")))),"")</f>
        <v/>
      </c>
      <c r="ET73" s="476" t="str">
        <f ca="1">IF(($C$71&amp;$C$72&amp;$C$73&amp;$C$74&amp;$E$71&amp;$E$72&amp;$E$73&amp;$E$74&lt;&gt;"")*(EI$71&amp;EI$72&amp;EI$73&amp;EI$74&amp;EK$71&amp;EK$72&amp;EK$73&amp;EK$74&lt;&gt;"")*(EI73&amp;EK73&lt;&gt;""),IF(EO73&lt;&gt;1,0,COUNTIF($B$71:$B$74,EI73)+COUNTIF($D$71:$D$74,EI73))+IF(EO68&lt;&gt;1,0,COUNTIF($B$71:$B$74,EK73)+COUNTIF($D$71:$D$74,EK73)),"")</f>
        <v/>
      </c>
      <c r="EV73" s="491"/>
      <c r="EW73" s="452" t="str">
        <f>IF(EV73="","",VLOOKUP(EV73,Language!$D$5:$E$94,2,0))</f>
        <v/>
      </c>
      <c r="EX73" s="492"/>
      <c r="EY73" s="452" t="str">
        <f>IF(EX73="","",VLOOKUP(EX73,Language!$D$5:$E$94,2,0))</f>
        <v/>
      </c>
      <c r="EZ73" s="492"/>
      <c r="FA73" s="492"/>
      <c r="FB73" s="581">
        <f t="shared" si="895"/>
        <v>0</v>
      </c>
      <c r="FC73" s="453" t="str">
        <f ca="1">IF((EZ73&lt;&gt;"")*(FA73&lt;&gt;"")*((IFERROR(VLOOKUP(EV73,$B$71:$F$74,5,0),"")&lt;&gt;"")+(IFERROR(VLOOKUP(EV73,$D$71:$G$74,4,0),"")&lt;&gt;""))*((IFERROR(VLOOKUP(EX73,$B$71:$F$74,5,0),"")&lt;&gt;"")+(IFERROR(VLOOKUP(EX73,$D$71:$G$74,4,0),"")&lt;&gt;"")),IF((FG73&lt;&gt;2)+($B$71&amp;$D$71&lt;&gt;EV73&amp;EX73)*($B$72&amp;$D$72&lt;&gt;EV73&amp;EX73)*($B$73&amp;$D$73&lt;&gt;EV73&amp;EX73)*($B$74&amp;$D$74&lt;&gt;EV73&amp;EX73)*($D$71&amp;$B$71&lt;&gt;EV73&amp;EX73)*($D$72&amp;$B$72&lt;&gt;EV73&amp;EX73)*($D$73&amp;$B$73&lt;&gt;EV73&amp;EX73)*($D$74&amp;$B$74&lt;&gt;EV73&amp;EX73),"0",(EV84+EX84&gt;EV88+EX88)*(EZ73&gt;FA73)+(EV84+EX84=EV88+EX88)*(EZ73=FA73)+(EV84+EX84&lt;EV88+EX88)*(EZ73&lt;FA73)),"")</f>
        <v/>
      </c>
      <c r="FD73" s="453" t="str">
        <f ca="1">IF((FC73&lt;&gt;""),IF(OR(EV84+EX84&lt;&gt;EV88+EX88,PrSettings!$M$4="●"),((EV84+EX84-EV88-EX88)=(EZ73-FA73))*(FC73=1),0),"")</f>
        <v/>
      </c>
      <c r="FE73" s="453" t="str">
        <f ca="1">IF((FD73&lt;&gt;""),IF(FD73=0,0,(EV84+EX84=EZ73)*(EV88+EX88=FA73)),"")</f>
        <v/>
      </c>
      <c r="FF73" s="453" t="str">
        <f ca="1">IF(FC73&lt;&gt;"",IF((FG73&lt;&gt;2)+($B$71&amp;$D$71&lt;&gt;EV73&amp;EX73)*($B$72&amp;$D$72&lt;&gt;EV73&amp;EX73)*($B$73&amp;$D$73&lt;&gt;EV73&amp;EX73)*($B$74&amp;$D$74&lt;&gt;EV73&amp;EX73)*($D$71&amp;$B$71&lt;&gt;EV73&amp;EX73)*($D$72&amp;$B$72&lt;&gt;EV73&amp;EX73)*($D$73&amp;$B$73&lt;&gt;EV73&amp;EX73)*($D$74&amp;$B$74&lt;&gt;EV73&amp;EX73),0,IF(ABS(EV84+EX84-EV88-EX88)&gt;=PrSettings!$M$7,(ABS(EV84+EX84-EV88-EX88-EZ73+FA73)&lt;=1)*1,IF(AND(FC73,$F73=$G73,EV84+EX84&gt;=PrSettings!$M$6),(ABS(EZ73-EV84-EX84)&lt;=1)*1,IF(AND(FC73,EV84+EX84+EV88+EX88&gt;=PrSettings!$M$8),(ABS(EZ73-EV84-EX84)+ABS(FA73-EV88-EX88)&lt;=1)*1,"0")))),"")</f>
        <v/>
      </c>
      <c r="FG73" s="476" t="str">
        <f ca="1">IF(($C$71&amp;$C$72&amp;$C$73&amp;$C$74&amp;$E$71&amp;$E$72&amp;$E$73&amp;$E$74&lt;&gt;"")*(EV$71&amp;EV$72&amp;EV$73&amp;EV$74&amp;EX$71&amp;EX$72&amp;EX$73&amp;EX$74&lt;&gt;"")*(EV73&amp;EX73&lt;&gt;""),IF(FB73&lt;&gt;1,0,COUNTIF($B$71:$B$74,EV73)+COUNTIF($D$71:$D$74,EV73))+IF(FB68&lt;&gt;1,0,COUNTIF($B$71:$B$74,EX73)+COUNTIF($D$71:$D$74,EX73)),"")</f>
        <v/>
      </c>
      <c r="FI73" s="491"/>
      <c r="FJ73" s="452" t="str">
        <f>IF(FI73="","",VLOOKUP(FI73,Language!$D$5:$E$94,2,0))</f>
        <v/>
      </c>
      <c r="FK73" s="492"/>
      <c r="FL73" s="452" t="str">
        <f>IF(FK73="","",VLOOKUP(FK73,Language!$D$5:$E$94,2,0))</f>
        <v/>
      </c>
      <c r="FM73" s="492"/>
      <c r="FN73" s="492"/>
      <c r="FO73" s="581">
        <f t="shared" si="896"/>
        <v>0</v>
      </c>
      <c r="FP73" s="453" t="str">
        <f ca="1">IF((FM73&lt;&gt;"")*(FN73&lt;&gt;"")*((IFERROR(VLOOKUP(FI73,$B$71:$F$74,5,0),"")&lt;&gt;"")+(IFERROR(VLOOKUP(FI73,$D$71:$G$74,4,0),"")&lt;&gt;""))*((IFERROR(VLOOKUP(FK73,$B$71:$F$74,5,0),"")&lt;&gt;"")+(IFERROR(VLOOKUP(FK73,$D$71:$G$74,4,0),"")&lt;&gt;"")),IF((FT73&lt;&gt;2)+($B$71&amp;$D$71&lt;&gt;FI73&amp;FK73)*($B$72&amp;$D$72&lt;&gt;FI73&amp;FK73)*($B$73&amp;$D$73&lt;&gt;FI73&amp;FK73)*($B$74&amp;$D$74&lt;&gt;FI73&amp;FK73)*($D$71&amp;$B$71&lt;&gt;FI73&amp;FK73)*($D$72&amp;$B$72&lt;&gt;FI73&amp;FK73)*($D$73&amp;$B$73&lt;&gt;FI73&amp;FK73)*($D$74&amp;$B$74&lt;&gt;FI73&amp;FK73),"0",(FI84+FK84&gt;FI88+FK88)*(FM73&gt;FN73)+(FI84+FK84=FI88+FK88)*(FM73=FN73)+(FI84+FK84&lt;FI88+FK88)*(FM73&lt;FN73)),"")</f>
        <v/>
      </c>
      <c r="FQ73" s="453" t="str">
        <f ca="1">IF((FP73&lt;&gt;""),IF(OR(FI84+FK84&lt;&gt;FI88+FK88,PrSettings!$M$4="●"),((FI84+FK84-FI88-FK88)=(FM73-FN73))*(FP73=1),0),"")</f>
        <v/>
      </c>
      <c r="FR73" s="453" t="str">
        <f ca="1">IF((FQ73&lt;&gt;""),IF(FQ73=0,0,(FI84+FK84=FM73)*(FI88+FK88=FN73)),"")</f>
        <v/>
      </c>
      <c r="FS73" s="453" t="str">
        <f ca="1">IF(FP73&lt;&gt;"",IF((FT73&lt;&gt;2)+($B$71&amp;$D$71&lt;&gt;FI73&amp;FK73)*($B$72&amp;$D$72&lt;&gt;FI73&amp;FK73)*($B$73&amp;$D$73&lt;&gt;FI73&amp;FK73)*($B$74&amp;$D$74&lt;&gt;FI73&amp;FK73)*($D$71&amp;$B$71&lt;&gt;FI73&amp;FK73)*($D$72&amp;$B$72&lt;&gt;FI73&amp;FK73)*($D$73&amp;$B$73&lt;&gt;FI73&amp;FK73)*($D$74&amp;$B$74&lt;&gt;FI73&amp;FK73),0,IF(ABS(FI84+FK84-FI88-FK88)&gt;=PrSettings!$M$7,(ABS(FI84+FK84-FI88-FK88-FM73+FN73)&lt;=1)*1,IF(AND(FP73,$F73=$G73,FI84+FK84&gt;=PrSettings!$M$6),(ABS(FM73-FI84-FK84)&lt;=1)*1,IF(AND(FP73,FI84+FK84+FI88+FK88&gt;=PrSettings!$M$8),(ABS(FM73-FI84-FK84)+ABS(FN73-FI88-FK88)&lt;=1)*1,"0")))),"")</f>
        <v/>
      </c>
      <c r="FT73" s="476" t="str">
        <f ca="1">IF(($C$71&amp;$C$72&amp;$C$73&amp;$C$74&amp;$E$71&amp;$E$72&amp;$E$73&amp;$E$74&lt;&gt;"")*(FI$71&amp;FI$72&amp;FI$73&amp;FI$74&amp;FK$71&amp;FK$72&amp;FK$73&amp;FK$74&lt;&gt;"")*(FI73&amp;FK73&lt;&gt;""),IF(FO73&lt;&gt;1,0,COUNTIF($B$71:$B$74,FI73)+COUNTIF($D$71:$D$74,FI73))+IF(FO68&lt;&gt;1,0,COUNTIF($B$71:$B$74,FK73)+COUNTIF($D$71:$D$74,FK73)),"")</f>
        <v/>
      </c>
      <c r="FV73" s="491"/>
      <c r="FW73" s="452" t="str">
        <f>IF(FV73="","",VLOOKUP(FV73,Language!$D$5:$E$94,2,0))</f>
        <v/>
      </c>
      <c r="FX73" s="492"/>
      <c r="FY73" s="452" t="str">
        <f>IF(FX73="","",VLOOKUP(FX73,Language!$D$5:$E$94,2,0))</f>
        <v/>
      </c>
      <c r="FZ73" s="492"/>
      <c r="GA73" s="492"/>
      <c r="GB73" s="581">
        <f t="shared" si="897"/>
        <v>0</v>
      </c>
      <c r="GC73" s="453" t="str">
        <f ca="1">IF((FZ73&lt;&gt;"")*(GA73&lt;&gt;"")*((IFERROR(VLOOKUP(FV73,$B$71:$F$74,5,0),"")&lt;&gt;"")+(IFERROR(VLOOKUP(FV73,$D$71:$G$74,4,0),"")&lt;&gt;""))*((IFERROR(VLOOKUP(FX73,$B$71:$F$74,5,0),"")&lt;&gt;"")+(IFERROR(VLOOKUP(FX73,$D$71:$G$74,4,0),"")&lt;&gt;"")),IF((GG73&lt;&gt;2)+($B$71&amp;$D$71&lt;&gt;FV73&amp;FX73)*($B$72&amp;$D$72&lt;&gt;FV73&amp;FX73)*($B$73&amp;$D$73&lt;&gt;FV73&amp;FX73)*($B$74&amp;$D$74&lt;&gt;FV73&amp;FX73)*($D$71&amp;$B$71&lt;&gt;FV73&amp;FX73)*($D$72&amp;$B$72&lt;&gt;FV73&amp;FX73)*($D$73&amp;$B$73&lt;&gt;FV73&amp;FX73)*($D$74&amp;$B$74&lt;&gt;FV73&amp;FX73),"0",(FV84+FX84&gt;FV88+FX88)*(FZ73&gt;GA73)+(FV84+FX84=FV88+FX88)*(FZ73=GA73)+(FV84+FX84&lt;FV88+FX88)*(FZ73&lt;GA73)),"")</f>
        <v/>
      </c>
      <c r="GD73" s="453" t="str">
        <f ca="1">IF((GC73&lt;&gt;""),IF(OR(FV84+FX84&lt;&gt;FV88+FX88,PrSettings!$M$4="●"),((FV84+FX84-FV88-FX88)=(FZ73-GA73))*(GC73=1),0),"")</f>
        <v/>
      </c>
      <c r="GE73" s="453" t="str">
        <f ca="1">IF((GD73&lt;&gt;""),IF(GD73=0,0,(FV84+FX84=FZ73)*(FV88+FX88=GA73)),"")</f>
        <v/>
      </c>
      <c r="GF73" s="453" t="str">
        <f ca="1">IF(GC73&lt;&gt;"",IF((GG73&lt;&gt;2)+($B$71&amp;$D$71&lt;&gt;FV73&amp;FX73)*($B$72&amp;$D$72&lt;&gt;FV73&amp;FX73)*($B$73&amp;$D$73&lt;&gt;FV73&amp;FX73)*($B$74&amp;$D$74&lt;&gt;FV73&amp;FX73)*($D$71&amp;$B$71&lt;&gt;FV73&amp;FX73)*($D$72&amp;$B$72&lt;&gt;FV73&amp;FX73)*($D$73&amp;$B$73&lt;&gt;FV73&amp;FX73)*($D$74&amp;$B$74&lt;&gt;FV73&amp;FX73),0,IF(ABS(FV84+FX84-FV88-FX88)&gt;=PrSettings!$M$7,(ABS(FV84+FX84-FV88-FX88-FZ73+GA73)&lt;=1)*1,IF(AND(GC73,$F73=$G73,FV84+FX84&gt;=PrSettings!$M$6),(ABS(FZ73-FV84-FX84)&lt;=1)*1,IF(AND(GC73,FV84+FX84+FV88+FX88&gt;=PrSettings!$M$8),(ABS(FZ73-FV84-FX84)+ABS(GA73-FV88-FX88)&lt;=1)*1,"0")))),"")</f>
        <v/>
      </c>
      <c r="GG73" s="476" t="str">
        <f ca="1">IF(($C$71&amp;$C$72&amp;$C$73&amp;$C$74&amp;$E$71&amp;$E$72&amp;$E$73&amp;$E$74&lt;&gt;"")*(FV$71&amp;FV$72&amp;FV$73&amp;FV$74&amp;FX$71&amp;FX$72&amp;FX$73&amp;FX$74&lt;&gt;"")*(FV73&amp;FX73&lt;&gt;""),IF(GB73&lt;&gt;1,0,COUNTIF($B$71:$B$74,FV73)+COUNTIF($D$71:$D$74,FV73))+IF(GB68&lt;&gt;1,0,COUNTIF($B$71:$B$74,FX73)+COUNTIF($D$71:$D$74,FX73)),"")</f>
        <v/>
      </c>
      <c r="GI73" s="491"/>
      <c r="GJ73" s="452" t="str">
        <f>IF(GI73="","",VLOOKUP(GI73,Language!$D$5:$E$94,2,0))</f>
        <v/>
      </c>
      <c r="GK73" s="492"/>
      <c r="GL73" s="452" t="str">
        <f>IF(GK73="","",VLOOKUP(GK73,Language!$D$5:$E$94,2,0))</f>
        <v/>
      </c>
      <c r="GM73" s="492"/>
      <c r="GN73" s="492"/>
      <c r="GO73" s="581">
        <f t="shared" si="898"/>
        <v>0</v>
      </c>
      <c r="GP73" s="453" t="str">
        <f ca="1">IF((GM73&lt;&gt;"")*(GN73&lt;&gt;"")*((IFERROR(VLOOKUP(GI73,$B$71:$F$74,5,0),"")&lt;&gt;"")+(IFERROR(VLOOKUP(GI73,$D$71:$G$74,4,0),"")&lt;&gt;""))*((IFERROR(VLOOKUP(GK73,$B$71:$F$74,5,0),"")&lt;&gt;"")+(IFERROR(VLOOKUP(GK73,$D$71:$G$74,4,0),"")&lt;&gt;"")),IF((GT73&lt;&gt;2)+($B$71&amp;$D$71&lt;&gt;GI73&amp;GK73)*($B$72&amp;$D$72&lt;&gt;GI73&amp;GK73)*($B$73&amp;$D$73&lt;&gt;GI73&amp;GK73)*($B$74&amp;$D$74&lt;&gt;GI73&amp;GK73)*($D$71&amp;$B$71&lt;&gt;GI73&amp;GK73)*($D$72&amp;$B$72&lt;&gt;GI73&amp;GK73)*($D$73&amp;$B$73&lt;&gt;GI73&amp;GK73)*($D$74&amp;$B$74&lt;&gt;GI73&amp;GK73),"0",(GI84+GK84&gt;GI88+GK88)*(GM73&gt;GN73)+(GI84+GK84=GI88+GK88)*(GM73=GN73)+(GI84+GK84&lt;GI88+GK88)*(GM73&lt;GN73)),"")</f>
        <v/>
      </c>
      <c r="GQ73" s="453" t="str">
        <f ca="1">IF((GP73&lt;&gt;""),IF(OR(GI84+GK84&lt;&gt;GI88+GK88,PrSettings!$M$4="●"),((GI84+GK84-GI88-GK88)=(GM73-GN73))*(GP73=1),0),"")</f>
        <v/>
      </c>
      <c r="GR73" s="453" t="str">
        <f ca="1">IF((GQ73&lt;&gt;""),IF(GQ73=0,0,(GI84+GK84=GM73)*(GI88+GK88=GN73)),"")</f>
        <v/>
      </c>
      <c r="GS73" s="453" t="str">
        <f ca="1">IF(GP73&lt;&gt;"",IF((GT73&lt;&gt;2)+($B$71&amp;$D$71&lt;&gt;GI73&amp;GK73)*($B$72&amp;$D$72&lt;&gt;GI73&amp;GK73)*($B$73&amp;$D$73&lt;&gt;GI73&amp;GK73)*($B$74&amp;$D$74&lt;&gt;GI73&amp;GK73)*($D$71&amp;$B$71&lt;&gt;GI73&amp;GK73)*($D$72&amp;$B$72&lt;&gt;GI73&amp;GK73)*($D$73&amp;$B$73&lt;&gt;GI73&amp;GK73)*($D$74&amp;$B$74&lt;&gt;GI73&amp;GK73),0,IF(ABS(GI84+GK84-GI88-GK88)&gt;=PrSettings!$M$7,(ABS(GI84+GK84-GI88-GK88-GM73+GN73)&lt;=1)*1,IF(AND(GP73,$F73=$G73,GI84+GK84&gt;=PrSettings!$M$6),(ABS(GM73-GI84-GK84)&lt;=1)*1,IF(AND(GP73,GI84+GK84+GI88+GK88&gt;=PrSettings!$M$8),(ABS(GM73-GI84-GK84)+ABS(GN73-GI88-GK88)&lt;=1)*1,"0")))),"")</f>
        <v/>
      </c>
      <c r="GT73" s="476" t="str">
        <f ca="1">IF(($C$71&amp;$C$72&amp;$C$73&amp;$C$74&amp;$E$71&amp;$E$72&amp;$E$73&amp;$E$74&lt;&gt;"")*(GI$71&amp;GI$72&amp;GI$73&amp;GI$74&amp;GK$71&amp;GK$72&amp;GK$73&amp;GK$74&lt;&gt;"")*(GI73&amp;GK73&lt;&gt;""),IF(GO73&lt;&gt;1,0,COUNTIF($B$71:$B$74,GI73)+COUNTIF($D$71:$D$74,GI73))+IF(GO68&lt;&gt;1,0,COUNTIF($B$71:$B$74,GK73)+COUNTIF($D$71:$D$74,GK73)),"")</f>
        <v/>
      </c>
      <c r="GV73" s="491"/>
      <c r="GW73" s="452" t="str">
        <f>IF(GV73="","",VLOOKUP(GV73,Language!$D$5:$E$94,2,0))</f>
        <v/>
      </c>
      <c r="GX73" s="492"/>
      <c r="GY73" s="452" t="str">
        <f>IF(GX73="","",VLOOKUP(GX73,Language!$D$5:$E$94,2,0))</f>
        <v/>
      </c>
      <c r="GZ73" s="492"/>
      <c r="HA73" s="492"/>
      <c r="HB73" s="581">
        <f t="shared" si="899"/>
        <v>0</v>
      </c>
      <c r="HC73" s="453" t="str">
        <f ca="1">IF((GZ73&lt;&gt;"")*(HA73&lt;&gt;"")*((IFERROR(VLOOKUP(GV73,$B$71:$F$74,5,0),"")&lt;&gt;"")+(IFERROR(VLOOKUP(GV73,$D$71:$G$74,4,0),"")&lt;&gt;""))*((IFERROR(VLOOKUP(GX73,$B$71:$F$74,5,0),"")&lt;&gt;"")+(IFERROR(VLOOKUP(GX73,$D$71:$G$74,4,0),"")&lt;&gt;"")),IF((HG73&lt;&gt;2)+($B$71&amp;$D$71&lt;&gt;GV73&amp;GX73)*($B$72&amp;$D$72&lt;&gt;GV73&amp;GX73)*($B$73&amp;$D$73&lt;&gt;GV73&amp;GX73)*($B$74&amp;$D$74&lt;&gt;GV73&amp;GX73)*($D$71&amp;$B$71&lt;&gt;GV73&amp;GX73)*($D$72&amp;$B$72&lt;&gt;GV73&amp;GX73)*($D$73&amp;$B$73&lt;&gt;GV73&amp;GX73)*($D$74&amp;$B$74&lt;&gt;GV73&amp;GX73),"0",(GV84+GX84&gt;GV88+GX88)*(GZ73&gt;HA73)+(GV84+GX84=GV88+GX88)*(GZ73=HA73)+(GV84+GX84&lt;GV88+GX88)*(GZ73&lt;HA73)),"")</f>
        <v/>
      </c>
      <c r="HD73" s="453" t="str">
        <f ca="1">IF((HC73&lt;&gt;""),IF(OR(GV84+GX84&lt;&gt;GV88+GX88,PrSettings!$M$4="●"),((GV84+GX84-GV88-GX88)=(GZ73-HA73))*(HC73=1),0),"")</f>
        <v/>
      </c>
      <c r="HE73" s="453" t="str">
        <f ca="1">IF((HD73&lt;&gt;""),IF(HD73=0,0,(GV84+GX84=GZ73)*(GV88+GX88=HA73)),"")</f>
        <v/>
      </c>
      <c r="HF73" s="453" t="str">
        <f ca="1">IF(HC73&lt;&gt;"",IF((HG73&lt;&gt;2)+($B$71&amp;$D$71&lt;&gt;GV73&amp;GX73)*($B$72&amp;$D$72&lt;&gt;GV73&amp;GX73)*($B$73&amp;$D$73&lt;&gt;GV73&amp;GX73)*($B$74&amp;$D$74&lt;&gt;GV73&amp;GX73)*($D$71&amp;$B$71&lt;&gt;GV73&amp;GX73)*($D$72&amp;$B$72&lt;&gt;GV73&amp;GX73)*($D$73&amp;$B$73&lt;&gt;GV73&amp;GX73)*($D$74&amp;$B$74&lt;&gt;GV73&amp;GX73),0,IF(ABS(GV84+GX84-GV88-GX88)&gt;=PrSettings!$M$7,(ABS(GV84+GX84-GV88-GX88-GZ73+HA73)&lt;=1)*1,IF(AND(HC73,$F73=$G73,GV84+GX84&gt;=PrSettings!$M$6),(ABS(GZ73-GV84-GX84)&lt;=1)*1,IF(AND(HC73,GV84+GX84+GV88+GX88&gt;=PrSettings!$M$8),(ABS(GZ73-GV84-GX84)+ABS(HA73-GV88-GX88)&lt;=1)*1,"0")))),"")</f>
        <v/>
      </c>
      <c r="HG73" s="476" t="str">
        <f ca="1">IF(($C$71&amp;$C$72&amp;$C$73&amp;$C$74&amp;$E$71&amp;$E$72&amp;$E$73&amp;$E$74&lt;&gt;"")*(GV$71&amp;GV$72&amp;GV$73&amp;GV$74&amp;GX$71&amp;GX$72&amp;GX$73&amp;GX$74&lt;&gt;"")*(GV73&amp;GX73&lt;&gt;""),IF(HB73&lt;&gt;1,0,COUNTIF($B$71:$B$74,GV73)+COUNTIF($D$71:$D$74,GV73))+IF(HB68&lt;&gt;1,0,COUNTIF($B$71:$B$74,GX73)+COUNTIF($D$71:$D$74,GX73)),"")</f>
        <v/>
      </c>
      <c r="HI73" s="491"/>
      <c r="HJ73" s="452" t="str">
        <f>IF(HI73="","",VLOOKUP(HI73,Language!$D$5:$E$94,2,0))</f>
        <v/>
      </c>
      <c r="HK73" s="492"/>
      <c r="HL73" s="452" t="str">
        <f>IF(HK73="","",VLOOKUP(HK73,Language!$D$5:$E$94,2,0))</f>
        <v/>
      </c>
      <c r="HM73" s="492"/>
      <c r="HN73" s="492"/>
      <c r="HO73" s="581">
        <f t="shared" si="900"/>
        <v>0</v>
      </c>
      <c r="HP73" s="453" t="str">
        <f ca="1">IF((HM73&lt;&gt;"")*(HN73&lt;&gt;"")*((IFERROR(VLOOKUP(HI73,$B$71:$F$74,5,0),"")&lt;&gt;"")+(IFERROR(VLOOKUP(HI73,$D$71:$G$74,4,0),"")&lt;&gt;""))*((IFERROR(VLOOKUP(HK73,$B$71:$F$74,5,0),"")&lt;&gt;"")+(IFERROR(VLOOKUP(HK73,$D$71:$G$74,4,0),"")&lt;&gt;"")),IF((HT73&lt;&gt;2)+($B$71&amp;$D$71&lt;&gt;HI73&amp;HK73)*($B$72&amp;$D$72&lt;&gt;HI73&amp;HK73)*($B$73&amp;$D$73&lt;&gt;HI73&amp;HK73)*($B$74&amp;$D$74&lt;&gt;HI73&amp;HK73)*($D$71&amp;$B$71&lt;&gt;HI73&amp;HK73)*($D$72&amp;$B$72&lt;&gt;HI73&amp;HK73)*($D$73&amp;$B$73&lt;&gt;HI73&amp;HK73)*($D$74&amp;$B$74&lt;&gt;HI73&amp;HK73),"0",(HI84+HK84&gt;HI88+HK88)*(HM73&gt;HN73)+(HI84+HK84=HI88+HK88)*(HM73=HN73)+(HI84+HK84&lt;HI88+HK88)*(HM73&lt;HN73)),"")</f>
        <v/>
      </c>
      <c r="HQ73" s="453" t="str">
        <f ca="1">IF((HP73&lt;&gt;""),IF(OR(HI84+HK84&lt;&gt;HI88+HK88,PrSettings!$M$4="●"),((HI84+HK84-HI88-HK88)=(HM73-HN73))*(HP73=1),0),"")</f>
        <v/>
      </c>
      <c r="HR73" s="453" t="str">
        <f ca="1">IF((HQ73&lt;&gt;""),IF(HQ73=0,0,(HI84+HK84=HM73)*(HI88+HK88=HN73)),"")</f>
        <v/>
      </c>
      <c r="HS73" s="453" t="str">
        <f ca="1">IF(HP73&lt;&gt;"",IF((HT73&lt;&gt;2)+($B$71&amp;$D$71&lt;&gt;HI73&amp;HK73)*($B$72&amp;$D$72&lt;&gt;HI73&amp;HK73)*($B$73&amp;$D$73&lt;&gt;HI73&amp;HK73)*($B$74&amp;$D$74&lt;&gt;HI73&amp;HK73)*($D$71&amp;$B$71&lt;&gt;HI73&amp;HK73)*($D$72&amp;$B$72&lt;&gt;HI73&amp;HK73)*($D$73&amp;$B$73&lt;&gt;HI73&amp;HK73)*($D$74&amp;$B$74&lt;&gt;HI73&amp;HK73),0,IF(ABS(HI84+HK84-HI88-HK88)&gt;=PrSettings!$M$7,(ABS(HI84+HK84-HI88-HK88-HM73+HN73)&lt;=1)*1,IF(AND(HP73,$F73=$G73,HI84+HK84&gt;=PrSettings!$M$6),(ABS(HM73-HI84-HK84)&lt;=1)*1,IF(AND(HP73,HI84+HK84+HI88+HK88&gt;=PrSettings!$M$8),(ABS(HM73-HI84-HK84)+ABS(HN73-HI88-HK88)&lt;=1)*1,"0")))),"")</f>
        <v/>
      </c>
      <c r="HT73" s="476" t="str">
        <f ca="1">IF(($C$71&amp;$C$72&amp;$C$73&amp;$C$74&amp;$E$71&amp;$E$72&amp;$E$73&amp;$E$74&lt;&gt;"")*(HI$71&amp;HI$72&amp;HI$73&amp;HI$74&amp;HK$71&amp;HK$72&amp;HK$73&amp;HK$74&lt;&gt;"")*(HI73&amp;HK73&lt;&gt;""),IF(HO73&lt;&gt;1,0,COUNTIF($B$71:$B$74,HI73)+COUNTIF($D$71:$D$74,HI73))+IF(HO68&lt;&gt;1,0,COUNTIF($B$71:$B$74,HK73)+COUNTIF($D$71:$D$74,HK73)),"")</f>
        <v/>
      </c>
      <c r="HV73" s="491"/>
      <c r="HW73" s="452" t="str">
        <f>IF(HV73="","",VLOOKUP(HV73,Language!$D$5:$E$94,2,0))</f>
        <v/>
      </c>
      <c r="HX73" s="492"/>
      <c r="HY73" s="452" t="str">
        <f>IF(HX73="","",VLOOKUP(HX73,Language!$D$5:$E$94,2,0))</f>
        <v/>
      </c>
      <c r="HZ73" s="492"/>
      <c r="IA73" s="492"/>
      <c r="IB73" s="581">
        <f t="shared" si="901"/>
        <v>0</v>
      </c>
      <c r="IC73" s="453" t="str">
        <f ca="1">IF((HZ73&lt;&gt;"")*(IA73&lt;&gt;"")*((IFERROR(VLOOKUP(HV73,$B$71:$F$74,5,0),"")&lt;&gt;"")+(IFERROR(VLOOKUP(HV73,$D$71:$G$74,4,0),"")&lt;&gt;""))*((IFERROR(VLOOKUP(HX73,$B$71:$F$74,5,0),"")&lt;&gt;"")+(IFERROR(VLOOKUP(HX73,$D$71:$G$74,4,0),"")&lt;&gt;"")),IF((IG73&lt;&gt;2)+($B$71&amp;$D$71&lt;&gt;HV73&amp;HX73)*($B$72&amp;$D$72&lt;&gt;HV73&amp;HX73)*($B$73&amp;$D$73&lt;&gt;HV73&amp;HX73)*($B$74&amp;$D$74&lt;&gt;HV73&amp;HX73)*($D$71&amp;$B$71&lt;&gt;HV73&amp;HX73)*($D$72&amp;$B$72&lt;&gt;HV73&amp;HX73)*($D$73&amp;$B$73&lt;&gt;HV73&amp;HX73)*($D$74&amp;$B$74&lt;&gt;HV73&amp;HX73),"0",(HV84+HX84&gt;HV88+HX88)*(HZ73&gt;IA73)+(HV84+HX84=HV88+HX88)*(HZ73=IA73)+(HV84+HX84&lt;HV88+HX88)*(HZ73&lt;IA73)),"")</f>
        <v/>
      </c>
      <c r="ID73" s="453" t="str">
        <f ca="1">IF((IC73&lt;&gt;""),IF(OR(HV84+HX84&lt;&gt;HV88+HX88,PrSettings!$M$4="●"),((HV84+HX84-HV88-HX88)=(HZ73-IA73))*(IC73=1),0),"")</f>
        <v/>
      </c>
      <c r="IE73" s="453" t="str">
        <f ca="1">IF((ID73&lt;&gt;""),IF(ID73=0,0,(HV84+HX84=HZ73)*(HV88+HX88=IA73)),"")</f>
        <v/>
      </c>
      <c r="IF73" s="453" t="str">
        <f ca="1">IF(IC73&lt;&gt;"",IF((IG73&lt;&gt;2)+($B$71&amp;$D$71&lt;&gt;HV73&amp;HX73)*($B$72&amp;$D$72&lt;&gt;HV73&amp;HX73)*($B$73&amp;$D$73&lt;&gt;HV73&amp;HX73)*($B$74&amp;$D$74&lt;&gt;HV73&amp;HX73)*($D$71&amp;$B$71&lt;&gt;HV73&amp;HX73)*($D$72&amp;$B$72&lt;&gt;HV73&amp;HX73)*($D$73&amp;$B$73&lt;&gt;HV73&amp;HX73)*($D$74&amp;$B$74&lt;&gt;HV73&amp;HX73),0,IF(ABS(HV84+HX84-HV88-HX88)&gt;=PrSettings!$M$7,(ABS(HV84+HX84-HV88-HX88-HZ73+IA73)&lt;=1)*1,IF(AND(IC73,$F73=$G73,HV84+HX84&gt;=PrSettings!$M$6),(ABS(HZ73-HV84-HX84)&lt;=1)*1,IF(AND(IC73,HV84+HX84+HV88+HX88&gt;=PrSettings!$M$8),(ABS(HZ73-HV84-HX84)+ABS(IA73-HV88-HX88)&lt;=1)*1,"0")))),"")</f>
        <v/>
      </c>
      <c r="IG73" s="476" t="str">
        <f ca="1">IF(($C$71&amp;$C$72&amp;$C$73&amp;$C$74&amp;$E$71&amp;$E$72&amp;$E$73&amp;$E$74&lt;&gt;"")*(HV$71&amp;HV$72&amp;HV$73&amp;HV$74&amp;HX$71&amp;HX$72&amp;HX$73&amp;HX$74&lt;&gt;"")*(HV73&amp;HX73&lt;&gt;""),IF(IB73&lt;&gt;1,0,COUNTIF($B$71:$B$74,HV73)+COUNTIF($D$71:$D$74,HV73))+IF(IB68&lt;&gt;1,0,COUNTIF($B$71:$B$74,HX73)+COUNTIF($D$71:$D$74,HX73)),"")</f>
        <v/>
      </c>
      <c r="II73" s="491"/>
      <c r="IJ73" s="452" t="str">
        <f>IF(II73="","",VLOOKUP(II73,Language!$D$5:$E$94,2,0))</f>
        <v/>
      </c>
      <c r="IK73" s="492"/>
      <c r="IL73" s="452" t="str">
        <f>IF(IK73="","",VLOOKUP(IK73,Language!$D$5:$E$94,2,0))</f>
        <v/>
      </c>
      <c r="IM73" s="492"/>
      <c r="IN73" s="492"/>
      <c r="IO73" s="581">
        <f t="shared" si="902"/>
        <v>0</v>
      </c>
      <c r="IP73" s="453" t="str">
        <f ca="1">IF((IM73&lt;&gt;"")*(IN73&lt;&gt;"")*((IFERROR(VLOOKUP(II73,$B$71:$F$74,5,0),"")&lt;&gt;"")+(IFERROR(VLOOKUP(II73,$D$71:$G$74,4,0),"")&lt;&gt;""))*((IFERROR(VLOOKUP(IK73,$B$71:$F$74,5,0),"")&lt;&gt;"")+(IFERROR(VLOOKUP(IK73,$D$71:$G$74,4,0),"")&lt;&gt;"")),IF((IT73&lt;&gt;2)+($B$71&amp;$D$71&lt;&gt;II73&amp;IK73)*($B$72&amp;$D$72&lt;&gt;II73&amp;IK73)*($B$73&amp;$D$73&lt;&gt;II73&amp;IK73)*($B$74&amp;$D$74&lt;&gt;II73&amp;IK73)*($D$71&amp;$B$71&lt;&gt;II73&amp;IK73)*($D$72&amp;$B$72&lt;&gt;II73&amp;IK73)*($D$73&amp;$B$73&lt;&gt;II73&amp;IK73)*($D$74&amp;$B$74&lt;&gt;II73&amp;IK73),"0",(II84+IK84&gt;II88+IK88)*(IM73&gt;IN73)+(II84+IK84=II88+IK88)*(IM73=IN73)+(II84+IK84&lt;II88+IK88)*(IM73&lt;IN73)),"")</f>
        <v/>
      </c>
      <c r="IQ73" s="453" t="str">
        <f ca="1">IF((IP73&lt;&gt;""),IF(OR(II84+IK84&lt;&gt;II88+IK88,PrSettings!$M$4="●"),((II84+IK84-II88-IK88)=(IM73-IN73))*(IP73=1),0),"")</f>
        <v/>
      </c>
      <c r="IR73" s="453" t="str">
        <f ca="1">IF((IQ73&lt;&gt;""),IF(IQ73=0,0,(II84+IK84=IM73)*(II88+IK88=IN73)),"")</f>
        <v/>
      </c>
      <c r="IS73" s="453" t="str">
        <f ca="1">IF(IP73&lt;&gt;"",IF((IT73&lt;&gt;2)+($B$71&amp;$D$71&lt;&gt;II73&amp;IK73)*($B$72&amp;$D$72&lt;&gt;II73&amp;IK73)*($B$73&amp;$D$73&lt;&gt;II73&amp;IK73)*($B$74&amp;$D$74&lt;&gt;II73&amp;IK73)*($D$71&amp;$B$71&lt;&gt;II73&amp;IK73)*($D$72&amp;$B$72&lt;&gt;II73&amp;IK73)*($D$73&amp;$B$73&lt;&gt;II73&amp;IK73)*($D$74&amp;$B$74&lt;&gt;II73&amp;IK73),0,IF(ABS(II84+IK84-II88-IK88)&gt;=PrSettings!$M$7,(ABS(II84+IK84-II88-IK88-IM73+IN73)&lt;=1)*1,IF(AND(IP73,$F73=$G73,II84+IK84&gt;=PrSettings!$M$6),(ABS(IM73-II84-IK84)&lt;=1)*1,IF(AND(IP73,II84+IK84+II88+IK88&gt;=PrSettings!$M$8),(ABS(IM73-II84-IK84)+ABS(IN73-II88-IK88)&lt;=1)*1,"0")))),"")</f>
        <v/>
      </c>
      <c r="IT73" s="476" t="str">
        <f ca="1">IF(($C$71&amp;$C$72&amp;$C$73&amp;$C$74&amp;$E$71&amp;$E$72&amp;$E$73&amp;$E$74&lt;&gt;"")*(II$71&amp;II$72&amp;II$73&amp;II$74&amp;IK$71&amp;IK$72&amp;IK$73&amp;IK$74&lt;&gt;"")*(II73&amp;IK73&lt;&gt;""),IF(IO73&lt;&gt;1,0,COUNTIF($B$71:$B$74,II73)+COUNTIF($D$71:$D$74,II73))+IF(IO68&lt;&gt;1,0,COUNTIF($B$71:$B$74,IK73)+COUNTIF($D$71:$D$74,IK73)),"")</f>
        <v/>
      </c>
      <c r="IV73" s="491"/>
      <c r="IW73" s="452" t="str">
        <f>IF(IV73="","",VLOOKUP(IV73,Language!$D$5:$E$94,2,0))</f>
        <v/>
      </c>
      <c r="IX73" s="492"/>
      <c r="IY73" s="452" t="str">
        <f>IF(IX73="","",VLOOKUP(IX73,Language!$D$5:$E$94,2,0))</f>
        <v/>
      </c>
      <c r="IZ73" s="492"/>
      <c r="JA73" s="492"/>
      <c r="JB73" s="581">
        <f t="shared" si="903"/>
        <v>0</v>
      </c>
      <c r="JC73" s="453" t="str">
        <f ca="1">IF((IZ73&lt;&gt;"")*(JA73&lt;&gt;"")*((IFERROR(VLOOKUP(IV73,$B$71:$F$74,5,0),"")&lt;&gt;"")+(IFERROR(VLOOKUP(IV73,$D$71:$G$74,4,0),"")&lt;&gt;""))*((IFERROR(VLOOKUP(IX73,$B$71:$F$74,5,0),"")&lt;&gt;"")+(IFERROR(VLOOKUP(IX73,$D$71:$G$74,4,0),"")&lt;&gt;"")),IF((JG73&lt;&gt;2)+($B$71&amp;$D$71&lt;&gt;IV73&amp;IX73)*($B$72&amp;$D$72&lt;&gt;IV73&amp;IX73)*($B$73&amp;$D$73&lt;&gt;IV73&amp;IX73)*($B$74&amp;$D$74&lt;&gt;IV73&amp;IX73)*($D$71&amp;$B$71&lt;&gt;IV73&amp;IX73)*($D$72&amp;$B$72&lt;&gt;IV73&amp;IX73)*($D$73&amp;$B$73&lt;&gt;IV73&amp;IX73)*($D$74&amp;$B$74&lt;&gt;IV73&amp;IX73),"0",(IV84+IX84&gt;IV88+IX88)*(IZ73&gt;JA73)+(IV84+IX84=IV88+IX88)*(IZ73=JA73)+(IV84+IX84&lt;IV88+IX88)*(IZ73&lt;JA73)),"")</f>
        <v/>
      </c>
      <c r="JD73" s="453" t="str">
        <f ca="1">IF((JC73&lt;&gt;""),IF(OR(IV84+IX84&lt;&gt;IV88+IX88,PrSettings!$M$4="●"),((IV84+IX84-IV88-IX88)=(IZ73-JA73))*(JC73=1),0),"")</f>
        <v/>
      </c>
      <c r="JE73" s="453" t="str">
        <f ca="1">IF((JD73&lt;&gt;""),IF(JD73=0,0,(IV84+IX84=IZ73)*(IV88+IX88=JA73)),"")</f>
        <v/>
      </c>
      <c r="JF73" s="453" t="str">
        <f ca="1">IF(JC73&lt;&gt;"",IF((JG73&lt;&gt;2)+($B$71&amp;$D$71&lt;&gt;IV73&amp;IX73)*($B$72&amp;$D$72&lt;&gt;IV73&amp;IX73)*($B$73&amp;$D$73&lt;&gt;IV73&amp;IX73)*($B$74&amp;$D$74&lt;&gt;IV73&amp;IX73)*($D$71&amp;$B$71&lt;&gt;IV73&amp;IX73)*($D$72&amp;$B$72&lt;&gt;IV73&amp;IX73)*($D$73&amp;$B$73&lt;&gt;IV73&amp;IX73)*($D$74&amp;$B$74&lt;&gt;IV73&amp;IX73),0,IF(ABS(IV84+IX84-IV88-IX88)&gt;=PrSettings!$M$7,(ABS(IV84+IX84-IV88-IX88-IZ73+JA73)&lt;=1)*1,IF(AND(JC73,$F73=$G73,IV84+IX84&gt;=PrSettings!$M$6),(ABS(IZ73-IV84-IX84)&lt;=1)*1,IF(AND(JC73,IV84+IX84+IV88+IX88&gt;=PrSettings!$M$8),(ABS(IZ73-IV84-IX84)+ABS(JA73-IV88-IX88)&lt;=1)*1,"0")))),"")</f>
        <v/>
      </c>
      <c r="JG73" s="476" t="str">
        <f ca="1">IF(($C$71&amp;$C$72&amp;$C$73&amp;$C$74&amp;$E$71&amp;$E$72&amp;$E$73&amp;$E$74&lt;&gt;"")*(IV$71&amp;IV$72&amp;IV$73&amp;IV$74&amp;IX$71&amp;IX$72&amp;IX$73&amp;IX$74&lt;&gt;"")*(IV73&amp;IX73&lt;&gt;""),IF(JB73&lt;&gt;1,0,COUNTIF($B$71:$B$74,IV73)+COUNTIF($D$71:$D$74,IV73))+IF(JB68&lt;&gt;1,0,COUNTIF($B$71:$B$74,IX73)+COUNTIF($D$71:$D$74,IX73)),"")</f>
        <v/>
      </c>
      <c r="JI73" s="491"/>
      <c r="JJ73" s="452" t="str">
        <f>IF(JI73="","",VLOOKUP(JI73,Language!$D$5:$E$94,2,0))</f>
        <v/>
      </c>
      <c r="JK73" s="492"/>
      <c r="JL73" s="452" t="str">
        <f>IF(JK73="","",VLOOKUP(JK73,Language!$D$5:$E$94,2,0))</f>
        <v/>
      </c>
      <c r="JM73" s="492"/>
      <c r="JN73" s="492"/>
      <c r="JO73" s="581">
        <f t="shared" si="904"/>
        <v>0</v>
      </c>
      <c r="JP73" s="453" t="str">
        <f ca="1">IF((JM73&lt;&gt;"")*(JN73&lt;&gt;"")*((IFERROR(VLOOKUP(JI73,$B$71:$F$74,5,0),"")&lt;&gt;"")+(IFERROR(VLOOKUP(JI73,$D$71:$G$74,4,0),"")&lt;&gt;""))*((IFERROR(VLOOKUP(JK73,$B$71:$F$74,5,0),"")&lt;&gt;"")+(IFERROR(VLOOKUP(JK73,$D$71:$G$74,4,0),"")&lt;&gt;"")),IF((JT73&lt;&gt;2)+($B$71&amp;$D$71&lt;&gt;JI73&amp;JK73)*($B$72&amp;$D$72&lt;&gt;JI73&amp;JK73)*($B$73&amp;$D$73&lt;&gt;JI73&amp;JK73)*($B$74&amp;$D$74&lt;&gt;JI73&amp;JK73)*($D$71&amp;$B$71&lt;&gt;JI73&amp;JK73)*($D$72&amp;$B$72&lt;&gt;JI73&amp;JK73)*($D$73&amp;$B$73&lt;&gt;JI73&amp;JK73)*($D$74&amp;$B$74&lt;&gt;JI73&amp;JK73),"0",(JI84+JK84&gt;JI88+JK88)*(JM73&gt;JN73)+(JI84+JK84=JI88+JK88)*(JM73=JN73)+(JI84+JK84&lt;JI88+JK88)*(JM73&lt;JN73)),"")</f>
        <v/>
      </c>
      <c r="JQ73" s="453" t="str">
        <f ca="1">IF((JP73&lt;&gt;""),IF(OR(JI84+JK84&lt;&gt;JI88+JK88,PrSettings!$M$4="●"),((JI84+JK84-JI88-JK88)=(JM73-JN73))*(JP73=1),0),"")</f>
        <v/>
      </c>
      <c r="JR73" s="453" t="str">
        <f ca="1">IF((JQ73&lt;&gt;""),IF(JQ73=0,0,(JI84+JK84=JM73)*(JI88+JK88=JN73)),"")</f>
        <v/>
      </c>
      <c r="JS73" s="453" t="str">
        <f ca="1">IF(JP73&lt;&gt;"",IF((JT73&lt;&gt;2)+($B$71&amp;$D$71&lt;&gt;JI73&amp;JK73)*($B$72&amp;$D$72&lt;&gt;JI73&amp;JK73)*($B$73&amp;$D$73&lt;&gt;JI73&amp;JK73)*($B$74&amp;$D$74&lt;&gt;JI73&amp;JK73)*($D$71&amp;$B$71&lt;&gt;JI73&amp;JK73)*($D$72&amp;$B$72&lt;&gt;JI73&amp;JK73)*($D$73&amp;$B$73&lt;&gt;JI73&amp;JK73)*($D$74&amp;$B$74&lt;&gt;JI73&amp;JK73),0,IF(ABS(JI84+JK84-JI88-JK88)&gt;=PrSettings!$M$7,(ABS(JI84+JK84-JI88-JK88-JM73+JN73)&lt;=1)*1,IF(AND(JP73,$F73=$G73,JI84+JK84&gt;=PrSettings!$M$6),(ABS(JM73-JI84-JK84)&lt;=1)*1,IF(AND(JP73,JI84+JK84+JI88+JK88&gt;=PrSettings!$M$8),(ABS(JM73-JI84-JK84)+ABS(JN73-JI88-JK88)&lt;=1)*1,"0")))),"")</f>
        <v/>
      </c>
      <c r="JT73" s="476" t="str">
        <f ca="1">IF(($C$71&amp;$C$72&amp;$C$73&amp;$C$74&amp;$E$71&amp;$E$72&amp;$E$73&amp;$E$74&lt;&gt;"")*(JI$71&amp;JI$72&amp;JI$73&amp;JI$74&amp;JK$71&amp;JK$72&amp;JK$73&amp;JK$74&lt;&gt;"")*(JI73&amp;JK73&lt;&gt;""),IF(JO73&lt;&gt;1,0,COUNTIF($B$71:$B$74,JI73)+COUNTIF($D$71:$D$74,JI73))+IF(JO68&lt;&gt;1,0,COUNTIF($B$71:$B$74,JK73)+COUNTIF($D$71:$D$74,JK73)),"")</f>
        <v/>
      </c>
      <c r="JV73" s="491"/>
      <c r="JW73" s="452" t="str">
        <f>IF(JV73="","",VLOOKUP(JV73,Language!$D$5:$E$94,2,0))</f>
        <v/>
      </c>
      <c r="JX73" s="492"/>
      <c r="JY73" s="452" t="str">
        <f>IF(JX73="","",VLOOKUP(JX73,Language!$D$5:$E$94,2,0))</f>
        <v/>
      </c>
      <c r="JZ73" s="492"/>
      <c r="KA73" s="492"/>
      <c r="KB73" s="581">
        <f t="shared" si="905"/>
        <v>0</v>
      </c>
      <c r="KC73" s="453" t="str">
        <f ca="1">IF((JZ73&lt;&gt;"")*(KA73&lt;&gt;"")*((IFERROR(VLOOKUP(JV73,$B$71:$F$74,5,0),"")&lt;&gt;"")+(IFERROR(VLOOKUP(JV73,$D$71:$G$74,4,0),"")&lt;&gt;""))*((IFERROR(VLOOKUP(JX73,$B$71:$F$74,5,0),"")&lt;&gt;"")+(IFERROR(VLOOKUP(JX73,$D$71:$G$74,4,0),"")&lt;&gt;"")),IF((KG73&lt;&gt;2)+($B$71&amp;$D$71&lt;&gt;JV73&amp;JX73)*($B$72&amp;$D$72&lt;&gt;JV73&amp;JX73)*($B$73&amp;$D$73&lt;&gt;JV73&amp;JX73)*($B$74&amp;$D$74&lt;&gt;JV73&amp;JX73)*($D$71&amp;$B$71&lt;&gt;JV73&amp;JX73)*($D$72&amp;$B$72&lt;&gt;JV73&amp;JX73)*($D$73&amp;$B$73&lt;&gt;JV73&amp;JX73)*($D$74&amp;$B$74&lt;&gt;JV73&amp;JX73),"0",(JV84+JX84&gt;JV88+JX88)*(JZ73&gt;KA73)+(JV84+JX84=JV88+JX88)*(JZ73=KA73)+(JV84+JX84&lt;JV88+JX88)*(JZ73&lt;KA73)),"")</f>
        <v/>
      </c>
      <c r="KD73" s="453" t="str">
        <f ca="1">IF((KC73&lt;&gt;""),IF(OR(JV84+JX84&lt;&gt;JV88+JX88,PrSettings!$M$4="●"),((JV84+JX84-JV88-JX88)=(JZ73-KA73))*(KC73=1),0),"")</f>
        <v/>
      </c>
      <c r="KE73" s="453" t="str">
        <f ca="1">IF((KD73&lt;&gt;""),IF(KD73=0,0,(JV84+JX84=JZ73)*(JV88+JX88=KA73)),"")</f>
        <v/>
      </c>
      <c r="KF73" s="453" t="str">
        <f ca="1">IF(KC73&lt;&gt;"",IF((KG73&lt;&gt;2)+($B$71&amp;$D$71&lt;&gt;JV73&amp;JX73)*($B$72&amp;$D$72&lt;&gt;JV73&amp;JX73)*($B$73&amp;$D$73&lt;&gt;JV73&amp;JX73)*($B$74&amp;$D$74&lt;&gt;JV73&amp;JX73)*($D$71&amp;$B$71&lt;&gt;JV73&amp;JX73)*($D$72&amp;$B$72&lt;&gt;JV73&amp;JX73)*($D$73&amp;$B$73&lt;&gt;JV73&amp;JX73)*($D$74&amp;$B$74&lt;&gt;JV73&amp;JX73),0,IF(ABS(JV84+JX84-JV88-JX88)&gt;=PrSettings!$M$7,(ABS(JV84+JX84-JV88-JX88-JZ73+KA73)&lt;=1)*1,IF(AND(KC73,$F73=$G73,JV84+JX84&gt;=PrSettings!$M$6),(ABS(JZ73-JV84-JX84)&lt;=1)*1,IF(AND(KC73,JV84+JX84+JV88+JX88&gt;=PrSettings!$M$8),(ABS(JZ73-JV84-JX84)+ABS(KA73-JV88-JX88)&lt;=1)*1,"0")))),"")</f>
        <v/>
      </c>
      <c r="KG73" s="476" t="str">
        <f ca="1">IF(($C$71&amp;$C$72&amp;$C$73&amp;$C$74&amp;$E$71&amp;$E$72&amp;$E$73&amp;$E$74&lt;&gt;"")*(JV$71&amp;JV$72&amp;JV$73&amp;JV$74&amp;JX$71&amp;JX$72&amp;JX$73&amp;JX$74&lt;&gt;"")*(JV73&amp;JX73&lt;&gt;""),IF(KB73&lt;&gt;1,0,COUNTIF($B$71:$B$74,JV73)+COUNTIF($D$71:$D$74,JV73))+IF(KB68&lt;&gt;1,0,COUNTIF($B$71:$B$74,JX73)+COUNTIF($D$71:$D$74,JX73)),"")</f>
        <v/>
      </c>
      <c r="KI73" s="491"/>
      <c r="KJ73" s="452" t="str">
        <f>IF(KI73="","",VLOOKUP(KI73,Language!$D$5:$E$94,2,0))</f>
        <v/>
      </c>
      <c r="KK73" s="492"/>
      <c r="KL73" s="452" t="str">
        <f>IF(KK73="","",VLOOKUP(KK73,Language!$D$5:$E$94,2,0))</f>
        <v/>
      </c>
      <c r="KM73" s="492"/>
      <c r="KN73" s="492"/>
      <c r="KO73" s="581">
        <f t="shared" si="906"/>
        <v>0</v>
      </c>
      <c r="KP73" s="453" t="str">
        <f ca="1">IF((KM73&lt;&gt;"")*(KN73&lt;&gt;"")*((IFERROR(VLOOKUP(KI73,$B$71:$F$74,5,0),"")&lt;&gt;"")+(IFERROR(VLOOKUP(KI73,$D$71:$G$74,4,0),"")&lt;&gt;""))*((IFERROR(VLOOKUP(KK73,$B$71:$F$74,5,0),"")&lt;&gt;"")+(IFERROR(VLOOKUP(KK73,$D$71:$G$74,4,0),"")&lt;&gt;"")),IF((KT73&lt;&gt;2)+($B$71&amp;$D$71&lt;&gt;KI73&amp;KK73)*($B$72&amp;$D$72&lt;&gt;KI73&amp;KK73)*($B$73&amp;$D$73&lt;&gt;KI73&amp;KK73)*($B$74&amp;$D$74&lt;&gt;KI73&amp;KK73)*($D$71&amp;$B$71&lt;&gt;KI73&amp;KK73)*($D$72&amp;$B$72&lt;&gt;KI73&amp;KK73)*($D$73&amp;$B$73&lt;&gt;KI73&amp;KK73)*($D$74&amp;$B$74&lt;&gt;KI73&amp;KK73),"0",(KI84+KK84&gt;KI88+KK88)*(KM73&gt;KN73)+(KI84+KK84=KI88+KK88)*(KM73=KN73)+(KI84+KK84&lt;KI88+KK88)*(KM73&lt;KN73)),"")</f>
        <v/>
      </c>
      <c r="KQ73" s="453" t="str">
        <f ca="1">IF((KP73&lt;&gt;""),IF(OR(KI84+KK84&lt;&gt;KI88+KK88,PrSettings!$M$4="●"),((KI84+KK84-KI88-KK88)=(KM73-KN73))*(KP73=1),0),"")</f>
        <v/>
      </c>
      <c r="KR73" s="453" t="str">
        <f ca="1">IF((KQ73&lt;&gt;""),IF(KQ73=0,0,(KI84+KK84=KM73)*(KI88+KK88=KN73)),"")</f>
        <v/>
      </c>
      <c r="KS73" s="453" t="str">
        <f ca="1">IF(KP73&lt;&gt;"",IF((KT73&lt;&gt;2)+($B$71&amp;$D$71&lt;&gt;KI73&amp;KK73)*($B$72&amp;$D$72&lt;&gt;KI73&amp;KK73)*($B$73&amp;$D$73&lt;&gt;KI73&amp;KK73)*($B$74&amp;$D$74&lt;&gt;KI73&amp;KK73)*($D$71&amp;$B$71&lt;&gt;KI73&amp;KK73)*($D$72&amp;$B$72&lt;&gt;KI73&amp;KK73)*($D$73&amp;$B$73&lt;&gt;KI73&amp;KK73)*($D$74&amp;$B$74&lt;&gt;KI73&amp;KK73),0,IF(ABS(KI84+KK84-KI88-KK88)&gt;=PrSettings!$M$7,(ABS(KI84+KK84-KI88-KK88-KM73+KN73)&lt;=1)*1,IF(AND(KP73,$F73=$G73,KI84+KK84&gt;=PrSettings!$M$6),(ABS(KM73-KI84-KK84)&lt;=1)*1,IF(AND(KP73,KI84+KK84+KI88+KK88&gt;=PrSettings!$M$8),(ABS(KM73-KI84-KK84)+ABS(KN73-KI88-KK88)&lt;=1)*1,"0")))),"")</f>
        <v/>
      </c>
      <c r="KT73" s="476" t="str">
        <f ca="1">IF(($C$71&amp;$C$72&amp;$C$73&amp;$C$74&amp;$E$71&amp;$E$72&amp;$E$73&amp;$E$74&lt;&gt;"")*(KI$71&amp;KI$72&amp;KI$73&amp;KI$74&amp;KK$71&amp;KK$72&amp;KK$73&amp;KK$74&lt;&gt;"")*(KI73&amp;KK73&lt;&gt;""),IF(KO73&lt;&gt;1,0,COUNTIF($B$71:$B$74,KI73)+COUNTIF($D$71:$D$74,KI73))+IF(KO68&lt;&gt;1,0,COUNTIF($B$71:$B$74,KK73)+COUNTIF($D$71:$D$74,KK73)),"")</f>
        <v/>
      </c>
      <c r="KV73" s="491"/>
      <c r="KW73" s="452" t="str">
        <f>IF(KV73="","",VLOOKUP(KV73,Language!$D$5:$E$94,2,0))</f>
        <v/>
      </c>
      <c r="KX73" s="492"/>
      <c r="KY73" s="452" t="str">
        <f>IF(KX73="","",VLOOKUP(KX73,Language!$D$5:$E$94,2,0))</f>
        <v/>
      </c>
      <c r="KZ73" s="492"/>
      <c r="LA73" s="492"/>
      <c r="LB73" s="581">
        <f t="shared" si="907"/>
        <v>0</v>
      </c>
      <c r="LC73" s="453" t="str">
        <f ca="1">IF((KZ73&lt;&gt;"")*(LA73&lt;&gt;"")*((IFERROR(VLOOKUP(KV73,$B$71:$F$74,5,0),"")&lt;&gt;"")+(IFERROR(VLOOKUP(KV73,$D$71:$G$74,4,0),"")&lt;&gt;""))*((IFERROR(VLOOKUP(KX73,$B$71:$F$74,5,0),"")&lt;&gt;"")+(IFERROR(VLOOKUP(KX73,$D$71:$G$74,4,0),"")&lt;&gt;"")),IF((LG73&lt;&gt;2)+($B$71&amp;$D$71&lt;&gt;KV73&amp;KX73)*($B$72&amp;$D$72&lt;&gt;KV73&amp;KX73)*($B$73&amp;$D$73&lt;&gt;KV73&amp;KX73)*($B$74&amp;$D$74&lt;&gt;KV73&amp;KX73)*($D$71&amp;$B$71&lt;&gt;KV73&amp;KX73)*($D$72&amp;$B$72&lt;&gt;KV73&amp;KX73)*($D$73&amp;$B$73&lt;&gt;KV73&amp;KX73)*($D$74&amp;$B$74&lt;&gt;KV73&amp;KX73),"0",(KV84+KX84&gt;KV88+KX88)*(KZ73&gt;LA73)+(KV84+KX84=KV88+KX88)*(KZ73=LA73)+(KV84+KX84&lt;KV88+KX88)*(KZ73&lt;LA73)),"")</f>
        <v/>
      </c>
      <c r="LD73" s="453" t="str">
        <f ca="1">IF((LC73&lt;&gt;""),IF(OR(KV84+KX84&lt;&gt;KV88+KX88,PrSettings!$M$4="●"),((KV84+KX84-KV88-KX88)=(KZ73-LA73))*(LC73=1),0),"")</f>
        <v/>
      </c>
      <c r="LE73" s="453" t="str">
        <f ca="1">IF((LD73&lt;&gt;""),IF(LD73=0,0,(KV84+KX84=KZ73)*(KV88+KX88=LA73)),"")</f>
        <v/>
      </c>
      <c r="LF73" s="453" t="str">
        <f ca="1">IF(LC73&lt;&gt;"",IF((LG73&lt;&gt;2)+($B$71&amp;$D$71&lt;&gt;KV73&amp;KX73)*($B$72&amp;$D$72&lt;&gt;KV73&amp;KX73)*($B$73&amp;$D$73&lt;&gt;KV73&amp;KX73)*($B$74&amp;$D$74&lt;&gt;KV73&amp;KX73)*($D$71&amp;$B$71&lt;&gt;KV73&amp;KX73)*($D$72&amp;$B$72&lt;&gt;KV73&amp;KX73)*($D$73&amp;$B$73&lt;&gt;KV73&amp;KX73)*($D$74&amp;$B$74&lt;&gt;KV73&amp;KX73),0,IF(ABS(KV84+KX84-KV88-KX88)&gt;=PrSettings!$M$7,(ABS(KV84+KX84-KV88-KX88-KZ73+LA73)&lt;=1)*1,IF(AND(LC73,$F73=$G73,KV84+KX84&gt;=PrSettings!$M$6),(ABS(KZ73-KV84-KX84)&lt;=1)*1,IF(AND(LC73,KV84+KX84+KV88+KX88&gt;=PrSettings!$M$8),(ABS(KZ73-KV84-KX84)+ABS(LA73-KV88-KX88)&lt;=1)*1,"0")))),"")</f>
        <v/>
      </c>
      <c r="LG73" s="476" t="str">
        <f ca="1">IF(($C$71&amp;$C$72&amp;$C$73&amp;$C$74&amp;$E$71&amp;$E$72&amp;$E$73&amp;$E$74&lt;&gt;"")*(KV$71&amp;KV$72&amp;KV$73&amp;KV$74&amp;KX$71&amp;KX$72&amp;KX$73&amp;KX$74&lt;&gt;"")*(KV73&amp;KX73&lt;&gt;""),IF(LB73&lt;&gt;1,0,COUNTIF($B$71:$B$74,KV73)+COUNTIF($D$71:$D$74,KV73))+IF(LB68&lt;&gt;1,0,COUNTIF($B$71:$B$74,KX73)+COUNTIF($D$71:$D$74,KX73)),"")</f>
        <v/>
      </c>
      <c r="LI73" s="491"/>
      <c r="LJ73" s="452" t="str">
        <f>IF(LI73="","",VLOOKUP(LI73,Language!$D$5:$E$94,2,0))</f>
        <v/>
      </c>
      <c r="LK73" s="492"/>
      <c r="LL73" s="452" t="str">
        <f>IF(LK73="","",VLOOKUP(LK73,Language!$D$5:$E$94,2,0))</f>
        <v/>
      </c>
      <c r="LM73" s="492"/>
      <c r="LN73" s="492"/>
      <c r="LO73" s="581">
        <f t="shared" si="908"/>
        <v>0</v>
      </c>
      <c r="LP73" s="453" t="str">
        <f ca="1">IF((LM73&lt;&gt;"")*(LN73&lt;&gt;"")*((IFERROR(VLOOKUP(LI73,$B$71:$F$74,5,0),"")&lt;&gt;"")+(IFERROR(VLOOKUP(LI73,$D$71:$G$74,4,0),"")&lt;&gt;""))*((IFERROR(VLOOKUP(LK73,$B$71:$F$74,5,0),"")&lt;&gt;"")+(IFERROR(VLOOKUP(LK73,$D$71:$G$74,4,0),"")&lt;&gt;"")),IF((LT73&lt;&gt;2)+($B$71&amp;$D$71&lt;&gt;LI73&amp;LK73)*($B$72&amp;$D$72&lt;&gt;LI73&amp;LK73)*($B$73&amp;$D$73&lt;&gt;LI73&amp;LK73)*($B$74&amp;$D$74&lt;&gt;LI73&amp;LK73)*($D$71&amp;$B$71&lt;&gt;LI73&amp;LK73)*($D$72&amp;$B$72&lt;&gt;LI73&amp;LK73)*($D$73&amp;$B$73&lt;&gt;LI73&amp;LK73)*($D$74&amp;$B$74&lt;&gt;LI73&amp;LK73),"0",(LI84+LK84&gt;LI88+LK88)*(LM73&gt;LN73)+(LI84+LK84=LI88+LK88)*(LM73=LN73)+(LI84+LK84&lt;LI88+LK88)*(LM73&lt;LN73)),"")</f>
        <v/>
      </c>
      <c r="LQ73" s="453" t="str">
        <f ca="1">IF((LP73&lt;&gt;""),IF(OR(LI84+LK84&lt;&gt;LI88+LK88,PrSettings!$M$4="●"),((LI84+LK84-LI88-LK88)=(LM73-LN73))*(LP73=1),0),"")</f>
        <v/>
      </c>
      <c r="LR73" s="453" t="str">
        <f ca="1">IF((LQ73&lt;&gt;""),IF(LQ73=0,0,(LI84+LK84=LM73)*(LI88+LK88=LN73)),"")</f>
        <v/>
      </c>
      <c r="LS73" s="453" t="str">
        <f ca="1">IF(LP73&lt;&gt;"",IF((LT73&lt;&gt;2)+($B$71&amp;$D$71&lt;&gt;LI73&amp;LK73)*($B$72&amp;$D$72&lt;&gt;LI73&amp;LK73)*($B$73&amp;$D$73&lt;&gt;LI73&amp;LK73)*($B$74&amp;$D$74&lt;&gt;LI73&amp;LK73)*($D$71&amp;$B$71&lt;&gt;LI73&amp;LK73)*($D$72&amp;$B$72&lt;&gt;LI73&amp;LK73)*($D$73&amp;$B$73&lt;&gt;LI73&amp;LK73)*($D$74&amp;$B$74&lt;&gt;LI73&amp;LK73),0,IF(ABS(LI84+LK84-LI88-LK88)&gt;=PrSettings!$M$7,(ABS(LI84+LK84-LI88-LK88-LM73+LN73)&lt;=1)*1,IF(AND(LP73,$F73=$G73,LI84+LK84&gt;=PrSettings!$M$6),(ABS(LM73-LI84-LK84)&lt;=1)*1,IF(AND(LP73,LI84+LK84+LI88+LK88&gt;=PrSettings!$M$8),(ABS(LM73-LI84-LK84)+ABS(LN73-LI88-LK88)&lt;=1)*1,"0")))),"")</f>
        <v/>
      </c>
      <c r="LT73" s="476" t="str">
        <f ca="1">IF(($C$71&amp;$C$72&amp;$C$73&amp;$C$74&amp;$E$71&amp;$E$72&amp;$E$73&amp;$E$74&lt;&gt;"")*(LI$71&amp;LI$72&amp;LI$73&amp;LI$74&amp;LK$71&amp;LK$72&amp;LK$73&amp;LK$74&lt;&gt;"")*(LI73&amp;LK73&lt;&gt;""),IF(LO73&lt;&gt;1,0,COUNTIF($B$71:$B$74,LI73)+COUNTIF($D$71:$D$74,LI73))+IF(LO68&lt;&gt;1,0,COUNTIF($B$71:$B$74,LK73)+COUNTIF($D$71:$D$74,LK73)),"")</f>
        <v/>
      </c>
      <c r="LV73" s="491"/>
      <c r="LW73" s="452" t="str">
        <f>IF(LV73="","",VLOOKUP(LV73,Language!$D$5:$E$94,2,0))</f>
        <v/>
      </c>
      <c r="LX73" s="492"/>
      <c r="LY73" s="452" t="str">
        <f>IF(LX73="","",VLOOKUP(LX73,Language!$D$5:$E$94,2,0))</f>
        <v/>
      </c>
      <c r="LZ73" s="492"/>
      <c r="MA73" s="492"/>
      <c r="MB73" s="581">
        <f t="shared" si="909"/>
        <v>0</v>
      </c>
      <c r="MC73" s="453" t="str">
        <f ca="1">IF((LZ73&lt;&gt;"")*(MA73&lt;&gt;"")*((IFERROR(VLOOKUP(LV73,$B$71:$F$74,5,0),"")&lt;&gt;"")+(IFERROR(VLOOKUP(LV73,$D$71:$G$74,4,0),"")&lt;&gt;""))*((IFERROR(VLOOKUP(LX73,$B$71:$F$74,5,0),"")&lt;&gt;"")+(IFERROR(VLOOKUP(LX73,$D$71:$G$74,4,0),"")&lt;&gt;"")),IF((MG73&lt;&gt;2)+($B$71&amp;$D$71&lt;&gt;LV73&amp;LX73)*($B$72&amp;$D$72&lt;&gt;LV73&amp;LX73)*($B$73&amp;$D$73&lt;&gt;LV73&amp;LX73)*($B$74&amp;$D$74&lt;&gt;LV73&amp;LX73)*($D$71&amp;$B$71&lt;&gt;LV73&amp;LX73)*($D$72&amp;$B$72&lt;&gt;LV73&amp;LX73)*($D$73&amp;$B$73&lt;&gt;LV73&amp;LX73)*($D$74&amp;$B$74&lt;&gt;LV73&amp;LX73),"0",(LV84+LX84&gt;LV88+LX88)*(LZ73&gt;MA73)+(LV84+LX84=LV88+LX88)*(LZ73=MA73)+(LV84+LX84&lt;LV88+LX88)*(LZ73&lt;MA73)),"")</f>
        <v/>
      </c>
      <c r="MD73" s="453" t="str">
        <f ca="1">IF((MC73&lt;&gt;""),IF(OR(LV84+LX84&lt;&gt;LV88+LX88,PrSettings!$M$4="●"),((LV84+LX84-LV88-LX88)=(LZ73-MA73))*(MC73=1),0),"")</f>
        <v/>
      </c>
      <c r="ME73" s="453" t="str">
        <f ca="1">IF((MD73&lt;&gt;""),IF(MD73=0,0,(LV84+LX84=LZ73)*(LV88+LX88=MA73)),"")</f>
        <v/>
      </c>
      <c r="MF73" s="453" t="str">
        <f ca="1">IF(MC73&lt;&gt;"",IF((MG73&lt;&gt;2)+($B$71&amp;$D$71&lt;&gt;LV73&amp;LX73)*($B$72&amp;$D$72&lt;&gt;LV73&amp;LX73)*($B$73&amp;$D$73&lt;&gt;LV73&amp;LX73)*($B$74&amp;$D$74&lt;&gt;LV73&amp;LX73)*($D$71&amp;$B$71&lt;&gt;LV73&amp;LX73)*($D$72&amp;$B$72&lt;&gt;LV73&amp;LX73)*($D$73&amp;$B$73&lt;&gt;LV73&amp;LX73)*($D$74&amp;$B$74&lt;&gt;LV73&amp;LX73),0,IF(ABS(LV84+LX84-LV88-LX88)&gt;=PrSettings!$M$7,(ABS(LV84+LX84-LV88-LX88-LZ73+MA73)&lt;=1)*1,IF(AND(MC73,$F73=$G73,LV84+LX84&gt;=PrSettings!$M$6),(ABS(LZ73-LV84-LX84)&lt;=1)*1,IF(AND(MC73,LV84+LX84+LV88+LX88&gt;=PrSettings!$M$8),(ABS(LZ73-LV84-LX84)+ABS(MA73-LV88-LX88)&lt;=1)*1,"0")))),"")</f>
        <v/>
      </c>
      <c r="MG73" s="476" t="str">
        <f ca="1">IF(($C$71&amp;$C$72&amp;$C$73&amp;$C$74&amp;$E$71&amp;$E$72&amp;$E$73&amp;$E$74&lt;&gt;"")*(LV$71&amp;LV$72&amp;LV$73&amp;LV$74&amp;LX$71&amp;LX$72&amp;LX$73&amp;LX$74&lt;&gt;"")*(LV73&amp;LX73&lt;&gt;""),IF(MB73&lt;&gt;1,0,COUNTIF($B$71:$B$74,LV73)+COUNTIF($D$71:$D$74,LV73))+IF(MB68&lt;&gt;1,0,COUNTIF($B$71:$B$74,LX73)+COUNTIF($D$71:$D$74,LX73)),"")</f>
        <v/>
      </c>
    </row>
    <row r="74" spans="1:345" x14ac:dyDescent="0.25">
      <c r="B74" s="451">
        <f ca="1">IF(C74="","",INDEX(Groups!$C$7:$C$45,MATCH(C74,Groups!$D$7:$D$45,0)))</f>
        <v>24</v>
      </c>
      <c r="C74" s="452" t="str">
        <f ca="1">INDIRECT("'"&amp;References!$A$1&amp;"'!"&amp;"$U$60")</f>
        <v>Marokko</v>
      </c>
      <c r="D74" s="453">
        <f ca="1">IF(E74="","",INDEX(Groups!$C$7:$C$45,MATCH(E74,Groups!$D$7:$D$45,0)))</f>
        <v>8</v>
      </c>
      <c r="E74" s="452" t="str">
        <f ca="1">INDIRECT("'"&amp;References!$A$1&amp;"'!"&amp;"$W$60")</f>
        <v>Portugal</v>
      </c>
      <c r="F74" s="454">
        <f ca="1">IF(AND(INDIRECT("'"&amp;References!$A$1&amp;"'!"&amp;"$U$61")&lt;&gt;"",INDIRECT("'"&amp;References!$A$1&amp;"'!"&amp;"$W$61")&lt;&gt;""),INDIRECT("'"&amp;References!$A$1&amp;"'!"&amp;"$U$61"),"")</f>
        <v>1</v>
      </c>
      <c r="G74" s="455">
        <f ca="1">IF(AND(INDIRECT("'"&amp;References!$A$1&amp;"'!"&amp;"$U$61")&lt;&gt;"",INDIRECT("'"&amp;References!$A$1&amp;"'!"&amp;"$W$61")&lt;&gt;""),INDIRECT("'"&amp;References!$A$1&amp;"'!"&amp;"$W$61"),"")</f>
        <v>0</v>
      </c>
      <c r="I74" s="491"/>
      <c r="J74" s="452" t="str">
        <f>IF(I74="","",VLOOKUP(I74,Language!$D$5:$E$94,2,0))</f>
        <v/>
      </c>
      <c r="K74" s="492"/>
      <c r="L74" s="452" t="str">
        <f>IF(K74="","",VLOOKUP(K74,Language!$D$5:$E$94,2,0))</f>
        <v/>
      </c>
      <c r="M74" s="492"/>
      <c r="N74" s="492"/>
      <c r="O74" s="581">
        <f t="shared" si="884"/>
        <v>0</v>
      </c>
      <c r="P74" s="453" t="str">
        <f ca="1">IF((M74&lt;&gt;"")*(N74&lt;&gt;"")*((IFERROR(VLOOKUP(I74,$B$71:$F$74,5,0),"")&lt;&gt;"")+(IFERROR(VLOOKUP(I74,$D$71:$G$74,4,0),"")&lt;&gt;""))*((IFERROR(VLOOKUP(K74,$B$71:$F$74,5,0),"")&lt;&gt;"")+(IFERROR(VLOOKUP(K74,$D$71:$G$74,4,0),"")&lt;&gt;"")),IF((T74&lt;&gt;2)+($B$71&amp;$D$71&lt;&gt;I74&amp;K74)*($B$72&amp;$D$72&lt;&gt;I74&amp;K74)*($B$73&amp;$D$73&lt;&gt;I74&amp;K74)*($B$74&amp;$D$74&lt;&gt;I74&amp;K74)*($D$71&amp;$B$71&lt;&gt;I74&amp;K74)*($D$72&amp;$B$72&lt;&gt;I74&amp;K74)*($D$73&amp;$B$73&lt;&gt;I74&amp;K74)*($D$74&amp;$B$74&lt;&gt;I74&amp;K74),"0",(I85+K85&gt;I89+K89)*(M74&gt;N74)+(I85+K85=I89+K89)*(M74=N74)+(I85+K85&lt;I89+K89)*(M74&lt;N74)),"")</f>
        <v/>
      </c>
      <c r="Q74" s="453" t="str">
        <f ca="1">IF((P74&lt;&gt;""),IF(OR(I85+K85&lt;&gt;I89+K89,PrSettings!$M$4="●"),((I85+K85-I89-K89)=(M74-N74))*(P74=1),0),"")</f>
        <v/>
      </c>
      <c r="R74" s="453" t="str">
        <f ca="1">IF((Q74&lt;&gt;""),IF(Q74=0,0,(I85+K85=M74)*(I89+K89=N74)),"")</f>
        <v/>
      </c>
      <c r="S74" s="453" t="str">
        <f ca="1">IF(P74&lt;&gt;"",IF((T74&lt;&gt;2)+($B$71&amp;$D$71&lt;&gt;I74&amp;K74)*($B$72&amp;$D$72&lt;&gt;I74&amp;K74)*($B$73&amp;$D$73&lt;&gt;I74&amp;K74)*($B$74&amp;$D$74&lt;&gt;I74&amp;K74)*($D$71&amp;$B$71&lt;&gt;I74&amp;K74)*($D$72&amp;$B$72&lt;&gt;I74&amp;K74)*($D$73&amp;$B$73&lt;&gt;I74&amp;K74)*($D$74&amp;$B$74&lt;&gt;I74&amp;K74),0,IF(ABS(I85+K85-I89-K89)&gt;=PrSettings!$M$7,(ABS(I85+K85-I89-K89-M74+N74)&lt;=1)*1,IF(AND(P74,$F74=$G74,I85+K85&gt;=PrSettings!$M$6),(ABS(M74-I85-K85)&lt;=1)*1,IF(AND(P74,I85+K85+I89+K89&gt;=PrSettings!$M$8),(ABS(M74-I85-K85)+ABS(N74-I89-K89)&lt;=1)*1,"0")))),"")</f>
        <v/>
      </c>
      <c r="T74" s="476" t="str">
        <f ca="1">IF(($C$71&amp;$C$72&amp;$C$73&amp;$C$74&amp;$E$71&amp;$E$72&amp;$E$73&amp;$E$74&lt;&gt;"")*(I$71&amp;I$72&amp;I$73&amp;I$74&amp;K$71&amp;K$72&amp;K$73&amp;K$74&lt;&gt;"")*(I74&amp;K74&lt;&gt;""),IF(O74&lt;&gt;1,0,COUNTIF($B$71:$B$74,I74)+COUNTIF($D$71:$D$74,I74))+IF(O69&lt;&gt;1,0,COUNTIF($B$71:$B$74,K74)+COUNTIF($D$71:$D$74,K74)),"")</f>
        <v/>
      </c>
      <c r="U74" s="585"/>
      <c r="V74" s="491"/>
      <c r="W74" s="452" t="str">
        <f>IF(V74="","",VLOOKUP(V74,Language!$D$5:$E$94,2,0))</f>
        <v/>
      </c>
      <c r="X74" s="492"/>
      <c r="Y74" s="452" t="str">
        <f>IF(X74="","",VLOOKUP(X74,Language!$D$5:$E$94,2,0))</f>
        <v/>
      </c>
      <c r="Z74" s="492"/>
      <c r="AA74" s="492"/>
      <c r="AB74" s="581">
        <f t="shared" si="885"/>
        <v>0</v>
      </c>
      <c r="AC74" s="453" t="str">
        <f ca="1">IF((Z74&lt;&gt;"")*(AA74&lt;&gt;"")*((IFERROR(VLOOKUP(V74,$B$71:$F$74,5,0),"")&lt;&gt;"")+(IFERROR(VLOOKUP(V74,$D$71:$G$74,4,0),"")&lt;&gt;""))*((IFERROR(VLOOKUP(X74,$B$71:$F$74,5,0),"")&lt;&gt;"")+(IFERROR(VLOOKUP(X74,$D$71:$G$74,4,0),"")&lt;&gt;"")),IF((AG74&lt;&gt;2)+($B$71&amp;$D$71&lt;&gt;V74&amp;X74)*($B$72&amp;$D$72&lt;&gt;V74&amp;X74)*($B$73&amp;$D$73&lt;&gt;V74&amp;X74)*($B$74&amp;$D$74&lt;&gt;V74&amp;X74)*($D$71&amp;$B$71&lt;&gt;V74&amp;X74)*($D$72&amp;$B$72&lt;&gt;V74&amp;X74)*($D$73&amp;$B$73&lt;&gt;V74&amp;X74)*($D$74&amp;$B$74&lt;&gt;V74&amp;X74),"0",(V85+X85&gt;V89+X89)*(Z74&gt;AA74)+(V85+X85=V89+X89)*(Z74=AA74)+(V85+X85&lt;V89+X89)*(Z74&lt;AA74)),"")</f>
        <v/>
      </c>
      <c r="AD74" s="453" t="str">
        <f ca="1">IF((AC74&lt;&gt;""),IF(OR(V85+X85&lt;&gt;V89+X89,PrSettings!$M$4="●"),((V85+X85-V89-X89)=(Z74-AA74))*(AC74=1),0),"")</f>
        <v/>
      </c>
      <c r="AE74" s="453" t="str">
        <f ca="1">IF((AD74&lt;&gt;""),IF(AD74=0,0,(V85+X85=Z74)*(V89+X89=AA74)),"")</f>
        <v/>
      </c>
      <c r="AF74" s="453" t="str">
        <f ca="1">IF(AC74&lt;&gt;"",IF((AG74&lt;&gt;2)+($B$71&amp;$D$71&lt;&gt;V74&amp;X74)*($B$72&amp;$D$72&lt;&gt;V74&amp;X74)*($B$73&amp;$D$73&lt;&gt;V74&amp;X74)*($B$74&amp;$D$74&lt;&gt;V74&amp;X74)*($D$71&amp;$B$71&lt;&gt;V74&amp;X74)*($D$72&amp;$B$72&lt;&gt;V74&amp;X74)*($D$73&amp;$B$73&lt;&gt;V74&amp;X74)*($D$74&amp;$B$74&lt;&gt;V74&amp;X74),0,IF(ABS(V85+X85-V89-X89)&gt;=PrSettings!$M$7,(ABS(V85+X85-V89-X89-Z74+AA74)&lt;=1)*1,IF(AND(AC74,$F74=$G74,V85+X85&gt;=PrSettings!$M$6),(ABS(Z74-V85-X85)&lt;=1)*1,IF(AND(AC74,V85+X85+V89+X89&gt;=PrSettings!$M$8),(ABS(Z74-V85-X85)+ABS(AA74-V89-X89)&lt;=1)*1,"0")))),"")</f>
        <v/>
      </c>
      <c r="AG74" s="476" t="str">
        <f ca="1">IF(($C$71&amp;$C$72&amp;$C$73&amp;$C$74&amp;$E$71&amp;$E$72&amp;$E$73&amp;$E$74&lt;&gt;"")*(V$71&amp;V$72&amp;V$73&amp;V$74&amp;X$71&amp;X$72&amp;X$73&amp;X$74&lt;&gt;"")*(V74&amp;X74&lt;&gt;""),IF(AB74&lt;&gt;1,0,COUNTIF($B$71:$B$74,V74)+COUNTIF($D$71:$D$74,V74))+IF(AB69&lt;&gt;1,0,COUNTIF($B$71:$B$74,X74)+COUNTIF($D$71:$D$74,X74)),"")</f>
        <v/>
      </c>
      <c r="AI74" s="491"/>
      <c r="AJ74" s="452" t="str">
        <f>IF(AI74="","",VLOOKUP(AI74,Language!$D$5:$E$94,2,0))</f>
        <v/>
      </c>
      <c r="AK74" s="492"/>
      <c r="AL74" s="452" t="str">
        <f>IF(AK74="","",VLOOKUP(AK74,Language!$D$5:$E$94,2,0))</f>
        <v/>
      </c>
      <c r="AM74" s="492"/>
      <c r="AN74" s="492"/>
      <c r="AO74" s="581">
        <f t="shared" si="886"/>
        <v>0</v>
      </c>
      <c r="AP74" s="453" t="str">
        <f ca="1">IF((AM74&lt;&gt;"")*(AN74&lt;&gt;"")*((IFERROR(VLOOKUP(AI74,$B$71:$F$74,5,0),"")&lt;&gt;"")+(IFERROR(VLOOKUP(AI74,$D$71:$G$74,4,0),"")&lt;&gt;""))*((IFERROR(VLOOKUP(AK74,$B$71:$F$74,5,0),"")&lt;&gt;"")+(IFERROR(VLOOKUP(AK74,$D$71:$G$74,4,0),"")&lt;&gt;"")),IF((AT74&lt;&gt;2)+($B$71&amp;$D$71&lt;&gt;AI74&amp;AK74)*($B$72&amp;$D$72&lt;&gt;AI74&amp;AK74)*($B$73&amp;$D$73&lt;&gt;AI74&amp;AK74)*($B$74&amp;$D$74&lt;&gt;AI74&amp;AK74)*($D$71&amp;$B$71&lt;&gt;AI74&amp;AK74)*($D$72&amp;$B$72&lt;&gt;AI74&amp;AK74)*($D$73&amp;$B$73&lt;&gt;AI74&amp;AK74)*($D$74&amp;$B$74&lt;&gt;AI74&amp;AK74),"0",(AI85+AK85&gt;AI89+AK89)*(AM74&gt;AN74)+(AI85+AK85=AI89+AK89)*(AM74=AN74)+(AI85+AK85&lt;AI89+AK89)*(AM74&lt;AN74)),"")</f>
        <v/>
      </c>
      <c r="AQ74" s="453" t="str">
        <f ca="1">IF((AP74&lt;&gt;""),IF(OR(AI85+AK85&lt;&gt;AI89+AK89,PrSettings!$M$4="●"),((AI85+AK85-AI89-AK89)=(AM74-AN74))*(AP74=1),0),"")</f>
        <v/>
      </c>
      <c r="AR74" s="453" t="str">
        <f ca="1">IF((AQ74&lt;&gt;""),IF(AQ74=0,0,(AI85+AK85=AM74)*(AI89+AK89=AN74)),"")</f>
        <v/>
      </c>
      <c r="AS74" s="453" t="str">
        <f ca="1">IF(AP74&lt;&gt;"",IF((AT74&lt;&gt;2)+($B$71&amp;$D$71&lt;&gt;AI74&amp;AK74)*($B$72&amp;$D$72&lt;&gt;AI74&amp;AK74)*($B$73&amp;$D$73&lt;&gt;AI74&amp;AK74)*($B$74&amp;$D$74&lt;&gt;AI74&amp;AK74)*($D$71&amp;$B$71&lt;&gt;AI74&amp;AK74)*($D$72&amp;$B$72&lt;&gt;AI74&amp;AK74)*($D$73&amp;$B$73&lt;&gt;AI74&amp;AK74)*($D$74&amp;$B$74&lt;&gt;AI74&amp;AK74),0,IF(ABS(AI85+AK85-AI89-AK89)&gt;=PrSettings!$M$7,(ABS(AI85+AK85-AI89-AK89-AM74+AN74)&lt;=1)*1,IF(AND(AP74,$F74=$G74,AI85+AK85&gt;=PrSettings!$M$6),(ABS(AM74-AI85-AK85)&lt;=1)*1,IF(AND(AP74,AI85+AK85+AI89+AK89&gt;=PrSettings!$M$8),(ABS(AM74-AI85-AK85)+ABS(AN74-AI89-AK89)&lt;=1)*1,"0")))),"")</f>
        <v/>
      </c>
      <c r="AT74" s="476" t="str">
        <f ca="1">IF(($C$71&amp;$C$72&amp;$C$73&amp;$C$74&amp;$E$71&amp;$E$72&amp;$E$73&amp;$E$74&lt;&gt;"")*(AI$71&amp;AI$72&amp;AI$73&amp;AI$74&amp;AK$71&amp;AK$72&amp;AK$73&amp;AK$74&lt;&gt;"")*(AI74&amp;AK74&lt;&gt;""),IF(AO74&lt;&gt;1,0,COUNTIF($B$71:$B$74,AI74)+COUNTIF($D$71:$D$74,AI74))+IF(AO69&lt;&gt;1,0,COUNTIF($B$71:$B$74,AK74)+COUNTIF($D$71:$D$74,AK74)),"")</f>
        <v/>
      </c>
      <c r="AV74" s="491"/>
      <c r="AW74" s="452" t="str">
        <f>IF(AV74="","",VLOOKUP(AV74,Language!$D$5:$E$94,2,0))</f>
        <v/>
      </c>
      <c r="AX74" s="492"/>
      <c r="AY74" s="452" t="str">
        <f>IF(AX74="","",VLOOKUP(AX74,Language!$D$5:$E$94,2,0))</f>
        <v/>
      </c>
      <c r="AZ74" s="492"/>
      <c r="BA74" s="492"/>
      <c r="BB74" s="581">
        <f t="shared" si="887"/>
        <v>0</v>
      </c>
      <c r="BC74" s="453" t="str">
        <f ca="1">IF((AZ74&lt;&gt;"")*(BA74&lt;&gt;"")*((IFERROR(VLOOKUP(AV74,$B$71:$F$74,5,0),"")&lt;&gt;"")+(IFERROR(VLOOKUP(AV74,$D$71:$G$74,4,0),"")&lt;&gt;""))*((IFERROR(VLOOKUP(AX74,$B$71:$F$74,5,0),"")&lt;&gt;"")+(IFERROR(VLOOKUP(AX74,$D$71:$G$74,4,0),"")&lt;&gt;"")),IF((BG74&lt;&gt;2)+($B$71&amp;$D$71&lt;&gt;AV74&amp;AX74)*($B$72&amp;$D$72&lt;&gt;AV74&amp;AX74)*($B$73&amp;$D$73&lt;&gt;AV74&amp;AX74)*($B$74&amp;$D$74&lt;&gt;AV74&amp;AX74)*($D$71&amp;$B$71&lt;&gt;AV74&amp;AX74)*($D$72&amp;$B$72&lt;&gt;AV74&amp;AX74)*($D$73&amp;$B$73&lt;&gt;AV74&amp;AX74)*($D$74&amp;$B$74&lt;&gt;AV74&amp;AX74),"0",(AV85+AX85&gt;AV89+AX89)*(AZ74&gt;BA74)+(AV85+AX85=AV89+AX89)*(AZ74=BA74)+(AV85+AX85&lt;AV89+AX89)*(AZ74&lt;BA74)),"")</f>
        <v/>
      </c>
      <c r="BD74" s="453" t="str">
        <f ca="1">IF((BC74&lt;&gt;""),IF(OR(AV85+AX85&lt;&gt;AV89+AX89,PrSettings!$M$4="●"),((AV85+AX85-AV89-AX89)=(AZ74-BA74))*(BC74=1),0),"")</f>
        <v/>
      </c>
      <c r="BE74" s="453" t="str">
        <f ca="1">IF((BD74&lt;&gt;""),IF(BD74=0,0,(AV85+AX85=AZ74)*(AV89+AX89=BA74)),"")</f>
        <v/>
      </c>
      <c r="BF74" s="453" t="str">
        <f ca="1">IF(BC74&lt;&gt;"",IF((BG74&lt;&gt;2)+($B$71&amp;$D$71&lt;&gt;AV74&amp;AX74)*($B$72&amp;$D$72&lt;&gt;AV74&amp;AX74)*($B$73&amp;$D$73&lt;&gt;AV74&amp;AX74)*($B$74&amp;$D$74&lt;&gt;AV74&amp;AX74)*($D$71&amp;$B$71&lt;&gt;AV74&amp;AX74)*($D$72&amp;$B$72&lt;&gt;AV74&amp;AX74)*($D$73&amp;$B$73&lt;&gt;AV74&amp;AX74)*($D$74&amp;$B$74&lt;&gt;AV74&amp;AX74),0,IF(ABS(AV85+AX85-AV89-AX89)&gt;=PrSettings!$M$7,(ABS(AV85+AX85-AV89-AX89-AZ74+BA74)&lt;=1)*1,IF(AND(BC74,$F74=$G74,AV85+AX85&gt;=PrSettings!$M$6),(ABS(AZ74-AV85-AX85)&lt;=1)*1,IF(AND(BC74,AV85+AX85+AV89+AX89&gt;=PrSettings!$M$8),(ABS(AZ74-AV85-AX85)+ABS(BA74-AV89-AX89)&lt;=1)*1,"0")))),"")</f>
        <v/>
      </c>
      <c r="BG74" s="476" t="str">
        <f ca="1">IF(($C$71&amp;$C$72&amp;$C$73&amp;$C$74&amp;$E$71&amp;$E$72&amp;$E$73&amp;$E$74&lt;&gt;"")*(AV$71&amp;AV$72&amp;AV$73&amp;AV$74&amp;AX$71&amp;AX$72&amp;AX$73&amp;AX$74&lt;&gt;"")*(AV74&amp;AX74&lt;&gt;""),IF(BB74&lt;&gt;1,0,COUNTIF($B$71:$B$74,AV74)+COUNTIF($D$71:$D$74,AV74))+IF(BB69&lt;&gt;1,0,COUNTIF($B$71:$B$74,AX74)+COUNTIF($D$71:$D$74,AX74)),"")</f>
        <v/>
      </c>
      <c r="BI74" s="491"/>
      <c r="BJ74" s="452" t="str">
        <f>IF(BI74="","",VLOOKUP(BI74,Language!$D$5:$E$94,2,0))</f>
        <v/>
      </c>
      <c r="BK74" s="492"/>
      <c r="BL74" s="452" t="str">
        <f>IF(BK74="","",VLOOKUP(BK74,Language!$D$5:$E$94,2,0))</f>
        <v/>
      </c>
      <c r="BM74" s="492"/>
      <c r="BN74" s="492"/>
      <c r="BO74" s="581">
        <f t="shared" si="888"/>
        <v>0</v>
      </c>
      <c r="BP74" s="453" t="str">
        <f ca="1">IF((BM74&lt;&gt;"")*(BN74&lt;&gt;"")*((IFERROR(VLOOKUP(BI74,$B$71:$F$74,5,0),"")&lt;&gt;"")+(IFERROR(VLOOKUP(BI74,$D$71:$G$74,4,0),"")&lt;&gt;""))*((IFERROR(VLOOKUP(BK74,$B$71:$F$74,5,0),"")&lt;&gt;"")+(IFERROR(VLOOKUP(BK74,$D$71:$G$74,4,0),"")&lt;&gt;"")),IF((BT74&lt;&gt;2)+($B$71&amp;$D$71&lt;&gt;BI74&amp;BK74)*($B$72&amp;$D$72&lt;&gt;BI74&amp;BK74)*($B$73&amp;$D$73&lt;&gt;BI74&amp;BK74)*($B$74&amp;$D$74&lt;&gt;BI74&amp;BK74)*($D$71&amp;$B$71&lt;&gt;BI74&amp;BK74)*($D$72&amp;$B$72&lt;&gt;BI74&amp;BK74)*($D$73&amp;$B$73&lt;&gt;BI74&amp;BK74)*($D$74&amp;$B$74&lt;&gt;BI74&amp;BK74),"0",(BI85+BK85&gt;BI89+BK89)*(BM74&gt;BN74)+(BI85+BK85=BI89+BK89)*(BM74=BN74)+(BI85+BK85&lt;BI89+BK89)*(BM74&lt;BN74)),"")</f>
        <v/>
      </c>
      <c r="BQ74" s="453" t="str">
        <f ca="1">IF((BP74&lt;&gt;""),IF(OR(BI85+BK85&lt;&gt;BI89+BK89,PrSettings!$M$4="●"),((BI85+BK85-BI89-BK89)=(BM74-BN74))*(BP74=1),0),"")</f>
        <v/>
      </c>
      <c r="BR74" s="453" t="str">
        <f ca="1">IF((BQ74&lt;&gt;""),IF(BQ74=0,0,(BI85+BK85=BM74)*(BI89+BK89=BN74)),"")</f>
        <v/>
      </c>
      <c r="BS74" s="453" t="str">
        <f ca="1">IF(BP74&lt;&gt;"",IF((BT74&lt;&gt;2)+($B$71&amp;$D$71&lt;&gt;BI74&amp;BK74)*($B$72&amp;$D$72&lt;&gt;BI74&amp;BK74)*($B$73&amp;$D$73&lt;&gt;BI74&amp;BK74)*($B$74&amp;$D$74&lt;&gt;BI74&amp;BK74)*($D$71&amp;$B$71&lt;&gt;BI74&amp;BK74)*($D$72&amp;$B$72&lt;&gt;BI74&amp;BK74)*($D$73&amp;$B$73&lt;&gt;BI74&amp;BK74)*($D$74&amp;$B$74&lt;&gt;BI74&amp;BK74),0,IF(ABS(BI85+BK85-BI89-BK89)&gt;=PrSettings!$M$7,(ABS(BI85+BK85-BI89-BK89-BM74+BN74)&lt;=1)*1,IF(AND(BP74,$F74=$G74,BI85+BK85&gt;=PrSettings!$M$6),(ABS(BM74-BI85-BK85)&lt;=1)*1,IF(AND(BP74,BI85+BK85+BI89+BK89&gt;=PrSettings!$M$8),(ABS(BM74-BI85-BK85)+ABS(BN74-BI89-BK89)&lt;=1)*1,"0")))),"")</f>
        <v/>
      </c>
      <c r="BT74" s="476" t="str">
        <f ca="1">IF(($C$71&amp;$C$72&amp;$C$73&amp;$C$74&amp;$E$71&amp;$E$72&amp;$E$73&amp;$E$74&lt;&gt;"")*(BI$71&amp;BI$72&amp;BI$73&amp;BI$74&amp;BK$71&amp;BK$72&amp;BK$73&amp;BK$74&lt;&gt;"")*(BI74&amp;BK74&lt;&gt;""),IF(BO74&lt;&gt;1,0,COUNTIF($B$71:$B$74,BI74)+COUNTIF($D$71:$D$74,BI74))+IF(BO69&lt;&gt;1,0,COUNTIF($B$71:$B$74,BK74)+COUNTIF($D$71:$D$74,BK74)),"")</f>
        <v/>
      </c>
      <c r="BV74" s="491"/>
      <c r="BW74" s="452" t="str">
        <f>IF(BV74="","",VLOOKUP(BV74,Language!$D$5:$E$94,2,0))</f>
        <v/>
      </c>
      <c r="BX74" s="492"/>
      <c r="BY74" s="452" t="str">
        <f>IF(BX74="","",VLOOKUP(BX74,Language!$D$5:$E$94,2,0))</f>
        <v/>
      </c>
      <c r="BZ74" s="492"/>
      <c r="CA74" s="492"/>
      <c r="CB74" s="581">
        <f t="shared" si="889"/>
        <v>0</v>
      </c>
      <c r="CC74" s="453" t="str">
        <f ca="1">IF((BZ74&lt;&gt;"")*(CA74&lt;&gt;"")*((IFERROR(VLOOKUP(BV74,$B$71:$F$74,5,0),"")&lt;&gt;"")+(IFERROR(VLOOKUP(BV74,$D$71:$G$74,4,0),"")&lt;&gt;""))*((IFERROR(VLOOKUP(BX74,$B$71:$F$74,5,0),"")&lt;&gt;"")+(IFERROR(VLOOKUP(BX74,$D$71:$G$74,4,0),"")&lt;&gt;"")),IF((CG74&lt;&gt;2)+($B$71&amp;$D$71&lt;&gt;BV74&amp;BX74)*($B$72&amp;$D$72&lt;&gt;BV74&amp;BX74)*($B$73&amp;$D$73&lt;&gt;BV74&amp;BX74)*($B$74&amp;$D$74&lt;&gt;BV74&amp;BX74)*($D$71&amp;$B$71&lt;&gt;BV74&amp;BX74)*($D$72&amp;$B$72&lt;&gt;BV74&amp;BX74)*($D$73&amp;$B$73&lt;&gt;BV74&amp;BX74)*($D$74&amp;$B$74&lt;&gt;BV74&amp;BX74),"0",(BV85+BX85&gt;BV89+BX89)*(BZ74&gt;CA74)+(BV85+BX85=BV89+BX89)*(BZ74=CA74)+(BV85+BX85&lt;BV89+BX89)*(BZ74&lt;CA74)),"")</f>
        <v/>
      </c>
      <c r="CD74" s="453" t="str">
        <f ca="1">IF((CC74&lt;&gt;""),IF(OR(BV85+BX85&lt;&gt;BV89+BX89,PrSettings!$M$4="●"),((BV85+BX85-BV89-BX89)=(BZ74-CA74))*(CC74=1),0),"")</f>
        <v/>
      </c>
      <c r="CE74" s="453" t="str">
        <f ca="1">IF((CD74&lt;&gt;""),IF(CD74=0,0,(BV85+BX85=BZ74)*(BV89+BX89=CA74)),"")</f>
        <v/>
      </c>
      <c r="CF74" s="453" t="str">
        <f ca="1">IF(CC74&lt;&gt;"",IF((CG74&lt;&gt;2)+($B$71&amp;$D$71&lt;&gt;BV74&amp;BX74)*($B$72&amp;$D$72&lt;&gt;BV74&amp;BX74)*($B$73&amp;$D$73&lt;&gt;BV74&amp;BX74)*($B$74&amp;$D$74&lt;&gt;BV74&amp;BX74)*($D$71&amp;$B$71&lt;&gt;BV74&amp;BX74)*($D$72&amp;$B$72&lt;&gt;BV74&amp;BX74)*($D$73&amp;$B$73&lt;&gt;BV74&amp;BX74)*($D$74&amp;$B$74&lt;&gt;BV74&amp;BX74),0,IF(ABS(BV85+BX85-BV89-BX89)&gt;=PrSettings!$M$7,(ABS(BV85+BX85-BV89-BX89-BZ74+CA74)&lt;=1)*1,IF(AND(CC74,$F74=$G74,BV85+BX85&gt;=PrSettings!$M$6),(ABS(BZ74-BV85-BX85)&lt;=1)*1,IF(AND(CC74,BV85+BX85+BV89+BX89&gt;=PrSettings!$M$8),(ABS(BZ74-BV85-BX85)+ABS(CA74-BV89-BX89)&lt;=1)*1,"0")))),"")</f>
        <v/>
      </c>
      <c r="CG74" s="476" t="str">
        <f ca="1">IF(($C$71&amp;$C$72&amp;$C$73&amp;$C$74&amp;$E$71&amp;$E$72&amp;$E$73&amp;$E$74&lt;&gt;"")*(BV$71&amp;BV$72&amp;BV$73&amp;BV$74&amp;BX$71&amp;BX$72&amp;BX$73&amp;BX$74&lt;&gt;"")*(BV74&amp;BX74&lt;&gt;""),IF(CB74&lt;&gt;1,0,COUNTIF($B$71:$B$74,BV74)+COUNTIF($D$71:$D$74,BV74))+IF(CB69&lt;&gt;1,0,COUNTIF($B$71:$B$74,BX74)+COUNTIF($D$71:$D$74,BX74)),"")</f>
        <v/>
      </c>
      <c r="CI74" s="491"/>
      <c r="CJ74" s="452" t="str">
        <f>IF(CI74="","",VLOOKUP(CI74,Language!$D$5:$E$94,2,0))</f>
        <v/>
      </c>
      <c r="CK74" s="492"/>
      <c r="CL74" s="452" t="str">
        <f>IF(CK74="","",VLOOKUP(CK74,Language!$D$5:$E$94,2,0))</f>
        <v/>
      </c>
      <c r="CM74" s="492"/>
      <c r="CN74" s="492"/>
      <c r="CO74" s="581">
        <f t="shared" si="890"/>
        <v>0</v>
      </c>
      <c r="CP74" s="453" t="str">
        <f ca="1">IF((CM74&lt;&gt;"")*(CN74&lt;&gt;"")*((IFERROR(VLOOKUP(CI74,$B$71:$F$74,5,0),"")&lt;&gt;"")+(IFERROR(VLOOKUP(CI74,$D$71:$G$74,4,0),"")&lt;&gt;""))*((IFERROR(VLOOKUP(CK74,$B$71:$F$74,5,0),"")&lt;&gt;"")+(IFERROR(VLOOKUP(CK74,$D$71:$G$74,4,0),"")&lt;&gt;"")),IF((CT74&lt;&gt;2)+($B$71&amp;$D$71&lt;&gt;CI74&amp;CK74)*($B$72&amp;$D$72&lt;&gt;CI74&amp;CK74)*($B$73&amp;$D$73&lt;&gt;CI74&amp;CK74)*($B$74&amp;$D$74&lt;&gt;CI74&amp;CK74)*($D$71&amp;$B$71&lt;&gt;CI74&amp;CK74)*($D$72&amp;$B$72&lt;&gt;CI74&amp;CK74)*($D$73&amp;$B$73&lt;&gt;CI74&amp;CK74)*($D$74&amp;$B$74&lt;&gt;CI74&amp;CK74),"0",(CI85+CK85&gt;CI89+CK89)*(CM74&gt;CN74)+(CI85+CK85=CI89+CK89)*(CM74=CN74)+(CI85+CK85&lt;CI89+CK89)*(CM74&lt;CN74)),"")</f>
        <v/>
      </c>
      <c r="CQ74" s="453" t="str">
        <f ca="1">IF((CP74&lt;&gt;""),IF(OR(CI85+CK85&lt;&gt;CI89+CK89,PrSettings!$M$4="●"),((CI85+CK85-CI89-CK89)=(CM74-CN74))*(CP74=1),0),"")</f>
        <v/>
      </c>
      <c r="CR74" s="453" t="str">
        <f ca="1">IF((CQ74&lt;&gt;""),IF(CQ74=0,0,(CI85+CK85=CM74)*(CI89+CK89=CN74)),"")</f>
        <v/>
      </c>
      <c r="CS74" s="453" t="str">
        <f ca="1">IF(CP74&lt;&gt;"",IF((CT74&lt;&gt;2)+($B$71&amp;$D$71&lt;&gt;CI74&amp;CK74)*($B$72&amp;$D$72&lt;&gt;CI74&amp;CK74)*($B$73&amp;$D$73&lt;&gt;CI74&amp;CK74)*($B$74&amp;$D$74&lt;&gt;CI74&amp;CK74)*($D$71&amp;$B$71&lt;&gt;CI74&amp;CK74)*($D$72&amp;$B$72&lt;&gt;CI74&amp;CK74)*($D$73&amp;$B$73&lt;&gt;CI74&amp;CK74)*($D$74&amp;$B$74&lt;&gt;CI74&amp;CK74),0,IF(ABS(CI85+CK85-CI89-CK89)&gt;=PrSettings!$M$7,(ABS(CI85+CK85-CI89-CK89-CM74+CN74)&lt;=1)*1,IF(AND(CP74,$F74=$G74,CI85+CK85&gt;=PrSettings!$M$6),(ABS(CM74-CI85-CK85)&lt;=1)*1,IF(AND(CP74,CI85+CK85+CI89+CK89&gt;=PrSettings!$M$8),(ABS(CM74-CI85-CK85)+ABS(CN74-CI89-CK89)&lt;=1)*1,"0")))),"")</f>
        <v/>
      </c>
      <c r="CT74" s="476" t="str">
        <f ca="1">IF(($C$71&amp;$C$72&amp;$C$73&amp;$C$74&amp;$E$71&amp;$E$72&amp;$E$73&amp;$E$74&lt;&gt;"")*(CI$71&amp;CI$72&amp;CI$73&amp;CI$74&amp;CK$71&amp;CK$72&amp;CK$73&amp;CK$74&lt;&gt;"")*(CI74&amp;CK74&lt;&gt;""),IF(CO74&lt;&gt;1,0,COUNTIF($B$71:$B$74,CI74)+COUNTIF($D$71:$D$74,CI74))+IF(CO69&lt;&gt;1,0,COUNTIF($B$71:$B$74,CK74)+COUNTIF($D$71:$D$74,CK74)),"")</f>
        <v/>
      </c>
      <c r="CV74" s="491"/>
      <c r="CW74" s="452" t="str">
        <f>IF(CV74="","",VLOOKUP(CV74,Language!$D$5:$E$94,2,0))</f>
        <v/>
      </c>
      <c r="CX74" s="492"/>
      <c r="CY74" s="452" t="str">
        <f>IF(CX74="","",VLOOKUP(CX74,Language!$D$5:$E$94,2,0))</f>
        <v/>
      </c>
      <c r="CZ74" s="492"/>
      <c r="DA74" s="492"/>
      <c r="DB74" s="581">
        <f t="shared" si="891"/>
        <v>0</v>
      </c>
      <c r="DC74" s="453" t="str">
        <f ca="1">IF((CZ74&lt;&gt;"")*(DA74&lt;&gt;"")*((IFERROR(VLOOKUP(CV74,$B$71:$F$74,5,0),"")&lt;&gt;"")+(IFERROR(VLOOKUP(CV74,$D$71:$G$74,4,0),"")&lt;&gt;""))*((IFERROR(VLOOKUP(CX74,$B$71:$F$74,5,0),"")&lt;&gt;"")+(IFERROR(VLOOKUP(CX74,$D$71:$G$74,4,0),"")&lt;&gt;"")),IF((DG74&lt;&gt;2)+($B$71&amp;$D$71&lt;&gt;CV74&amp;CX74)*($B$72&amp;$D$72&lt;&gt;CV74&amp;CX74)*($B$73&amp;$D$73&lt;&gt;CV74&amp;CX74)*($B$74&amp;$D$74&lt;&gt;CV74&amp;CX74)*($D$71&amp;$B$71&lt;&gt;CV74&amp;CX74)*($D$72&amp;$B$72&lt;&gt;CV74&amp;CX74)*($D$73&amp;$B$73&lt;&gt;CV74&amp;CX74)*($D$74&amp;$B$74&lt;&gt;CV74&amp;CX74),"0",(CV85+CX85&gt;CV89+CX89)*(CZ74&gt;DA74)+(CV85+CX85=CV89+CX89)*(CZ74=DA74)+(CV85+CX85&lt;CV89+CX89)*(CZ74&lt;DA74)),"")</f>
        <v/>
      </c>
      <c r="DD74" s="453" t="str">
        <f ca="1">IF((DC74&lt;&gt;""),IF(OR(CV85+CX85&lt;&gt;CV89+CX89,PrSettings!$M$4="●"),((CV85+CX85-CV89-CX89)=(CZ74-DA74))*(DC74=1),0),"")</f>
        <v/>
      </c>
      <c r="DE74" s="453" t="str">
        <f ca="1">IF((DD74&lt;&gt;""),IF(DD74=0,0,(CV85+CX85=CZ74)*(CV89+CX89=DA74)),"")</f>
        <v/>
      </c>
      <c r="DF74" s="453" t="str">
        <f ca="1">IF(DC74&lt;&gt;"",IF((DG74&lt;&gt;2)+($B$71&amp;$D$71&lt;&gt;CV74&amp;CX74)*($B$72&amp;$D$72&lt;&gt;CV74&amp;CX74)*($B$73&amp;$D$73&lt;&gt;CV74&amp;CX74)*($B$74&amp;$D$74&lt;&gt;CV74&amp;CX74)*($D$71&amp;$B$71&lt;&gt;CV74&amp;CX74)*($D$72&amp;$B$72&lt;&gt;CV74&amp;CX74)*($D$73&amp;$B$73&lt;&gt;CV74&amp;CX74)*($D$74&amp;$B$74&lt;&gt;CV74&amp;CX74),0,IF(ABS(CV85+CX85-CV89-CX89)&gt;=PrSettings!$M$7,(ABS(CV85+CX85-CV89-CX89-CZ74+DA74)&lt;=1)*1,IF(AND(DC74,$F74=$G74,CV85+CX85&gt;=PrSettings!$M$6),(ABS(CZ74-CV85-CX85)&lt;=1)*1,IF(AND(DC74,CV85+CX85+CV89+CX89&gt;=PrSettings!$M$8),(ABS(CZ74-CV85-CX85)+ABS(DA74-CV89-CX89)&lt;=1)*1,"0")))),"")</f>
        <v/>
      </c>
      <c r="DG74" s="476" t="str">
        <f ca="1">IF(($C$71&amp;$C$72&amp;$C$73&amp;$C$74&amp;$E$71&amp;$E$72&amp;$E$73&amp;$E$74&lt;&gt;"")*(CV$71&amp;CV$72&amp;CV$73&amp;CV$74&amp;CX$71&amp;CX$72&amp;CX$73&amp;CX$74&lt;&gt;"")*(CV74&amp;CX74&lt;&gt;""),IF(DB74&lt;&gt;1,0,COUNTIF($B$71:$B$74,CV74)+COUNTIF($D$71:$D$74,CV74))+IF(DB69&lt;&gt;1,0,COUNTIF($B$71:$B$74,CX74)+COUNTIF($D$71:$D$74,CX74)),"")</f>
        <v/>
      </c>
      <c r="DI74" s="491"/>
      <c r="DJ74" s="452" t="str">
        <f>IF(DI74="","",VLOOKUP(DI74,Language!$D$5:$E$94,2,0))</f>
        <v/>
      </c>
      <c r="DK74" s="492"/>
      <c r="DL74" s="452" t="str">
        <f>IF(DK74="","",VLOOKUP(DK74,Language!$D$5:$E$94,2,0))</f>
        <v/>
      </c>
      <c r="DM74" s="492"/>
      <c r="DN74" s="492"/>
      <c r="DO74" s="581">
        <f t="shared" si="892"/>
        <v>0</v>
      </c>
      <c r="DP74" s="453" t="str">
        <f ca="1">IF((DM74&lt;&gt;"")*(DN74&lt;&gt;"")*((IFERROR(VLOOKUP(DI74,$B$71:$F$74,5,0),"")&lt;&gt;"")+(IFERROR(VLOOKUP(DI74,$D$71:$G$74,4,0),"")&lt;&gt;""))*((IFERROR(VLOOKUP(DK74,$B$71:$F$74,5,0),"")&lt;&gt;"")+(IFERROR(VLOOKUP(DK74,$D$71:$G$74,4,0),"")&lt;&gt;"")),IF((DT74&lt;&gt;2)+($B$71&amp;$D$71&lt;&gt;DI74&amp;DK74)*($B$72&amp;$D$72&lt;&gt;DI74&amp;DK74)*($B$73&amp;$D$73&lt;&gt;DI74&amp;DK74)*($B$74&amp;$D$74&lt;&gt;DI74&amp;DK74)*($D$71&amp;$B$71&lt;&gt;DI74&amp;DK74)*($D$72&amp;$B$72&lt;&gt;DI74&amp;DK74)*($D$73&amp;$B$73&lt;&gt;DI74&amp;DK74)*($D$74&amp;$B$74&lt;&gt;DI74&amp;DK74),"0",(DI85+DK85&gt;DI89+DK89)*(DM74&gt;DN74)+(DI85+DK85=DI89+DK89)*(DM74=DN74)+(DI85+DK85&lt;DI89+DK89)*(DM74&lt;DN74)),"")</f>
        <v/>
      </c>
      <c r="DQ74" s="453" t="str">
        <f ca="1">IF((DP74&lt;&gt;""),IF(OR(DI85+DK85&lt;&gt;DI89+DK89,PrSettings!$M$4="●"),((DI85+DK85-DI89-DK89)=(DM74-DN74))*(DP74=1),0),"")</f>
        <v/>
      </c>
      <c r="DR74" s="453" t="str">
        <f ca="1">IF((DQ74&lt;&gt;""),IF(DQ74=0,0,(DI85+DK85=DM74)*(DI89+DK89=DN74)),"")</f>
        <v/>
      </c>
      <c r="DS74" s="453" t="str">
        <f ca="1">IF(DP74&lt;&gt;"",IF((DT74&lt;&gt;2)+($B$71&amp;$D$71&lt;&gt;DI74&amp;DK74)*($B$72&amp;$D$72&lt;&gt;DI74&amp;DK74)*($B$73&amp;$D$73&lt;&gt;DI74&amp;DK74)*($B$74&amp;$D$74&lt;&gt;DI74&amp;DK74)*($D$71&amp;$B$71&lt;&gt;DI74&amp;DK74)*($D$72&amp;$B$72&lt;&gt;DI74&amp;DK74)*($D$73&amp;$B$73&lt;&gt;DI74&amp;DK74)*($D$74&amp;$B$74&lt;&gt;DI74&amp;DK74),0,IF(ABS(DI85+DK85-DI89-DK89)&gt;=PrSettings!$M$7,(ABS(DI85+DK85-DI89-DK89-DM74+DN74)&lt;=1)*1,IF(AND(DP74,$F74=$G74,DI85+DK85&gt;=PrSettings!$M$6),(ABS(DM74-DI85-DK85)&lt;=1)*1,IF(AND(DP74,DI85+DK85+DI89+DK89&gt;=PrSettings!$M$8),(ABS(DM74-DI85-DK85)+ABS(DN74-DI89-DK89)&lt;=1)*1,"0")))),"")</f>
        <v/>
      </c>
      <c r="DT74" s="476" t="str">
        <f ca="1">IF(($C$71&amp;$C$72&amp;$C$73&amp;$C$74&amp;$E$71&amp;$E$72&amp;$E$73&amp;$E$74&lt;&gt;"")*(DI$71&amp;DI$72&amp;DI$73&amp;DI$74&amp;DK$71&amp;DK$72&amp;DK$73&amp;DK$74&lt;&gt;"")*(DI74&amp;DK74&lt;&gt;""),IF(DO74&lt;&gt;1,0,COUNTIF($B$71:$B$74,DI74)+COUNTIF($D$71:$D$74,DI74))+IF(DO69&lt;&gt;1,0,COUNTIF($B$71:$B$74,DK74)+COUNTIF($D$71:$D$74,DK74)),"")</f>
        <v/>
      </c>
      <c r="DU74" s="611"/>
      <c r="DV74" s="491"/>
      <c r="DW74" s="452" t="str">
        <f>IF(DV74="","",VLOOKUP(DV74,Language!$D$5:$E$94,2,0))</f>
        <v/>
      </c>
      <c r="DX74" s="492"/>
      <c r="DY74" s="452" t="str">
        <f>IF(DX74="","",VLOOKUP(DX74,Language!$D$5:$E$94,2,0))</f>
        <v/>
      </c>
      <c r="DZ74" s="492"/>
      <c r="EA74" s="492"/>
      <c r="EB74" s="581">
        <f t="shared" si="893"/>
        <v>0</v>
      </c>
      <c r="EC74" s="453" t="str">
        <f ca="1">IF((DZ74&lt;&gt;"")*(EA74&lt;&gt;"")*((IFERROR(VLOOKUP(DV74,$B$71:$F$74,5,0),"")&lt;&gt;"")+(IFERROR(VLOOKUP(DV74,$D$71:$G$74,4,0),"")&lt;&gt;""))*((IFERROR(VLOOKUP(DX74,$B$71:$F$74,5,0),"")&lt;&gt;"")+(IFERROR(VLOOKUP(DX74,$D$71:$G$74,4,0),"")&lt;&gt;"")),IF((EG74&lt;&gt;2)+($B$71&amp;$D$71&lt;&gt;DV74&amp;DX74)*($B$72&amp;$D$72&lt;&gt;DV74&amp;DX74)*($B$73&amp;$D$73&lt;&gt;DV74&amp;DX74)*($B$74&amp;$D$74&lt;&gt;DV74&amp;DX74)*($D$71&amp;$B$71&lt;&gt;DV74&amp;DX74)*($D$72&amp;$B$72&lt;&gt;DV74&amp;DX74)*($D$73&amp;$B$73&lt;&gt;DV74&amp;DX74)*($D$74&amp;$B$74&lt;&gt;DV74&amp;DX74),"0",(DV85+DX85&gt;DV89+DX89)*(DZ74&gt;EA74)+(DV85+DX85=DV89+DX89)*(DZ74=EA74)+(DV85+DX85&lt;DV89+DX89)*(DZ74&lt;EA74)),"")</f>
        <v/>
      </c>
      <c r="ED74" s="453" t="str">
        <f ca="1">IF((EC74&lt;&gt;""),IF(OR(DV85+DX85&lt;&gt;DV89+DX89,PrSettings!$M$4="●"),((DV85+DX85-DV89-DX89)=(DZ74-EA74))*(EC74=1),0),"")</f>
        <v/>
      </c>
      <c r="EE74" s="453" t="str">
        <f ca="1">IF((ED74&lt;&gt;""),IF(ED74=0,0,(DV85+DX85=DZ74)*(DV89+DX89=EA74)),"")</f>
        <v/>
      </c>
      <c r="EF74" s="453" t="str">
        <f ca="1">IF(EC74&lt;&gt;"",IF((EG74&lt;&gt;2)+($B$71&amp;$D$71&lt;&gt;DV74&amp;DX74)*($B$72&amp;$D$72&lt;&gt;DV74&amp;DX74)*($B$73&amp;$D$73&lt;&gt;DV74&amp;DX74)*($B$74&amp;$D$74&lt;&gt;DV74&amp;DX74)*($D$71&amp;$B$71&lt;&gt;DV74&amp;DX74)*($D$72&amp;$B$72&lt;&gt;DV74&amp;DX74)*($D$73&amp;$B$73&lt;&gt;DV74&amp;DX74)*($D$74&amp;$B$74&lt;&gt;DV74&amp;DX74),0,IF(ABS(DV85+DX85-DV89-DX89)&gt;=PrSettings!$M$7,(ABS(DV85+DX85-DV89-DX89-DZ74+EA74)&lt;=1)*1,IF(AND(EC74,$F74=$G74,DV85+DX85&gt;=PrSettings!$M$6),(ABS(DZ74-DV85-DX85)&lt;=1)*1,IF(AND(EC74,DV85+DX85+DV89+DX89&gt;=PrSettings!$M$8),(ABS(DZ74-DV85-DX85)+ABS(EA74-DV89-DX89)&lt;=1)*1,"0")))),"")</f>
        <v/>
      </c>
      <c r="EG74" s="476" t="str">
        <f ca="1">IF(($C$71&amp;$C$72&amp;$C$73&amp;$C$74&amp;$E$71&amp;$E$72&amp;$E$73&amp;$E$74&lt;&gt;"")*(DV$71&amp;DV$72&amp;DV$73&amp;DV$74&amp;DX$71&amp;DX$72&amp;DX$73&amp;DX$74&lt;&gt;"")*(DV74&amp;DX74&lt;&gt;""),IF(EB74&lt;&gt;1,0,COUNTIF($B$71:$B$74,DV74)+COUNTIF($D$71:$D$74,DV74))+IF(EB69&lt;&gt;1,0,COUNTIF($B$71:$B$74,DX74)+COUNTIF($D$71:$D$74,DX74)),"")</f>
        <v/>
      </c>
      <c r="EI74" s="491"/>
      <c r="EJ74" s="452" t="str">
        <f>IF(EI74="","",VLOOKUP(EI74,Language!$D$5:$E$94,2,0))</f>
        <v/>
      </c>
      <c r="EK74" s="492"/>
      <c r="EL74" s="452" t="str">
        <f>IF(EK74="","",VLOOKUP(EK74,Language!$D$5:$E$94,2,0))</f>
        <v/>
      </c>
      <c r="EM74" s="492"/>
      <c r="EN74" s="492"/>
      <c r="EO74" s="581">
        <f t="shared" si="894"/>
        <v>0</v>
      </c>
      <c r="EP74" s="453" t="str">
        <f ca="1">IF((EM74&lt;&gt;"")*(EN74&lt;&gt;"")*((IFERROR(VLOOKUP(EI74,$B$71:$F$74,5,0),"")&lt;&gt;"")+(IFERROR(VLOOKUP(EI74,$D$71:$G$74,4,0),"")&lt;&gt;""))*((IFERROR(VLOOKUP(EK74,$B$71:$F$74,5,0),"")&lt;&gt;"")+(IFERROR(VLOOKUP(EK74,$D$71:$G$74,4,0),"")&lt;&gt;"")),IF((ET74&lt;&gt;2)+($B$71&amp;$D$71&lt;&gt;EI74&amp;EK74)*($B$72&amp;$D$72&lt;&gt;EI74&amp;EK74)*($B$73&amp;$D$73&lt;&gt;EI74&amp;EK74)*($B$74&amp;$D$74&lt;&gt;EI74&amp;EK74)*($D$71&amp;$B$71&lt;&gt;EI74&amp;EK74)*($D$72&amp;$B$72&lt;&gt;EI74&amp;EK74)*($D$73&amp;$B$73&lt;&gt;EI74&amp;EK74)*($D$74&amp;$B$74&lt;&gt;EI74&amp;EK74),"0",(EI85+EK85&gt;EI89+EK89)*(EM74&gt;EN74)+(EI85+EK85=EI89+EK89)*(EM74=EN74)+(EI85+EK85&lt;EI89+EK89)*(EM74&lt;EN74)),"")</f>
        <v/>
      </c>
      <c r="EQ74" s="453" t="str">
        <f ca="1">IF((EP74&lt;&gt;""),IF(OR(EI85+EK85&lt;&gt;EI89+EK89,PrSettings!$M$4="●"),((EI85+EK85-EI89-EK89)=(EM74-EN74))*(EP74=1),0),"")</f>
        <v/>
      </c>
      <c r="ER74" s="453" t="str">
        <f ca="1">IF((EQ74&lt;&gt;""),IF(EQ74=0,0,(EI85+EK85=EM74)*(EI89+EK89=EN74)),"")</f>
        <v/>
      </c>
      <c r="ES74" s="453" t="str">
        <f ca="1">IF(EP74&lt;&gt;"",IF((ET74&lt;&gt;2)+($B$71&amp;$D$71&lt;&gt;EI74&amp;EK74)*($B$72&amp;$D$72&lt;&gt;EI74&amp;EK74)*($B$73&amp;$D$73&lt;&gt;EI74&amp;EK74)*($B$74&amp;$D$74&lt;&gt;EI74&amp;EK74)*($D$71&amp;$B$71&lt;&gt;EI74&amp;EK74)*($D$72&amp;$B$72&lt;&gt;EI74&amp;EK74)*($D$73&amp;$B$73&lt;&gt;EI74&amp;EK74)*($D$74&amp;$B$74&lt;&gt;EI74&amp;EK74),0,IF(ABS(EI85+EK85-EI89-EK89)&gt;=PrSettings!$M$7,(ABS(EI85+EK85-EI89-EK89-EM74+EN74)&lt;=1)*1,IF(AND(EP74,$F74=$G74,EI85+EK85&gt;=PrSettings!$M$6),(ABS(EM74-EI85-EK85)&lt;=1)*1,IF(AND(EP74,EI85+EK85+EI89+EK89&gt;=PrSettings!$M$8),(ABS(EM74-EI85-EK85)+ABS(EN74-EI89-EK89)&lt;=1)*1,"0")))),"")</f>
        <v/>
      </c>
      <c r="ET74" s="476" t="str">
        <f ca="1">IF(($C$71&amp;$C$72&amp;$C$73&amp;$C$74&amp;$E$71&amp;$E$72&amp;$E$73&amp;$E$74&lt;&gt;"")*(EI$71&amp;EI$72&amp;EI$73&amp;EI$74&amp;EK$71&amp;EK$72&amp;EK$73&amp;EK$74&lt;&gt;"")*(EI74&amp;EK74&lt;&gt;""),IF(EO74&lt;&gt;1,0,COUNTIF($B$71:$B$74,EI74)+COUNTIF($D$71:$D$74,EI74))+IF(EO69&lt;&gt;1,0,COUNTIF($B$71:$B$74,EK74)+COUNTIF($D$71:$D$74,EK74)),"")</f>
        <v/>
      </c>
      <c r="EV74" s="491"/>
      <c r="EW74" s="452" t="str">
        <f>IF(EV74="","",VLOOKUP(EV74,Language!$D$5:$E$94,2,0))</f>
        <v/>
      </c>
      <c r="EX74" s="492"/>
      <c r="EY74" s="452" t="str">
        <f>IF(EX74="","",VLOOKUP(EX74,Language!$D$5:$E$94,2,0))</f>
        <v/>
      </c>
      <c r="EZ74" s="492"/>
      <c r="FA74" s="492"/>
      <c r="FB74" s="581">
        <f t="shared" si="895"/>
        <v>0</v>
      </c>
      <c r="FC74" s="453" t="str">
        <f ca="1">IF((EZ74&lt;&gt;"")*(FA74&lt;&gt;"")*((IFERROR(VLOOKUP(EV74,$B$71:$F$74,5,0),"")&lt;&gt;"")+(IFERROR(VLOOKUP(EV74,$D$71:$G$74,4,0),"")&lt;&gt;""))*((IFERROR(VLOOKUP(EX74,$B$71:$F$74,5,0),"")&lt;&gt;"")+(IFERROR(VLOOKUP(EX74,$D$71:$G$74,4,0),"")&lt;&gt;"")),IF((FG74&lt;&gt;2)+($B$71&amp;$D$71&lt;&gt;EV74&amp;EX74)*($B$72&amp;$D$72&lt;&gt;EV74&amp;EX74)*($B$73&amp;$D$73&lt;&gt;EV74&amp;EX74)*($B$74&amp;$D$74&lt;&gt;EV74&amp;EX74)*($D$71&amp;$B$71&lt;&gt;EV74&amp;EX74)*($D$72&amp;$B$72&lt;&gt;EV74&amp;EX74)*($D$73&amp;$B$73&lt;&gt;EV74&amp;EX74)*($D$74&amp;$B$74&lt;&gt;EV74&amp;EX74),"0",(EV85+EX85&gt;EV89+EX89)*(EZ74&gt;FA74)+(EV85+EX85=EV89+EX89)*(EZ74=FA74)+(EV85+EX85&lt;EV89+EX89)*(EZ74&lt;FA74)),"")</f>
        <v/>
      </c>
      <c r="FD74" s="453" t="str">
        <f ca="1">IF((FC74&lt;&gt;""),IF(OR(EV85+EX85&lt;&gt;EV89+EX89,PrSettings!$M$4="●"),((EV85+EX85-EV89-EX89)=(EZ74-FA74))*(FC74=1),0),"")</f>
        <v/>
      </c>
      <c r="FE74" s="453" t="str">
        <f ca="1">IF((FD74&lt;&gt;""),IF(FD74=0,0,(EV85+EX85=EZ74)*(EV89+EX89=FA74)),"")</f>
        <v/>
      </c>
      <c r="FF74" s="453" t="str">
        <f ca="1">IF(FC74&lt;&gt;"",IF((FG74&lt;&gt;2)+($B$71&amp;$D$71&lt;&gt;EV74&amp;EX74)*($B$72&amp;$D$72&lt;&gt;EV74&amp;EX74)*($B$73&amp;$D$73&lt;&gt;EV74&amp;EX74)*($B$74&amp;$D$74&lt;&gt;EV74&amp;EX74)*($D$71&amp;$B$71&lt;&gt;EV74&amp;EX74)*($D$72&amp;$B$72&lt;&gt;EV74&amp;EX74)*($D$73&amp;$B$73&lt;&gt;EV74&amp;EX74)*($D$74&amp;$B$74&lt;&gt;EV74&amp;EX74),0,IF(ABS(EV85+EX85-EV89-EX89)&gt;=PrSettings!$M$7,(ABS(EV85+EX85-EV89-EX89-EZ74+FA74)&lt;=1)*1,IF(AND(FC74,$F74=$G74,EV85+EX85&gt;=PrSettings!$M$6),(ABS(EZ74-EV85-EX85)&lt;=1)*1,IF(AND(FC74,EV85+EX85+EV89+EX89&gt;=PrSettings!$M$8),(ABS(EZ74-EV85-EX85)+ABS(FA74-EV89-EX89)&lt;=1)*1,"0")))),"")</f>
        <v/>
      </c>
      <c r="FG74" s="476" t="str">
        <f ca="1">IF(($C$71&amp;$C$72&amp;$C$73&amp;$C$74&amp;$E$71&amp;$E$72&amp;$E$73&amp;$E$74&lt;&gt;"")*(EV$71&amp;EV$72&amp;EV$73&amp;EV$74&amp;EX$71&amp;EX$72&amp;EX$73&amp;EX$74&lt;&gt;"")*(EV74&amp;EX74&lt;&gt;""),IF(FB74&lt;&gt;1,0,COUNTIF($B$71:$B$74,EV74)+COUNTIF($D$71:$D$74,EV74))+IF(FB69&lt;&gt;1,0,COUNTIF($B$71:$B$74,EX74)+COUNTIF($D$71:$D$74,EX74)),"")</f>
        <v/>
      </c>
      <c r="FI74" s="491"/>
      <c r="FJ74" s="452" t="str">
        <f>IF(FI74="","",VLOOKUP(FI74,Language!$D$5:$E$94,2,0))</f>
        <v/>
      </c>
      <c r="FK74" s="492"/>
      <c r="FL74" s="452" t="str">
        <f>IF(FK74="","",VLOOKUP(FK74,Language!$D$5:$E$94,2,0))</f>
        <v/>
      </c>
      <c r="FM74" s="492"/>
      <c r="FN74" s="492"/>
      <c r="FO74" s="581">
        <f t="shared" si="896"/>
        <v>0</v>
      </c>
      <c r="FP74" s="453" t="str">
        <f ca="1">IF((FM74&lt;&gt;"")*(FN74&lt;&gt;"")*((IFERROR(VLOOKUP(FI74,$B$71:$F$74,5,0),"")&lt;&gt;"")+(IFERROR(VLOOKUP(FI74,$D$71:$G$74,4,0),"")&lt;&gt;""))*((IFERROR(VLOOKUP(FK74,$B$71:$F$74,5,0),"")&lt;&gt;"")+(IFERROR(VLOOKUP(FK74,$D$71:$G$74,4,0),"")&lt;&gt;"")),IF((FT74&lt;&gt;2)+($B$71&amp;$D$71&lt;&gt;FI74&amp;FK74)*($B$72&amp;$D$72&lt;&gt;FI74&amp;FK74)*($B$73&amp;$D$73&lt;&gt;FI74&amp;FK74)*($B$74&amp;$D$74&lt;&gt;FI74&amp;FK74)*($D$71&amp;$B$71&lt;&gt;FI74&amp;FK74)*($D$72&amp;$B$72&lt;&gt;FI74&amp;FK74)*($D$73&amp;$B$73&lt;&gt;FI74&amp;FK74)*($D$74&amp;$B$74&lt;&gt;FI74&amp;FK74),"0",(FI85+FK85&gt;FI89+FK89)*(FM74&gt;FN74)+(FI85+FK85=FI89+FK89)*(FM74=FN74)+(FI85+FK85&lt;FI89+FK89)*(FM74&lt;FN74)),"")</f>
        <v/>
      </c>
      <c r="FQ74" s="453" t="str">
        <f ca="1">IF((FP74&lt;&gt;""),IF(OR(FI85+FK85&lt;&gt;FI89+FK89,PrSettings!$M$4="●"),((FI85+FK85-FI89-FK89)=(FM74-FN74))*(FP74=1),0),"")</f>
        <v/>
      </c>
      <c r="FR74" s="453" t="str">
        <f ca="1">IF((FQ74&lt;&gt;""),IF(FQ74=0,0,(FI85+FK85=FM74)*(FI89+FK89=FN74)),"")</f>
        <v/>
      </c>
      <c r="FS74" s="453" t="str">
        <f ca="1">IF(FP74&lt;&gt;"",IF((FT74&lt;&gt;2)+($B$71&amp;$D$71&lt;&gt;FI74&amp;FK74)*($B$72&amp;$D$72&lt;&gt;FI74&amp;FK74)*($B$73&amp;$D$73&lt;&gt;FI74&amp;FK74)*($B$74&amp;$D$74&lt;&gt;FI74&amp;FK74)*($D$71&amp;$B$71&lt;&gt;FI74&amp;FK74)*($D$72&amp;$B$72&lt;&gt;FI74&amp;FK74)*($D$73&amp;$B$73&lt;&gt;FI74&amp;FK74)*($D$74&amp;$B$74&lt;&gt;FI74&amp;FK74),0,IF(ABS(FI85+FK85-FI89-FK89)&gt;=PrSettings!$M$7,(ABS(FI85+FK85-FI89-FK89-FM74+FN74)&lt;=1)*1,IF(AND(FP74,$F74=$G74,FI85+FK85&gt;=PrSettings!$M$6),(ABS(FM74-FI85-FK85)&lt;=1)*1,IF(AND(FP74,FI85+FK85+FI89+FK89&gt;=PrSettings!$M$8),(ABS(FM74-FI85-FK85)+ABS(FN74-FI89-FK89)&lt;=1)*1,"0")))),"")</f>
        <v/>
      </c>
      <c r="FT74" s="476" t="str">
        <f ca="1">IF(($C$71&amp;$C$72&amp;$C$73&amp;$C$74&amp;$E$71&amp;$E$72&amp;$E$73&amp;$E$74&lt;&gt;"")*(FI$71&amp;FI$72&amp;FI$73&amp;FI$74&amp;FK$71&amp;FK$72&amp;FK$73&amp;FK$74&lt;&gt;"")*(FI74&amp;FK74&lt;&gt;""),IF(FO74&lt;&gt;1,0,COUNTIF($B$71:$B$74,FI74)+COUNTIF($D$71:$D$74,FI74))+IF(FO69&lt;&gt;1,0,COUNTIF($B$71:$B$74,FK74)+COUNTIF($D$71:$D$74,FK74)),"")</f>
        <v/>
      </c>
      <c r="FV74" s="491"/>
      <c r="FW74" s="452" t="str">
        <f>IF(FV74="","",VLOOKUP(FV74,Language!$D$5:$E$94,2,0))</f>
        <v/>
      </c>
      <c r="FX74" s="492"/>
      <c r="FY74" s="452" t="str">
        <f>IF(FX74="","",VLOOKUP(FX74,Language!$D$5:$E$94,2,0))</f>
        <v/>
      </c>
      <c r="FZ74" s="492"/>
      <c r="GA74" s="492"/>
      <c r="GB74" s="581">
        <f t="shared" si="897"/>
        <v>0</v>
      </c>
      <c r="GC74" s="453" t="str">
        <f ca="1">IF((FZ74&lt;&gt;"")*(GA74&lt;&gt;"")*((IFERROR(VLOOKUP(FV74,$B$71:$F$74,5,0),"")&lt;&gt;"")+(IFERROR(VLOOKUP(FV74,$D$71:$G$74,4,0),"")&lt;&gt;""))*((IFERROR(VLOOKUP(FX74,$B$71:$F$74,5,0),"")&lt;&gt;"")+(IFERROR(VLOOKUP(FX74,$D$71:$G$74,4,0),"")&lt;&gt;"")),IF((GG74&lt;&gt;2)+($B$71&amp;$D$71&lt;&gt;FV74&amp;FX74)*($B$72&amp;$D$72&lt;&gt;FV74&amp;FX74)*($B$73&amp;$D$73&lt;&gt;FV74&amp;FX74)*($B$74&amp;$D$74&lt;&gt;FV74&amp;FX74)*($D$71&amp;$B$71&lt;&gt;FV74&amp;FX74)*($D$72&amp;$B$72&lt;&gt;FV74&amp;FX74)*($D$73&amp;$B$73&lt;&gt;FV74&amp;FX74)*($D$74&amp;$B$74&lt;&gt;FV74&amp;FX74),"0",(FV85+FX85&gt;FV89+FX89)*(FZ74&gt;GA74)+(FV85+FX85=FV89+FX89)*(FZ74=GA74)+(FV85+FX85&lt;FV89+FX89)*(FZ74&lt;GA74)),"")</f>
        <v/>
      </c>
      <c r="GD74" s="453" t="str">
        <f ca="1">IF((GC74&lt;&gt;""),IF(OR(FV85+FX85&lt;&gt;FV89+FX89,PrSettings!$M$4="●"),((FV85+FX85-FV89-FX89)=(FZ74-GA74))*(GC74=1),0),"")</f>
        <v/>
      </c>
      <c r="GE74" s="453" t="str">
        <f ca="1">IF((GD74&lt;&gt;""),IF(GD74=0,0,(FV85+FX85=FZ74)*(FV89+FX89=GA74)),"")</f>
        <v/>
      </c>
      <c r="GF74" s="453" t="str">
        <f ca="1">IF(GC74&lt;&gt;"",IF((GG74&lt;&gt;2)+($B$71&amp;$D$71&lt;&gt;FV74&amp;FX74)*($B$72&amp;$D$72&lt;&gt;FV74&amp;FX74)*($B$73&amp;$D$73&lt;&gt;FV74&amp;FX74)*($B$74&amp;$D$74&lt;&gt;FV74&amp;FX74)*($D$71&amp;$B$71&lt;&gt;FV74&amp;FX74)*($D$72&amp;$B$72&lt;&gt;FV74&amp;FX74)*($D$73&amp;$B$73&lt;&gt;FV74&amp;FX74)*($D$74&amp;$B$74&lt;&gt;FV74&amp;FX74),0,IF(ABS(FV85+FX85-FV89-FX89)&gt;=PrSettings!$M$7,(ABS(FV85+FX85-FV89-FX89-FZ74+GA74)&lt;=1)*1,IF(AND(GC74,$F74=$G74,FV85+FX85&gt;=PrSettings!$M$6),(ABS(FZ74-FV85-FX85)&lt;=1)*1,IF(AND(GC74,FV85+FX85+FV89+FX89&gt;=PrSettings!$M$8),(ABS(FZ74-FV85-FX85)+ABS(GA74-FV89-FX89)&lt;=1)*1,"0")))),"")</f>
        <v/>
      </c>
      <c r="GG74" s="476" t="str">
        <f ca="1">IF(($C$71&amp;$C$72&amp;$C$73&amp;$C$74&amp;$E$71&amp;$E$72&amp;$E$73&amp;$E$74&lt;&gt;"")*(FV$71&amp;FV$72&amp;FV$73&amp;FV$74&amp;FX$71&amp;FX$72&amp;FX$73&amp;FX$74&lt;&gt;"")*(FV74&amp;FX74&lt;&gt;""),IF(GB74&lt;&gt;1,0,COUNTIF($B$71:$B$74,FV74)+COUNTIF($D$71:$D$74,FV74))+IF(GB69&lt;&gt;1,0,COUNTIF($B$71:$B$74,FX74)+COUNTIF($D$71:$D$74,FX74)),"")</f>
        <v/>
      </c>
      <c r="GI74" s="491"/>
      <c r="GJ74" s="452" t="str">
        <f>IF(GI74="","",VLOOKUP(GI74,Language!$D$5:$E$94,2,0))</f>
        <v/>
      </c>
      <c r="GK74" s="492"/>
      <c r="GL74" s="452" t="str">
        <f>IF(GK74="","",VLOOKUP(GK74,Language!$D$5:$E$94,2,0))</f>
        <v/>
      </c>
      <c r="GM74" s="492"/>
      <c r="GN74" s="492"/>
      <c r="GO74" s="581">
        <f t="shared" si="898"/>
        <v>0</v>
      </c>
      <c r="GP74" s="453" t="str">
        <f ca="1">IF((GM74&lt;&gt;"")*(GN74&lt;&gt;"")*((IFERROR(VLOOKUP(GI74,$B$71:$F$74,5,0),"")&lt;&gt;"")+(IFERROR(VLOOKUP(GI74,$D$71:$G$74,4,0),"")&lt;&gt;""))*((IFERROR(VLOOKUP(GK74,$B$71:$F$74,5,0),"")&lt;&gt;"")+(IFERROR(VLOOKUP(GK74,$D$71:$G$74,4,0),"")&lt;&gt;"")),IF((GT74&lt;&gt;2)+($B$71&amp;$D$71&lt;&gt;GI74&amp;GK74)*($B$72&amp;$D$72&lt;&gt;GI74&amp;GK74)*($B$73&amp;$D$73&lt;&gt;GI74&amp;GK74)*($B$74&amp;$D$74&lt;&gt;GI74&amp;GK74)*($D$71&amp;$B$71&lt;&gt;GI74&amp;GK74)*($D$72&amp;$B$72&lt;&gt;GI74&amp;GK74)*($D$73&amp;$B$73&lt;&gt;GI74&amp;GK74)*($D$74&amp;$B$74&lt;&gt;GI74&amp;GK74),"0",(GI85+GK85&gt;GI89+GK89)*(GM74&gt;GN74)+(GI85+GK85=GI89+GK89)*(GM74=GN74)+(GI85+GK85&lt;GI89+GK89)*(GM74&lt;GN74)),"")</f>
        <v/>
      </c>
      <c r="GQ74" s="453" t="str">
        <f ca="1">IF((GP74&lt;&gt;""),IF(OR(GI85+GK85&lt;&gt;GI89+GK89,PrSettings!$M$4="●"),((GI85+GK85-GI89-GK89)=(GM74-GN74))*(GP74=1),0),"")</f>
        <v/>
      </c>
      <c r="GR74" s="453" t="str">
        <f ca="1">IF((GQ74&lt;&gt;""),IF(GQ74=0,0,(GI85+GK85=GM74)*(GI89+GK89=GN74)),"")</f>
        <v/>
      </c>
      <c r="GS74" s="453" t="str">
        <f ca="1">IF(GP74&lt;&gt;"",IF((GT74&lt;&gt;2)+($B$71&amp;$D$71&lt;&gt;GI74&amp;GK74)*($B$72&amp;$D$72&lt;&gt;GI74&amp;GK74)*($B$73&amp;$D$73&lt;&gt;GI74&amp;GK74)*($B$74&amp;$D$74&lt;&gt;GI74&amp;GK74)*($D$71&amp;$B$71&lt;&gt;GI74&amp;GK74)*($D$72&amp;$B$72&lt;&gt;GI74&amp;GK74)*($D$73&amp;$B$73&lt;&gt;GI74&amp;GK74)*($D$74&amp;$B$74&lt;&gt;GI74&amp;GK74),0,IF(ABS(GI85+GK85-GI89-GK89)&gt;=PrSettings!$M$7,(ABS(GI85+GK85-GI89-GK89-GM74+GN74)&lt;=1)*1,IF(AND(GP74,$F74=$G74,GI85+GK85&gt;=PrSettings!$M$6),(ABS(GM74-GI85-GK85)&lt;=1)*1,IF(AND(GP74,GI85+GK85+GI89+GK89&gt;=PrSettings!$M$8),(ABS(GM74-GI85-GK85)+ABS(GN74-GI89-GK89)&lt;=1)*1,"0")))),"")</f>
        <v/>
      </c>
      <c r="GT74" s="476" t="str">
        <f ca="1">IF(($C$71&amp;$C$72&amp;$C$73&amp;$C$74&amp;$E$71&amp;$E$72&amp;$E$73&amp;$E$74&lt;&gt;"")*(GI$71&amp;GI$72&amp;GI$73&amp;GI$74&amp;GK$71&amp;GK$72&amp;GK$73&amp;GK$74&lt;&gt;"")*(GI74&amp;GK74&lt;&gt;""),IF(GO74&lt;&gt;1,0,COUNTIF($B$71:$B$74,GI74)+COUNTIF($D$71:$D$74,GI74))+IF(GO69&lt;&gt;1,0,COUNTIF($B$71:$B$74,GK74)+COUNTIF($D$71:$D$74,GK74)),"")</f>
        <v/>
      </c>
      <c r="GV74" s="491"/>
      <c r="GW74" s="452" t="str">
        <f>IF(GV74="","",VLOOKUP(GV74,Language!$D$5:$E$94,2,0))</f>
        <v/>
      </c>
      <c r="GX74" s="492"/>
      <c r="GY74" s="452" t="str">
        <f>IF(GX74="","",VLOOKUP(GX74,Language!$D$5:$E$94,2,0))</f>
        <v/>
      </c>
      <c r="GZ74" s="492"/>
      <c r="HA74" s="492"/>
      <c r="HB74" s="581">
        <f t="shared" si="899"/>
        <v>0</v>
      </c>
      <c r="HC74" s="453" t="str">
        <f ca="1">IF((GZ74&lt;&gt;"")*(HA74&lt;&gt;"")*((IFERROR(VLOOKUP(GV74,$B$71:$F$74,5,0),"")&lt;&gt;"")+(IFERROR(VLOOKUP(GV74,$D$71:$G$74,4,0),"")&lt;&gt;""))*((IFERROR(VLOOKUP(GX74,$B$71:$F$74,5,0),"")&lt;&gt;"")+(IFERROR(VLOOKUP(GX74,$D$71:$G$74,4,0),"")&lt;&gt;"")),IF((HG74&lt;&gt;2)+($B$71&amp;$D$71&lt;&gt;GV74&amp;GX74)*($B$72&amp;$D$72&lt;&gt;GV74&amp;GX74)*($B$73&amp;$D$73&lt;&gt;GV74&amp;GX74)*($B$74&amp;$D$74&lt;&gt;GV74&amp;GX74)*($D$71&amp;$B$71&lt;&gt;GV74&amp;GX74)*($D$72&amp;$B$72&lt;&gt;GV74&amp;GX74)*($D$73&amp;$B$73&lt;&gt;GV74&amp;GX74)*($D$74&amp;$B$74&lt;&gt;GV74&amp;GX74),"0",(GV85+GX85&gt;GV89+GX89)*(GZ74&gt;HA74)+(GV85+GX85=GV89+GX89)*(GZ74=HA74)+(GV85+GX85&lt;GV89+GX89)*(GZ74&lt;HA74)),"")</f>
        <v/>
      </c>
      <c r="HD74" s="453" t="str">
        <f ca="1">IF((HC74&lt;&gt;""),IF(OR(GV85+GX85&lt;&gt;GV89+GX89,PrSettings!$M$4="●"),((GV85+GX85-GV89-GX89)=(GZ74-HA74))*(HC74=1),0),"")</f>
        <v/>
      </c>
      <c r="HE74" s="453" t="str">
        <f ca="1">IF((HD74&lt;&gt;""),IF(HD74=0,0,(GV85+GX85=GZ74)*(GV89+GX89=HA74)),"")</f>
        <v/>
      </c>
      <c r="HF74" s="453" t="str">
        <f ca="1">IF(HC74&lt;&gt;"",IF((HG74&lt;&gt;2)+($B$71&amp;$D$71&lt;&gt;GV74&amp;GX74)*($B$72&amp;$D$72&lt;&gt;GV74&amp;GX74)*($B$73&amp;$D$73&lt;&gt;GV74&amp;GX74)*($B$74&amp;$D$74&lt;&gt;GV74&amp;GX74)*($D$71&amp;$B$71&lt;&gt;GV74&amp;GX74)*($D$72&amp;$B$72&lt;&gt;GV74&amp;GX74)*($D$73&amp;$B$73&lt;&gt;GV74&amp;GX74)*($D$74&amp;$B$74&lt;&gt;GV74&amp;GX74),0,IF(ABS(GV85+GX85-GV89-GX89)&gt;=PrSettings!$M$7,(ABS(GV85+GX85-GV89-GX89-GZ74+HA74)&lt;=1)*1,IF(AND(HC74,$F74=$G74,GV85+GX85&gt;=PrSettings!$M$6),(ABS(GZ74-GV85-GX85)&lt;=1)*1,IF(AND(HC74,GV85+GX85+GV89+GX89&gt;=PrSettings!$M$8),(ABS(GZ74-GV85-GX85)+ABS(HA74-GV89-GX89)&lt;=1)*1,"0")))),"")</f>
        <v/>
      </c>
      <c r="HG74" s="476" t="str">
        <f ca="1">IF(($C$71&amp;$C$72&amp;$C$73&amp;$C$74&amp;$E$71&amp;$E$72&amp;$E$73&amp;$E$74&lt;&gt;"")*(GV$71&amp;GV$72&amp;GV$73&amp;GV$74&amp;GX$71&amp;GX$72&amp;GX$73&amp;GX$74&lt;&gt;"")*(GV74&amp;GX74&lt;&gt;""),IF(HB74&lt;&gt;1,0,COUNTIF($B$71:$B$74,GV74)+COUNTIF($D$71:$D$74,GV74))+IF(HB69&lt;&gt;1,0,COUNTIF($B$71:$B$74,GX74)+COUNTIF($D$71:$D$74,GX74)),"")</f>
        <v/>
      </c>
      <c r="HI74" s="491"/>
      <c r="HJ74" s="452" t="str">
        <f>IF(HI74="","",VLOOKUP(HI74,Language!$D$5:$E$94,2,0))</f>
        <v/>
      </c>
      <c r="HK74" s="492"/>
      <c r="HL74" s="452" t="str">
        <f>IF(HK74="","",VLOOKUP(HK74,Language!$D$5:$E$94,2,0))</f>
        <v/>
      </c>
      <c r="HM74" s="492"/>
      <c r="HN74" s="492"/>
      <c r="HO74" s="581">
        <f t="shared" si="900"/>
        <v>0</v>
      </c>
      <c r="HP74" s="453" t="str">
        <f ca="1">IF((HM74&lt;&gt;"")*(HN74&lt;&gt;"")*((IFERROR(VLOOKUP(HI74,$B$71:$F$74,5,0),"")&lt;&gt;"")+(IFERROR(VLOOKUP(HI74,$D$71:$G$74,4,0),"")&lt;&gt;""))*((IFERROR(VLOOKUP(HK74,$B$71:$F$74,5,0),"")&lt;&gt;"")+(IFERROR(VLOOKUP(HK74,$D$71:$G$74,4,0),"")&lt;&gt;"")),IF((HT74&lt;&gt;2)+($B$71&amp;$D$71&lt;&gt;HI74&amp;HK74)*($B$72&amp;$D$72&lt;&gt;HI74&amp;HK74)*($B$73&amp;$D$73&lt;&gt;HI74&amp;HK74)*($B$74&amp;$D$74&lt;&gt;HI74&amp;HK74)*($D$71&amp;$B$71&lt;&gt;HI74&amp;HK74)*($D$72&amp;$B$72&lt;&gt;HI74&amp;HK74)*($D$73&amp;$B$73&lt;&gt;HI74&amp;HK74)*($D$74&amp;$B$74&lt;&gt;HI74&amp;HK74),"0",(HI85+HK85&gt;HI89+HK89)*(HM74&gt;HN74)+(HI85+HK85=HI89+HK89)*(HM74=HN74)+(HI85+HK85&lt;HI89+HK89)*(HM74&lt;HN74)),"")</f>
        <v/>
      </c>
      <c r="HQ74" s="453" t="str">
        <f ca="1">IF((HP74&lt;&gt;""),IF(OR(HI85+HK85&lt;&gt;HI89+HK89,PrSettings!$M$4="●"),((HI85+HK85-HI89-HK89)=(HM74-HN74))*(HP74=1),0),"")</f>
        <v/>
      </c>
      <c r="HR74" s="453" t="str">
        <f ca="1">IF((HQ74&lt;&gt;""),IF(HQ74=0,0,(HI85+HK85=HM74)*(HI89+HK89=HN74)),"")</f>
        <v/>
      </c>
      <c r="HS74" s="453" t="str">
        <f ca="1">IF(HP74&lt;&gt;"",IF((HT74&lt;&gt;2)+($B$71&amp;$D$71&lt;&gt;HI74&amp;HK74)*($B$72&amp;$D$72&lt;&gt;HI74&amp;HK74)*($B$73&amp;$D$73&lt;&gt;HI74&amp;HK74)*($B$74&amp;$D$74&lt;&gt;HI74&amp;HK74)*($D$71&amp;$B$71&lt;&gt;HI74&amp;HK74)*($D$72&amp;$B$72&lt;&gt;HI74&amp;HK74)*($D$73&amp;$B$73&lt;&gt;HI74&amp;HK74)*($D$74&amp;$B$74&lt;&gt;HI74&amp;HK74),0,IF(ABS(HI85+HK85-HI89-HK89)&gt;=PrSettings!$M$7,(ABS(HI85+HK85-HI89-HK89-HM74+HN74)&lt;=1)*1,IF(AND(HP74,$F74=$G74,HI85+HK85&gt;=PrSettings!$M$6),(ABS(HM74-HI85-HK85)&lt;=1)*1,IF(AND(HP74,HI85+HK85+HI89+HK89&gt;=PrSettings!$M$8),(ABS(HM74-HI85-HK85)+ABS(HN74-HI89-HK89)&lt;=1)*1,"0")))),"")</f>
        <v/>
      </c>
      <c r="HT74" s="476" t="str">
        <f ca="1">IF(($C$71&amp;$C$72&amp;$C$73&amp;$C$74&amp;$E$71&amp;$E$72&amp;$E$73&amp;$E$74&lt;&gt;"")*(HI$71&amp;HI$72&amp;HI$73&amp;HI$74&amp;HK$71&amp;HK$72&amp;HK$73&amp;HK$74&lt;&gt;"")*(HI74&amp;HK74&lt;&gt;""),IF(HO74&lt;&gt;1,0,COUNTIF($B$71:$B$74,HI74)+COUNTIF($D$71:$D$74,HI74))+IF(HO69&lt;&gt;1,0,COUNTIF($B$71:$B$74,HK74)+COUNTIF($D$71:$D$74,HK74)),"")</f>
        <v/>
      </c>
      <c r="HV74" s="491"/>
      <c r="HW74" s="452" t="str">
        <f>IF(HV74="","",VLOOKUP(HV74,Language!$D$5:$E$94,2,0))</f>
        <v/>
      </c>
      <c r="HX74" s="492"/>
      <c r="HY74" s="452" t="str">
        <f>IF(HX74="","",VLOOKUP(HX74,Language!$D$5:$E$94,2,0))</f>
        <v/>
      </c>
      <c r="HZ74" s="492"/>
      <c r="IA74" s="492"/>
      <c r="IB74" s="581">
        <f t="shared" si="901"/>
        <v>0</v>
      </c>
      <c r="IC74" s="453" t="str">
        <f ca="1">IF((HZ74&lt;&gt;"")*(IA74&lt;&gt;"")*((IFERROR(VLOOKUP(HV74,$B$71:$F$74,5,0),"")&lt;&gt;"")+(IFERROR(VLOOKUP(HV74,$D$71:$G$74,4,0),"")&lt;&gt;""))*((IFERROR(VLOOKUP(HX74,$B$71:$F$74,5,0),"")&lt;&gt;"")+(IFERROR(VLOOKUP(HX74,$D$71:$G$74,4,0),"")&lt;&gt;"")),IF((IG74&lt;&gt;2)+($B$71&amp;$D$71&lt;&gt;HV74&amp;HX74)*($B$72&amp;$D$72&lt;&gt;HV74&amp;HX74)*($B$73&amp;$D$73&lt;&gt;HV74&amp;HX74)*($B$74&amp;$D$74&lt;&gt;HV74&amp;HX74)*($D$71&amp;$B$71&lt;&gt;HV74&amp;HX74)*($D$72&amp;$B$72&lt;&gt;HV74&amp;HX74)*($D$73&amp;$B$73&lt;&gt;HV74&amp;HX74)*($D$74&amp;$B$74&lt;&gt;HV74&amp;HX74),"0",(HV85+HX85&gt;HV89+HX89)*(HZ74&gt;IA74)+(HV85+HX85=HV89+HX89)*(HZ74=IA74)+(HV85+HX85&lt;HV89+HX89)*(HZ74&lt;IA74)),"")</f>
        <v/>
      </c>
      <c r="ID74" s="453" t="str">
        <f ca="1">IF((IC74&lt;&gt;""),IF(OR(HV85+HX85&lt;&gt;HV89+HX89,PrSettings!$M$4="●"),((HV85+HX85-HV89-HX89)=(HZ74-IA74))*(IC74=1),0),"")</f>
        <v/>
      </c>
      <c r="IE74" s="453" t="str">
        <f ca="1">IF((ID74&lt;&gt;""),IF(ID74=0,0,(HV85+HX85=HZ74)*(HV89+HX89=IA74)),"")</f>
        <v/>
      </c>
      <c r="IF74" s="453" t="str">
        <f ca="1">IF(IC74&lt;&gt;"",IF((IG74&lt;&gt;2)+($B$71&amp;$D$71&lt;&gt;HV74&amp;HX74)*($B$72&amp;$D$72&lt;&gt;HV74&amp;HX74)*($B$73&amp;$D$73&lt;&gt;HV74&amp;HX74)*($B$74&amp;$D$74&lt;&gt;HV74&amp;HX74)*($D$71&amp;$B$71&lt;&gt;HV74&amp;HX74)*($D$72&amp;$B$72&lt;&gt;HV74&amp;HX74)*($D$73&amp;$B$73&lt;&gt;HV74&amp;HX74)*($D$74&amp;$B$74&lt;&gt;HV74&amp;HX74),0,IF(ABS(HV85+HX85-HV89-HX89)&gt;=PrSettings!$M$7,(ABS(HV85+HX85-HV89-HX89-HZ74+IA74)&lt;=1)*1,IF(AND(IC74,$F74=$G74,HV85+HX85&gt;=PrSettings!$M$6),(ABS(HZ74-HV85-HX85)&lt;=1)*1,IF(AND(IC74,HV85+HX85+HV89+HX89&gt;=PrSettings!$M$8),(ABS(HZ74-HV85-HX85)+ABS(IA74-HV89-HX89)&lt;=1)*1,"0")))),"")</f>
        <v/>
      </c>
      <c r="IG74" s="476" t="str">
        <f ca="1">IF(($C$71&amp;$C$72&amp;$C$73&amp;$C$74&amp;$E$71&amp;$E$72&amp;$E$73&amp;$E$74&lt;&gt;"")*(HV$71&amp;HV$72&amp;HV$73&amp;HV$74&amp;HX$71&amp;HX$72&amp;HX$73&amp;HX$74&lt;&gt;"")*(HV74&amp;HX74&lt;&gt;""),IF(IB74&lt;&gt;1,0,COUNTIF($B$71:$B$74,HV74)+COUNTIF($D$71:$D$74,HV74))+IF(IB69&lt;&gt;1,0,COUNTIF($B$71:$B$74,HX74)+COUNTIF($D$71:$D$74,HX74)),"")</f>
        <v/>
      </c>
      <c r="II74" s="491"/>
      <c r="IJ74" s="452" t="str">
        <f>IF(II74="","",VLOOKUP(II74,Language!$D$5:$E$94,2,0))</f>
        <v/>
      </c>
      <c r="IK74" s="492"/>
      <c r="IL74" s="452" t="str">
        <f>IF(IK74="","",VLOOKUP(IK74,Language!$D$5:$E$94,2,0))</f>
        <v/>
      </c>
      <c r="IM74" s="492"/>
      <c r="IN74" s="492"/>
      <c r="IO74" s="581">
        <f t="shared" si="902"/>
        <v>0</v>
      </c>
      <c r="IP74" s="453" t="str">
        <f ca="1">IF((IM74&lt;&gt;"")*(IN74&lt;&gt;"")*((IFERROR(VLOOKUP(II74,$B$71:$F$74,5,0),"")&lt;&gt;"")+(IFERROR(VLOOKUP(II74,$D$71:$G$74,4,0),"")&lt;&gt;""))*((IFERROR(VLOOKUP(IK74,$B$71:$F$74,5,0),"")&lt;&gt;"")+(IFERROR(VLOOKUP(IK74,$D$71:$G$74,4,0),"")&lt;&gt;"")),IF((IT74&lt;&gt;2)+($B$71&amp;$D$71&lt;&gt;II74&amp;IK74)*($B$72&amp;$D$72&lt;&gt;II74&amp;IK74)*($B$73&amp;$D$73&lt;&gt;II74&amp;IK74)*($B$74&amp;$D$74&lt;&gt;II74&amp;IK74)*($D$71&amp;$B$71&lt;&gt;II74&amp;IK74)*($D$72&amp;$B$72&lt;&gt;II74&amp;IK74)*($D$73&amp;$B$73&lt;&gt;II74&amp;IK74)*($D$74&amp;$B$74&lt;&gt;II74&amp;IK74),"0",(II85+IK85&gt;II89+IK89)*(IM74&gt;IN74)+(II85+IK85=II89+IK89)*(IM74=IN74)+(II85+IK85&lt;II89+IK89)*(IM74&lt;IN74)),"")</f>
        <v/>
      </c>
      <c r="IQ74" s="453" t="str">
        <f ca="1">IF((IP74&lt;&gt;""),IF(OR(II85+IK85&lt;&gt;II89+IK89,PrSettings!$M$4="●"),((II85+IK85-II89-IK89)=(IM74-IN74))*(IP74=1),0),"")</f>
        <v/>
      </c>
      <c r="IR74" s="453" t="str">
        <f ca="1">IF((IQ74&lt;&gt;""),IF(IQ74=0,0,(II85+IK85=IM74)*(II89+IK89=IN74)),"")</f>
        <v/>
      </c>
      <c r="IS74" s="453" t="str">
        <f ca="1">IF(IP74&lt;&gt;"",IF((IT74&lt;&gt;2)+($B$71&amp;$D$71&lt;&gt;II74&amp;IK74)*($B$72&amp;$D$72&lt;&gt;II74&amp;IK74)*($B$73&amp;$D$73&lt;&gt;II74&amp;IK74)*($B$74&amp;$D$74&lt;&gt;II74&amp;IK74)*($D$71&amp;$B$71&lt;&gt;II74&amp;IK74)*($D$72&amp;$B$72&lt;&gt;II74&amp;IK74)*($D$73&amp;$B$73&lt;&gt;II74&amp;IK74)*($D$74&amp;$B$74&lt;&gt;II74&amp;IK74),0,IF(ABS(II85+IK85-II89-IK89)&gt;=PrSettings!$M$7,(ABS(II85+IK85-II89-IK89-IM74+IN74)&lt;=1)*1,IF(AND(IP74,$F74=$G74,II85+IK85&gt;=PrSettings!$M$6),(ABS(IM74-II85-IK85)&lt;=1)*1,IF(AND(IP74,II85+IK85+II89+IK89&gt;=PrSettings!$M$8),(ABS(IM74-II85-IK85)+ABS(IN74-II89-IK89)&lt;=1)*1,"0")))),"")</f>
        <v/>
      </c>
      <c r="IT74" s="476" t="str">
        <f ca="1">IF(($C$71&amp;$C$72&amp;$C$73&amp;$C$74&amp;$E$71&amp;$E$72&amp;$E$73&amp;$E$74&lt;&gt;"")*(II$71&amp;II$72&amp;II$73&amp;II$74&amp;IK$71&amp;IK$72&amp;IK$73&amp;IK$74&lt;&gt;"")*(II74&amp;IK74&lt;&gt;""),IF(IO74&lt;&gt;1,0,COUNTIF($B$71:$B$74,II74)+COUNTIF($D$71:$D$74,II74))+IF(IO69&lt;&gt;1,0,COUNTIF($B$71:$B$74,IK74)+COUNTIF($D$71:$D$74,IK74)),"")</f>
        <v/>
      </c>
      <c r="IV74" s="491"/>
      <c r="IW74" s="452" t="str">
        <f>IF(IV74="","",VLOOKUP(IV74,Language!$D$5:$E$94,2,0))</f>
        <v/>
      </c>
      <c r="IX74" s="492"/>
      <c r="IY74" s="452" t="str">
        <f>IF(IX74="","",VLOOKUP(IX74,Language!$D$5:$E$94,2,0))</f>
        <v/>
      </c>
      <c r="IZ74" s="492"/>
      <c r="JA74" s="492"/>
      <c r="JB74" s="581">
        <f t="shared" si="903"/>
        <v>0</v>
      </c>
      <c r="JC74" s="453" t="str">
        <f ca="1">IF((IZ74&lt;&gt;"")*(JA74&lt;&gt;"")*((IFERROR(VLOOKUP(IV74,$B$71:$F$74,5,0),"")&lt;&gt;"")+(IFERROR(VLOOKUP(IV74,$D$71:$G$74,4,0),"")&lt;&gt;""))*((IFERROR(VLOOKUP(IX74,$B$71:$F$74,5,0),"")&lt;&gt;"")+(IFERROR(VLOOKUP(IX74,$D$71:$G$74,4,0),"")&lt;&gt;"")),IF((JG74&lt;&gt;2)+($B$71&amp;$D$71&lt;&gt;IV74&amp;IX74)*($B$72&amp;$D$72&lt;&gt;IV74&amp;IX74)*($B$73&amp;$D$73&lt;&gt;IV74&amp;IX74)*($B$74&amp;$D$74&lt;&gt;IV74&amp;IX74)*($D$71&amp;$B$71&lt;&gt;IV74&amp;IX74)*($D$72&amp;$B$72&lt;&gt;IV74&amp;IX74)*($D$73&amp;$B$73&lt;&gt;IV74&amp;IX74)*($D$74&amp;$B$74&lt;&gt;IV74&amp;IX74),"0",(IV85+IX85&gt;IV89+IX89)*(IZ74&gt;JA74)+(IV85+IX85=IV89+IX89)*(IZ74=JA74)+(IV85+IX85&lt;IV89+IX89)*(IZ74&lt;JA74)),"")</f>
        <v/>
      </c>
      <c r="JD74" s="453" t="str">
        <f ca="1">IF((JC74&lt;&gt;""),IF(OR(IV85+IX85&lt;&gt;IV89+IX89,PrSettings!$M$4="●"),((IV85+IX85-IV89-IX89)=(IZ74-JA74))*(JC74=1),0),"")</f>
        <v/>
      </c>
      <c r="JE74" s="453" t="str">
        <f ca="1">IF((JD74&lt;&gt;""),IF(JD74=0,0,(IV85+IX85=IZ74)*(IV89+IX89=JA74)),"")</f>
        <v/>
      </c>
      <c r="JF74" s="453" t="str">
        <f ca="1">IF(JC74&lt;&gt;"",IF((JG74&lt;&gt;2)+($B$71&amp;$D$71&lt;&gt;IV74&amp;IX74)*($B$72&amp;$D$72&lt;&gt;IV74&amp;IX74)*($B$73&amp;$D$73&lt;&gt;IV74&amp;IX74)*($B$74&amp;$D$74&lt;&gt;IV74&amp;IX74)*($D$71&amp;$B$71&lt;&gt;IV74&amp;IX74)*($D$72&amp;$B$72&lt;&gt;IV74&amp;IX74)*($D$73&amp;$B$73&lt;&gt;IV74&amp;IX74)*($D$74&amp;$B$74&lt;&gt;IV74&amp;IX74),0,IF(ABS(IV85+IX85-IV89-IX89)&gt;=PrSettings!$M$7,(ABS(IV85+IX85-IV89-IX89-IZ74+JA74)&lt;=1)*1,IF(AND(JC74,$F74=$G74,IV85+IX85&gt;=PrSettings!$M$6),(ABS(IZ74-IV85-IX85)&lt;=1)*1,IF(AND(JC74,IV85+IX85+IV89+IX89&gt;=PrSettings!$M$8),(ABS(IZ74-IV85-IX85)+ABS(JA74-IV89-IX89)&lt;=1)*1,"0")))),"")</f>
        <v/>
      </c>
      <c r="JG74" s="476" t="str">
        <f ca="1">IF(($C$71&amp;$C$72&amp;$C$73&amp;$C$74&amp;$E$71&amp;$E$72&amp;$E$73&amp;$E$74&lt;&gt;"")*(IV$71&amp;IV$72&amp;IV$73&amp;IV$74&amp;IX$71&amp;IX$72&amp;IX$73&amp;IX$74&lt;&gt;"")*(IV74&amp;IX74&lt;&gt;""),IF(JB74&lt;&gt;1,0,COUNTIF($B$71:$B$74,IV74)+COUNTIF($D$71:$D$74,IV74))+IF(JB69&lt;&gt;1,0,COUNTIF($B$71:$B$74,IX74)+COUNTIF($D$71:$D$74,IX74)),"")</f>
        <v/>
      </c>
      <c r="JI74" s="491"/>
      <c r="JJ74" s="452" t="str">
        <f>IF(JI74="","",VLOOKUP(JI74,Language!$D$5:$E$94,2,0))</f>
        <v/>
      </c>
      <c r="JK74" s="492"/>
      <c r="JL74" s="452" t="str">
        <f>IF(JK74="","",VLOOKUP(JK74,Language!$D$5:$E$94,2,0))</f>
        <v/>
      </c>
      <c r="JM74" s="492"/>
      <c r="JN74" s="492"/>
      <c r="JO74" s="581">
        <f t="shared" si="904"/>
        <v>0</v>
      </c>
      <c r="JP74" s="453" t="str">
        <f ca="1">IF((JM74&lt;&gt;"")*(JN74&lt;&gt;"")*((IFERROR(VLOOKUP(JI74,$B$71:$F$74,5,0),"")&lt;&gt;"")+(IFERROR(VLOOKUP(JI74,$D$71:$G$74,4,0),"")&lt;&gt;""))*((IFERROR(VLOOKUP(JK74,$B$71:$F$74,5,0),"")&lt;&gt;"")+(IFERROR(VLOOKUP(JK74,$D$71:$G$74,4,0),"")&lt;&gt;"")),IF((JT74&lt;&gt;2)+($B$71&amp;$D$71&lt;&gt;JI74&amp;JK74)*($B$72&amp;$D$72&lt;&gt;JI74&amp;JK74)*($B$73&amp;$D$73&lt;&gt;JI74&amp;JK74)*($B$74&amp;$D$74&lt;&gt;JI74&amp;JK74)*($D$71&amp;$B$71&lt;&gt;JI74&amp;JK74)*($D$72&amp;$B$72&lt;&gt;JI74&amp;JK74)*($D$73&amp;$B$73&lt;&gt;JI74&amp;JK74)*($D$74&amp;$B$74&lt;&gt;JI74&amp;JK74),"0",(JI85+JK85&gt;JI89+JK89)*(JM74&gt;JN74)+(JI85+JK85=JI89+JK89)*(JM74=JN74)+(JI85+JK85&lt;JI89+JK89)*(JM74&lt;JN74)),"")</f>
        <v/>
      </c>
      <c r="JQ74" s="453" t="str">
        <f ca="1">IF((JP74&lt;&gt;""),IF(OR(JI85+JK85&lt;&gt;JI89+JK89,PrSettings!$M$4="●"),((JI85+JK85-JI89-JK89)=(JM74-JN74))*(JP74=1),0),"")</f>
        <v/>
      </c>
      <c r="JR74" s="453" t="str">
        <f ca="1">IF((JQ74&lt;&gt;""),IF(JQ74=0,0,(JI85+JK85=JM74)*(JI89+JK89=JN74)),"")</f>
        <v/>
      </c>
      <c r="JS74" s="453" t="str">
        <f ca="1">IF(JP74&lt;&gt;"",IF((JT74&lt;&gt;2)+($B$71&amp;$D$71&lt;&gt;JI74&amp;JK74)*($B$72&amp;$D$72&lt;&gt;JI74&amp;JK74)*($B$73&amp;$D$73&lt;&gt;JI74&amp;JK74)*($B$74&amp;$D$74&lt;&gt;JI74&amp;JK74)*($D$71&amp;$B$71&lt;&gt;JI74&amp;JK74)*($D$72&amp;$B$72&lt;&gt;JI74&amp;JK74)*($D$73&amp;$B$73&lt;&gt;JI74&amp;JK74)*($D$74&amp;$B$74&lt;&gt;JI74&amp;JK74),0,IF(ABS(JI85+JK85-JI89-JK89)&gt;=PrSettings!$M$7,(ABS(JI85+JK85-JI89-JK89-JM74+JN74)&lt;=1)*1,IF(AND(JP74,$F74=$G74,JI85+JK85&gt;=PrSettings!$M$6),(ABS(JM74-JI85-JK85)&lt;=1)*1,IF(AND(JP74,JI85+JK85+JI89+JK89&gt;=PrSettings!$M$8),(ABS(JM74-JI85-JK85)+ABS(JN74-JI89-JK89)&lt;=1)*1,"0")))),"")</f>
        <v/>
      </c>
      <c r="JT74" s="476" t="str">
        <f ca="1">IF(($C$71&amp;$C$72&amp;$C$73&amp;$C$74&amp;$E$71&amp;$E$72&amp;$E$73&amp;$E$74&lt;&gt;"")*(JI$71&amp;JI$72&amp;JI$73&amp;JI$74&amp;JK$71&amp;JK$72&amp;JK$73&amp;JK$74&lt;&gt;"")*(JI74&amp;JK74&lt;&gt;""),IF(JO74&lt;&gt;1,0,COUNTIF($B$71:$B$74,JI74)+COUNTIF($D$71:$D$74,JI74))+IF(JO69&lt;&gt;1,0,COUNTIF($B$71:$B$74,JK74)+COUNTIF($D$71:$D$74,JK74)),"")</f>
        <v/>
      </c>
      <c r="JV74" s="491"/>
      <c r="JW74" s="452" t="str">
        <f>IF(JV74="","",VLOOKUP(JV74,Language!$D$5:$E$94,2,0))</f>
        <v/>
      </c>
      <c r="JX74" s="492"/>
      <c r="JY74" s="452" t="str">
        <f>IF(JX74="","",VLOOKUP(JX74,Language!$D$5:$E$94,2,0))</f>
        <v/>
      </c>
      <c r="JZ74" s="492"/>
      <c r="KA74" s="492"/>
      <c r="KB74" s="581">
        <f t="shared" si="905"/>
        <v>0</v>
      </c>
      <c r="KC74" s="453" t="str">
        <f ca="1">IF((JZ74&lt;&gt;"")*(KA74&lt;&gt;"")*((IFERROR(VLOOKUP(JV74,$B$71:$F$74,5,0),"")&lt;&gt;"")+(IFERROR(VLOOKUP(JV74,$D$71:$G$74,4,0),"")&lt;&gt;""))*((IFERROR(VLOOKUP(JX74,$B$71:$F$74,5,0),"")&lt;&gt;"")+(IFERROR(VLOOKUP(JX74,$D$71:$G$74,4,0),"")&lt;&gt;"")),IF((KG74&lt;&gt;2)+($B$71&amp;$D$71&lt;&gt;JV74&amp;JX74)*($B$72&amp;$D$72&lt;&gt;JV74&amp;JX74)*($B$73&amp;$D$73&lt;&gt;JV74&amp;JX74)*($B$74&amp;$D$74&lt;&gt;JV74&amp;JX74)*($D$71&amp;$B$71&lt;&gt;JV74&amp;JX74)*($D$72&amp;$B$72&lt;&gt;JV74&amp;JX74)*($D$73&amp;$B$73&lt;&gt;JV74&amp;JX74)*($D$74&amp;$B$74&lt;&gt;JV74&amp;JX74),"0",(JV85+JX85&gt;JV89+JX89)*(JZ74&gt;KA74)+(JV85+JX85=JV89+JX89)*(JZ74=KA74)+(JV85+JX85&lt;JV89+JX89)*(JZ74&lt;KA74)),"")</f>
        <v/>
      </c>
      <c r="KD74" s="453" t="str">
        <f ca="1">IF((KC74&lt;&gt;""),IF(OR(JV85+JX85&lt;&gt;JV89+JX89,PrSettings!$M$4="●"),((JV85+JX85-JV89-JX89)=(JZ74-KA74))*(KC74=1),0),"")</f>
        <v/>
      </c>
      <c r="KE74" s="453" t="str">
        <f ca="1">IF((KD74&lt;&gt;""),IF(KD74=0,0,(JV85+JX85=JZ74)*(JV89+JX89=KA74)),"")</f>
        <v/>
      </c>
      <c r="KF74" s="453" t="str">
        <f ca="1">IF(KC74&lt;&gt;"",IF((KG74&lt;&gt;2)+($B$71&amp;$D$71&lt;&gt;JV74&amp;JX74)*($B$72&amp;$D$72&lt;&gt;JV74&amp;JX74)*($B$73&amp;$D$73&lt;&gt;JV74&amp;JX74)*($B$74&amp;$D$74&lt;&gt;JV74&amp;JX74)*($D$71&amp;$B$71&lt;&gt;JV74&amp;JX74)*($D$72&amp;$B$72&lt;&gt;JV74&amp;JX74)*($D$73&amp;$B$73&lt;&gt;JV74&amp;JX74)*($D$74&amp;$B$74&lt;&gt;JV74&amp;JX74),0,IF(ABS(JV85+JX85-JV89-JX89)&gt;=PrSettings!$M$7,(ABS(JV85+JX85-JV89-JX89-JZ74+KA74)&lt;=1)*1,IF(AND(KC74,$F74=$G74,JV85+JX85&gt;=PrSettings!$M$6),(ABS(JZ74-JV85-JX85)&lt;=1)*1,IF(AND(KC74,JV85+JX85+JV89+JX89&gt;=PrSettings!$M$8),(ABS(JZ74-JV85-JX85)+ABS(KA74-JV89-JX89)&lt;=1)*1,"0")))),"")</f>
        <v/>
      </c>
      <c r="KG74" s="476" t="str">
        <f ca="1">IF(($C$71&amp;$C$72&amp;$C$73&amp;$C$74&amp;$E$71&amp;$E$72&amp;$E$73&amp;$E$74&lt;&gt;"")*(JV$71&amp;JV$72&amp;JV$73&amp;JV$74&amp;JX$71&amp;JX$72&amp;JX$73&amp;JX$74&lt;&gt;"")*(JV74&amp;JX74&lt;&gt;""),IF(KB74&lt;&gt;1,0,COUNTIF($B$71:$B$74,JV74)+COUNTIF($D$71:$D$74,JV74))+IF(KB69&lt;&gt;1,0,COUNTIF($B$71:$B$74,JX74)+COUNTIF($D$71:$D$74,JX74)),"")</f>
        <v/>
      </c>
      <c r="KI74" s="491"/>
      <c r="KJ74" s="452" t="str">
        <f>IF(KI74="","",VLOOKUP(KI74,Language!$D$5:$E$94,2,0))</f>
        <v/>
      </c>
      <c r="KK74" s="492"/>
      <c r="KL74" s="452" t="str">
        <f>IF(KK74="","",VLOOKUP(KK74,Language!$D$5:$E$94,2,0))</f>
        <v/>
      </c>
      <c r="KM74" s="492"/>
      <c r="KN74" s="492"/>
      <c r="KO74" s="581">
        <f t="shared" si="906"/>
        <v>0</v>
      </c>
      <c r="KP74" s="453" t="str">
        <f ca="1">IF((KM74&lt;&gt;"")*(KN74&lt;&gt;"")*((IFERROR(VLOOKUP(KI74,$B$71:$F$74,5,0),"")&lt;&gt;"")+(IFERROR(VLOOKUP(KI74,$D$71:$G$74,4,0),"")&lt;&gt;""))*((IFERROR(VLOOKUP(KK74,$B$71:$F$74,5,0),"")&lt;&gt;"")+(IFERROR(VLOOKUP(KK74,$D$71:$G$74,4,0),"")&lt;&gt;"")),IF((KT74&lt;&gt;2)+($B$71&amp;$D$71&lt;&gt;KI74&amp;KK74)*($B$72&amp;$D$72&lt;&gt;KI74&amp;KK74)*($B$73&amp;$D$73&lt;&gt;KI74&amp;KK74)*($B$74&amp;$D$74&lt;&gt;KI74&amp;KK74)*($D$71&amp;$B$71&lt;&gt;KI74&amp;KK74)*($D$72&amp;$B$72&lt;&gt;KI74&amp;KK74)*($D$73&amp;$B$73&lt;&gt;KI74&amp;KK74)*($D$74&amp;$B$74&lt;&gt;KI74&amp;KK74),"0",(KI85+KK85&gt;KI89+KK89)*(KM74&gt;KN74)+(KI85+KK85=KI89+KK89)*(KM74=KN74)+(KI85+KK85&lt;KI89+KK89)*(KM74&lt;KN74)),"")</f>
        <v/>
      </c>
      <c r="KQ74" s="453" t="str">
        <f ca="1">IF((KP74&lt;&gt;""),IF(OR(KI85+KK85&lt;&gt;KI89+KK89,PrSettings!$M$4="●"),((KI85+KK85-KI89-KK89)=(KM74-KN74))*(KP74=1),0),"")</f>
        <v/>
      </c>
      <c r="KR74" s="453" t="str">
        <f ca="1">IF((KQ74&lt;&gt;""),IF(KQ74=0,0,(KI85+KK85=KM74)*(KI89+KK89=KN74)),"")</f>
        <v/>
      </c>
      <c r="KS74" s="453" t="str">
        <f ca="1">IF(KP74&lt;&gt;"",IF((KT74&lt;&gt;2)+($B$71&amp;$D$71&lt;&gt;KI74&amp;KK74)*($B$72&amp;$D$72&lt;&gt;KI74&amp;KK74)*($B$73&amp;$D$73&lt;&gt;KI74&amp;KK74)*($B$74&amp;$D$74&lt;&gt;KI74&amp;KK74)*($D$71&amp;$B$71&lt;&gt;KI74&amp;KK74)*($D$72&amp;$B$72&lt;&gt;KI74&amp;KK74)*($D$73&amp;$B$73&lt;&gt;KI74&amp;KK74)*($D$74&amp;$B$74&lt;&gt;KI74&amp;KK74),0,IF(ABS(KI85+KK85-KI89-KK89)&gt;=PrSettings!$M$7,(ABS(KI85+KK85-KI89-KK89-KM74+KN74)&lt;=1)*1,IF(AND(KP74,$F74=$G74,KI85+KK85&gt;=PrSettings!$M$6),(ABS(KM74-KI85-KK85)&lt;=1)*1,IF(AND(KP74,KI85+KK85+KI89+KK89&gt;=PrSettings!$M$8),(ABS(KM74-KI85-KK85)+ABS(KN74-KI89-KK89)&lt;=1)*1,"0")))),"")</f>
        <v/>
      </c>
      <c r="KT74" s="476" t="str">
        <f ca="1">IF(($C$71&amp;$C$72&amp;$C$73&amp;$C$74&amp;$E$71&amp;$E$72&amp;$E$73&amp;$E$74&lt;&gt;"")*(KI$71&amp;KI$72&amp;KI$73&amp;KI$74&amp;KK$71&amp;KK$72&amp;KK$73&amp;KK$74&lt;&gt;"")*(KI74&amp;KK74&lt;&gt;""),IF(KO74&lt;&gt;1,0,COUNTIF($B$71:$B$74,KI74)+COUNTIF($D$71:$D$74,KI74))+IF(KO69&lt;&gt;1,0,COUNTIF($B$71:$B$74,KK74)+COUNTIF($D$71:$D$74,KK74)),"")</f>
        <v/>
      </c>
      <c r="KU74" s="612"/>
      <c r="KV74" s="491"/>
      <c r="KW74" s="452" t="str">
        <f>IF(KV74="","",VLOOKUP(KV74,Language!$D$5:$E$94,2,0))</f>
        <v/>
      </c>
      <c r="KX74" s="492"/>
      <c r="KY74" s="452" t="str">
        <f>IF(KX74="","",VLOOKUP(KX74,Language!$D$5:$E$94,2,0))</f>
        <v/>
      </c>
      <c r="KZ74" s="492"/>
      <c r="LA74" s="492"/>
      <c r="LB74" s="581">
        <f t="shared" si="907"/>
        <v>0</v>
      </c>
      <c r="LC74" s="453" t="str">
        <f ca="1">IF((KZ74&lt;&gt;"")*(LA74&lt;&gt;"")*((IFERROR(VLOOKUP(KV74,$B$71:$F$74,5,0),"")&lt;&gt;"")+(IFERROR(VLOOKUP(KV74,$D$71:$G$74,4,0),"")&lt;&gt;""))*((IFERROR(VLOOKUP(KX74,$B$71:$F$74,5,0),"")&lt;&gt;"")+(IFERROR(VLOOKUP(KX74,$D$71:$G$74,4,0),"")&lt;&gt;"")),IF((LG74&lt;&gt;2)+($B$71&amp;$D$71&lt;&gt;KV74&amp;KX74)*($B$72&amp;$D$72&lt;&gt;KV74&amp;KX74)*($B$73&amp;$D$73&lt;&gt;KV74&amp;KX74)*($B$74&amp;$D$74&lt;&gt;KV74&amp;KX74)*($D$71&amp;$B$71&lt;&gt;KV74&amp;KX74)*($D$72&amp;$B$72&lt;&gt;KV74&amp;KX74)*($D$73&amp;$B$73&lt;&gt;KV74&amp;KX74)*($D$74&amp;$B$74&lt;&gt;KV74&amp;KX74),"0",(KV85+KX85&gt;KV89+KX89)*(KZ74&gt;LA74)+(KV85+KX85=KV89+KX89)*(KZ74=LA74)+(KV85+KX85&lt;KV89+KX89)*(KZ74&lt;LA74)),"")</f>
        <v/>
      </c>
      <c r="LD74" s="453" t="str">
        <f ca="1">IF((LC74&lt;&gt;""),IF(OR(KV85+KX85&lt;&gt;KV89+KX89,PrSettings!$M$4="●"),((KV85+KX85-KV89-KX89)=(KZ74-LA74))*(LC74=1),0),"")</f>
        <v/>
      </c>
      <c r="LE74" s="453" t="str">
        <f ca="1">IF((LD74&lt;&gt;""),IF(LD74=0,0,(KV85+KX85=KZ74)*(KV89+KX89=LA74)),"")</f>
        <v/>
      </c>
      <c r="LF74" s="453" t="str">
        <f ca="1">IF(LC74&lt;&gt;"",IF((LG74&lt;&gt;2)+($B$71&amp;$D$71&lt;&gt;KV74&amp;KX74)*($B$72&amp;$D$72&lt;&gt;KV74&amp;KX74)*($B$73&amp;$D$73&lt;&gt;KV74&amp;KX74)*($B$74&amp;$D$74&lt;&gt;KV74&amp;KX74)*($D$71&amp;$B$71&lt;&gt;KV74&amp;KX74)*($D$72&amp;$B$72&lt;&gt;KV74&amp;KX74)*($D$73&amp;$B$73&lt;&gt;KV74&amp;KX74)*($D$74&amp;$B$74&lt;&gt;KV74&amp;KX74),0,IF(ABS(KV85+KX85-KV89-KX89)&gt;=PrSettings!$M$7,(ABS(KV85+KX85-KV89-KX89-KZ74+LA74)&lt;=1)*1,IF(AND(LC74,$F74=$G74,KV85+KX85&gt;=PrSettings!$M$6),(ABS(KZ74-KV85-KX85)&lt;=1)*1,IF(AND(LC74,KV85+KX85+KV89+KX89&gt;=PrSettings!$M$8),(ABS(KZ74-KV85-KX85)+ABS(LA74-KV89-KX89)&lt;=1)*1,"0")))),"")</f>
        <v/>
      </c>
      <c r="LG74" s="476" t="str">
        <f ca="1">IF(($C$71&amp;$C$72&amp;$C$73&amp;$C$74&amp;$E$71&amp;$E$72&amp;$E$73&amp;$E$74&lt;&gt;"")*(KV$71&amp;KV$72&amp;KV$73&amp;KV$74&amp;KX$71&amp;KX$72&amp;KX$73&amp;KX$74&lt;&gt;"")*(KV74&amp;KX74&lt;&gt;""),IF(LB74&lt;&gt;1,0,COUNTIF($B$71:$B$74,KV74)+COUNTIF($D$71:$D$74,KV74))+IF(LB69&lt;&gt;1,0,COUNTIF($B$71:$B$74,KX74)+COUNTIF($D$71:$D$74,KX74)),"")</f>
        <v/>
      </c>
      <c r="LI74" s="491"/>
      <c r="LJ74" s="452" t="str">
        <f>IF(LI74="","",VLOOKUP(LI74,Language!$D$5:$E$94,2,0))</f>
        <v/>
      </c>
      <c r="LK74" s="492"/>
      <c r="LL74" s="452" t="str">
        <f>IF(LK74="","",VLOOKUP(LK74,Language!$D$5:$E$94,2,0))</f>
        <v/>
      </c>
      <c r="LM74" s="492"/>
      <c r="LN74" s="492"/>
      <c r="LO74" s="581">
        <f t="shared" si="908"/>
        <v>0</v>
      </c>
      <c r="LP74" s="453" t="str">
        <f ca="1">IF((LM74&lt;&gt;"")*(LN74&lt;&gt;"")*((IFERROR(VLOOKUP(LI74,$B$71:$F$74,5,0),"")&lt;&gt;"")+(IFERROR(VLOOKUP(LI74,$D$71:$G$74,4,0),"")&lt;&gt;""))*((IFERROR(VLOOKUP(LK74,$B$71:$F$74,5,0),"")&lt;&gt;"")+(IFERROR(VLOOKUP(LK74,$D$71:$G$74,4,0),"")&lt;&gt;"")),IF((LT74&lt;&gt;2)+($B$71&amp;$D$71&lt;&gt;LI74&amp;LK74)*($B$72&amp;$D$72&lt;&gt;LI74&amp;LK74)*($B$73&amp;$D$73&lt;&gt;LI74&amp;LK74)*($B$74&amp;$D$74&lt;&gt;LI74&amp;LK74)*($D$71&amp;$B$71&lt;&gt;LI74&amp;LK74)*($D$72&amp;$B$72&lt;&gt;LI74&amp;LK74)*($D$73&amp;$B$73&lt;&gt;LI74&amp;LK74)*($D$74&amp;$B$74&lt;&gt;LI74&amp;LK74),"0",(LI85+LK85&gt;LI89+LK89)*(LM74&gt;LN74)+(LI85+LK85=LI89+LK89)*(LM74=LN74)+(LI85+LK85&lt;LI89+LK89)*(LM74&lt;LN74)),"")</f>
        <v/>
      </c>
      <c r="LQ74" s="453" t="str">
        <f ca="1">IF((LP74&lt;&gt;""),IF(OR(LI85+LK85&lt;&gt;LI89+LK89,PrSettings!$M$4="●"),((LI85+LK85-LI89-LK89)=(LM74-LN74))*(LP74=1),0),"")</f>
        <v/>
      </c>
      <c r="LR74" s="453" t="str">
        <f ca="1">IF((LQ74&lt;&gt;""),IF(LQ74=0,0,(LI85+LK85=LM74)*(LI89+LK89=LN74)),"")</f>
        <v/>
      </c>
      <c r="LS74" s="453" t="str">
        <f ca="1">IF(LP74&lt;&gt;"",IF((LT74&lt;&gt;2)+($B$71&amp;$D$71&lt;&gt;LI74&amp;LK74)*($B$72&amp;$D$72&lt;&gt;LI74&amp;LK74)*($B$73&amp;$D$73&lt;&gt;LI74&amp;LK74)*($B$74&amp;$D$74&lt;&gt;LI74&amp;LK74)*($D$71&amp;$B$71&lt;&gt;LI74&amp;LK74)*($D$72&amp;$B$72&lt;&gt;LI74&amp;LK74)*($D$73&amp;$B$73&lt;&gt;LI74&amp;LK74)*($D$74&amp;$B$74&lt;&gt;LI74&amp;LK74),0,IF(ABS(LI85+LK85-LI89-LK89)&gt;=PrSettings!$M$7,(ABS(LI85+LK85-LI89-LK89-LM74+LN74)&lt;=1)*1,IF(AND(LP74,$F74=$G74,LI85+LK85&gt;=PrSettings!$M$6),(ABS(LM74-LI85-LK85)&lt;=1)*1,IF(AND(LP74,LI85+LK85+LI89+LK89&gt;=PrSettings!$M$8),(ABS(LM74-LI85-LK85)+ABS(LN74-LI89-LK89)&lt;=1)*1,"0")))),"")</f>
        <v/>
      </c>
      <c r="LT74" s="476" t="str">
        <f ca="1">IF(($C$71&amp;$C$72&amp;$C$73&amp;$C$74&amp;$E$71&amp;$E$72&amp;$E$73&amp;$E$74&lt;&gt;"")*(LI$71&amp;LI$72&amp;LI$73&amp;LI$74&amp;LK$71&amp;LK$72&amp;LK$73&amp;LK$74&lt;&gt;"")*(LI74&amp;LK74&lt;&gt;""),IF(LO74&lt;&gt;1,0,COUNTIF($B$71:$B$74,LI74)+COUNTIF($D$71:$D$74,LI74))+IF(LO69&lt;&gt;1,0,COUNTIF($B$71:$B$74,LK74)+COUNTIF($D$71:$D$74,LK74)),"")</f>
        <v/>
      </c>
      <c r="LV74" s="491"/>
      <c r="LW74" s="452" t="str">
        <f>IF(LV74="","",VLOOKUP(LV74,Language!$D$5:$E$94,2,0))</f>
        <v/>
      </c>
      <c r="LX74" s="492"/>
      <c r="LY74" s="452" t="str">
        <f>IF(LX74="","",VLOOKUP(LX74,Language!$D$5:$E$94,2,0))</f>
        <v/>
      </c>
      <c r="LZ74" s="492"/>
      <c r="MA74" s="492"/>
      <c r="MB74" s="581">
        <f t="shared" si="909"/>
        <v>0</v>
      </c>
      <c r="MC74" s="453" t="str">
        <f ca="1">IF((LZ74&lt;&gt;"")*(MA74&lt;&gt;"")*((IFERROR(VLOOKUP(LV74,$B$71:$F$74,5,0),"")&lt;&gt;"")+(IFERROR(VLOOKUP(LV74,$D$71:$G$74,4,0),"")&lt;&gt;""))*((IFERROR(VLOOKUP(LX74,$B$71:$F$74,5,0),"")&lt;&gt;"")+(IFERROR(VLOOKUP(LX74,$D$71:$G$74,4,0),"")&lt;&gt;"")),IF((MG74&lt;&gt;2)+($B$71&amp;$D$71&lt;&gt;LV74&amp;LX74)*($B$72&amp;$D$72&lt;&gt;LV74&amp;LX74)*($B$73&amp;$D$73&lt;&gt;LV74&amp;LX74)*($B$74&amp;$D$74&lt;&gt;LV74&amp;LX74)*($D$71&amp;$B$71&lt;&gt;LV74&amp;LX74)*($D$72&amp;$B$72&lt;&gt;LV74&amp;LX74)*($D$73&amp;$B$73&lt;&gt;LV74&amp;LX74)*($D$74&amp;$B$74&lt;&gt;LV74&amp;LX74),"0",(LV85+LX85&gt;LV89+LX89)*(LZ74&gt;MA74)+(LV85+LX85=LV89+LX89)*(LZ74=MA74)+(LV85+LX85&lt;LV89+LX89)*(LZ74&lt;MA74)),"")</f>
        <v/>
      </c>
      <c r="MD74" s="453" t="str">
        <f ca="1">IF((MC74&lt;&gt;""),IF(OR(LV85+LX85&lt;&gt;LV89+LX89,PrSettings!$M$4="●"),((LV85+LX85-LV89-LX89)=(LZ74-MA74))*(MC74=1),0),"")</f>
        <v/>
      </c>
      <c r="ME74" s="453" t="str">
        <f ca="1">IF((MD74&lt;&gt;""),IF(MD74=0,0,(LV85+LX85=LZ74)*(LV89+LX89=MA74)),"")</f>
        <v/>
      </c>
      <c r="MF74" s="453" t="str">
        <f ca="1">IF(MC74&lt;&gt;"",IF((MG74&lt;&gt;2)+($B$71&amp;$D$71&lt;&gt;LV74&amp;LX74)*($B$72&amp;$D$72&lt;&gt;LV74&amp;LX74)*($B$73&amp;$D$73&lt;&gt;LV74&amp;LX74)*($B$74&amp;$D$74&lt;&gt;LV74&amp;LX74)*($D$71&amp;$B$71&lt;&gt;LV74&amp;LX74)*($D$72&amp;$B$72&lt;&gt;LV74&amp;LX74)*($D$73&amp;$B$73&lt;&gt;LV74&amp;LX74)*($D$74&amp;$B$74&lt;&gt;LV74&amp;LX74),0,IF(ABS(LV85+LX85-LV89-LX89)&gt;=PrSettings!$M$7,(ABS(LV85+LX85-LV89-LX89-LZ74+MA74)&lt;=1)*1,IF(AND(MC74,$F74=$G74,LV85+LX85&gt;=PrSettings!$M$6),(ABS(LZ74-LV85-LX85)&lt;=1)*1,IF(AND(MC74,LV85+LX85+LV89+LX89&gt;=PrSettings!$M$8),(ABS(LZ74-LV85-LX85)+ABS(MA74-LV89-LX89)&lt;=1)*1,"0")))),"")</f>
        <v/>
      </c>
      <c r="MG74" s="476" t="str">
        <f ca="1">IF(($C$71&amp;$C$72&amp;$C$73&amp;$C$74&amp;$E$71&amp;$E$72&amp;$E$73&amp;$E$74&lt;&gt;"")*(LV$71&amp;LV$72&amp;LV$73&amp;LV$74&amp;LX$71&amp;LX$72&amp;LX$73&amp;LX$74&lt;&gt;"")*(LV74&amp;LX74&lt;&gt;""),IF(MB74&lt;&gt;1,0,COUNTIF($B$71:$B$74,LV74)+COUNTIF($D$71:$D$74,LV74))+IF(MB69&lt;&gt;1,0,COUNTIF($B$71:$B$74,LX74)+COUNTIF($D$71:$D$74,LX74)),"")</f>
        <v/>
      </c>
    </row>
    <row r="75" spans="1:345" ht="24" customHeight="1" x14ac:dyDescent="0.25">
      <c r="B75" s="462" t="str">
        <f>Language!$E$181</f>
        <v>Halbfinale</v>
      </c>
      <c r="C75" s="463"/>
      <c r="D75" s="468"/>
      <c r="E75" s="465"/>
      <c r="F75" s="469"/>
      <c r="G75" s="470"/>
      <c r="H75" s="449"/>
      <c r="I75" s="462" t="str">
        <f>$B75</f>
        <v>Halbfinale</v>
      </c>
      <c r="J75" s="464"/>
      <c r="K75" s="464"/>
      <c r="L75" s="465"/>
      <c r="M75" s="496"/>
      <c r="N75" s="497"/>
      <c r="O75" s="466"/>
      <c r="P75" s="466"/>
      <c r="Q75" s="478"/>
      <c r="R75" s="465"/>
      <c r="S75" s="465"/>
      <c r="T75" s="479"/>
      <c r="V75" s="462" t="str">
        <f>$B75</f>
        <v>Halbfinale</v>
      </c>
      <c r="W75" s="464"/>
      <c r="X75" s="464"/>
      <c r="Y75" s="465"/>
      <c r="Z75" s="496"/>
      <c r="AA75" s="497"/>
      <c r="AB75" s="466"/>
      <c r="AC75" s="466"/>
      <c r="AD75" s="478"/>
      <c r="AE75" s="465"/>
      <c r="AF75" s="465"/>
      <c r="AG75" s="479"/>
      <c r="AI75" s="462" t="str">
        <f>$B75</f>
        <v>Halbfinale</v>
      </c>
      <c r="AJ75" s="464"/>
      <c r="AK75" s="464"/>
      <c r="AL75" s="465"/>
      <c r="AM75" s="496"/>
      <c r="AN75" s="497"/>
      <c r="AO75" s="466"/>
      <c r="AP75" s="466"/>
      <c r="AQ75" s="478"/>
      <c r="AR75" s="465"/>
      <c r="AS75" s="465"/>
      <c r="AT75" s="479"/>
      <c r="AV75" s="462" t="str">
        <f>$B75</f>
        <v>Halbfinale</v>
      </c>
      <c r="AW75" s="464"/>
      <c r="AX75" s="464"/>
      <c r="AY75" s="465"/>
      <c r="AZ75" s="496"/>
      <c r="BA75" s="497"/>
      <c r="BB75" s="466"/>
      <c r="BC75" s="466"/>
      <c r="BD75" s="478"/>
      <c r="BE75" s="465"/>
      <c r="BF75" s="465"/>
      <c r="BG75" s="479"/>
      <c r="BI75" s="462" t="str">
        <f>$B75</f>
        <v>Halbfinale</v>
      </c>
      <c r="BJ75" s="464"/>
      <c r="BK75" s="464"/>
      <c r="BL75" s="465"/>
      <c r="BM75" s="496"/>
      <c r="BN75" s="497"/>
      <c r="BO75" s="466"/>
      <c r="BP75" s="466"/>
      <c r="BQ75" s="478"/>
      <c r="BR75" s="465"/>
      <c r="BS75" s="465"/>
      <c r="BT75" s="479"/>
      <c r="BV75" s="462" t="str">
        <f>$B75</f>
        <v>Halbfinale</v>
      </c>
      <c r="BW75" s="464"/>
      <c r="BX75" s="464"/>
      <c r="BY75" s="465"/>
      <c r="BZ75" s="496"/>
      <c r="CA75" s="497"/>
      <c r="CB75" s="466"/>
      <c r="CC75" s="466"/>
      <c r="CD75" s="478"/>
      <c r="CE75" s="465"/>
      <c r="CF75" s="465"/>
      <c r="CG75" s="479"/>
      <c r="CI75" s="462" t="str">
        <f>$B75</f>
        <v>Halbfinale</v>
      </c>
      <c r="CJ75" s="464"/>
      <c r="CK75" s="464"/>
      <c r="CL75" s="465"/>
      <c r="CM75" s="496"/>
      <c r="CN75" s="497"/>
      <c r="CO75" s="466"/>
      <c r="CP75" s="466"/>
      <c r="CQ75" s="478"/>
      <c r="CR75" s="465"/>
      <c r="CS75" s="465"/>
      <c r="CT75" s="479"/>
      <c r="CV75" s="462" t="str">
        <f>$B75</f>
        <v>Halbfinale</v>
      </c>
      <c r="CW75" s="464"/>
      <c r="CX75" s="464"/>
      <c r="CY75" s="465"/>
      <c r="CZ75" s="496"/>
      <c r="DA75" s="497"/>
      <c r="DB75" s="466"/>
      <c r="DC75" s="466"/>
      <c r="DD75" s="478"/>
      <c r="DE75" s="465"/>
      <c r="DF75" s="465"/>
      <c r="DG75" s="479"/>
      <c r="DI75" s="462" t="str">
        <f>$B75</f>
        <v>Halbfinale</v>
      </c>
      <c r="DJ75" s="464"/>
      <c r="DK75" s="464"/>
      <c r="DL75" s="465"/>
      <c r="DM75" s="496"/>
      <c r="DN75" s="497"/>
      <c r="DO75" s="466"/>
      <c r="DP75" s="466"/>
      <c r="DQ75" s="478"/>
      <c r="DR75" s="465"/>
      <c r="DS75" s="465"/>
      <c r="DT75" s="479"/>
      <c r="DV75" s="462" t="str">
        <f>$B75</f>
        <v>Halbfinale</v>
      </c>
      <c r="DW75" s="464"/>
      <c r="DX75" s="464"/>
      <c r="DY75" s="465"/>
      <c r="DZ75" s="496"/>
      <c r="EA75" s="497"/>
      <c r="EB75" s="466"/>
      <c r="EC75" s="466"/>
      <c r="ED75" s="478"/>
      <c r="EE75" s="465"/>
      <c r="EF75" s="465"/>
      <c r="EG75" s="479"/>
      <c r="EI75" s="462" t="str">
        <f>$B75</f>
        <v>Halbfinale</v>
      </c>
      <c r="EJ75" s="464"/>
      <c r="EK75" s="464"/>
      <c r="EL75" s="465"/>
      <c r="EM75" s="496"/>
      <c r="EN75" s="497"/>
      <c r="EO75" s="466"/>
      <c r="EP75" s="466"/>
      <c r="EQ75" s="478"/>
      <c r="ER75" s="465"/>
      <c r="ES75" s="465"/>
      <c r="ET75" s="479"/>
      <c r="EV75" s="462" t="str">
        <f>$B75</f>
        <v>Halbfinale</v>
      </c>
      <c r="EW75" s="464"/>
      <c r="EX75" s="464"/>
      <c r="EY75" s="465"/>
      <c r="EZ75" s="496"/>
      <c r="FA75" s="497"/>
      <c r="FB75" s="466"/>
      <c r="FC75" s="466"/>
      <c r="FD75" s="478"/>
      <c r="FE75" s="465"/>
      <c r="FF75" s="465"/>
      <c r="FG75" s="479"/>
      <c r="FI75" s="462" t="str">
        <f>$B75</f>
        <v>Halbfinale</v>
      </c>
      <c r="FJ75" s="464"/>
      <c r="FK75" s="464"/>
      <c r="FL75" s="465"/>
      <c r="FM75" s="496"/>
      <c r="FN75" s="497"/>
      <c r="FO75" s="466"/>
      <c r="FP75" s="466"/>
      <c r="FQ75" s="478"/>
      <c r="FR75" s="465"/>
      <c r="FS75" s="465"/>
      <c r="FT75" s="479"/>
      <c r="FV75" s="462" t="str">
        <f>$B75</f>
        <v>Halbfinale</v>
      </c>
      <c r="FW75" s="464"/>
      <c r="FX75" s="464"/>
      <c r="FY75" s="465"/>
      <c r="FZ75" s="496"/>
      <c r="GA75" s="497"/>
      <c r="GB75" s="466"/>
      <c r="GC75" s="466"/>
      <c r="GD75" s="478"/>
      <c r="GE75" s="465"/>
      <c r="GF75" s="465"/>
      <c r="GG75" s="479"/>
      <c r="GI75" s="462" t="str">
        <f>$B75</f>
        <v>Halbfinale</v>
      </c>
      <c r="GJ75" s="464"/>
      <c r="GK75" s="464"/>
      <c r="GL75" s="465"/>
      <c r="GM75" s="496"/>
      <c r="GN75" s="497"/>
      <c r="GO75" s="466"/>
      <c r="GP75" s="466"/>
      <c r="GQ75" s="478"/>
      <c r="GR75" s="465"/>
      <c r="GS75" s="465"/>
      <c r="GT75" s="479"/>
      <c r="GV75" s="462" t="str">
        <f>$B75</f>
        <v>Halbfinale</v>
      </c>
      <c r="GW75" s="464"/>
      <c r="GX75" s="464"/>
      <c r="GY75" s="465"/>
      <c r="GZ75" s="496"/>
      <c r="HA75" s="497"/>
      <c r="HB75" s="466"/>
      <c r="HC75" s="466"/>
      <c r="HD75" s="478"/>
      <c r="HE75" s="465"/>
      <c r="HF75" s="465"/>
      <c r="HG75" s="479"/>
      <c r="HI75" s="462" t="str">
        <f>$B75</f>
        <v>Halbfinale</v>
      </c>
      <c r="HJ75" s="464"/>
      <c r="HK75" s="464"/>
      <c r="HL75" s="465"/>
      <c r="HM75" s="496"/>
      <c r="HN75" s="497"/>
      <c r="HO75" s="466"/>
      <c r="HP75" s="466"/>
      <c r="HQ75" s="478"/>
      <c r="HR75" s="465"/>
      <c r="HS75" s="465"/>
      <c r="HT75" s="479"/>
      <c r="HV75" s="462" t="str">
        <f>$B75</f>
        <v>Halbfinale</v>
      </c>
      <c r="HW75" s="464"/>
      <c r="HX75" s="464"/>
      <c r="HY75" s="465"/>
      <c r="HZ75" s="496"/>
      <c r="IA75" s="497"/>
      <c r="IB75" s="466"/>
      <c r="IC75" s="466"/>
      <c r="ID75" s="478"/>
      <c r="IE75" s="465"/>
      <c r="IF75" s="465"/>
      <c r="IG75" s="479"/>
      <c r="II75" s="462" t="str">
        <f>$B75</f>
        <v>Halbfinale</v>
      </c>
      <c r="IJ75" s="464"/>
      <c r="IK75" s="464"/>
      <c r="IL75" s="465"/>
      <c r="IM75" s="496"/>
      <c r="IN75" s="497"/>
      <c r="IO75" s="466"/>
      <c r="IP75" s="466"/>
      <c r="IQ75" s="478"/>
      <c r="IR75" s="465"/>
      <c r="IS75" s="465"/>
      <c r="IT75" s="479"/>
      <c r="IV75" s="462" t="str">
        <f>$B75</f>
        <v>Halbfinale</v>
      </c>
      <c r="IW75" s="464"/>
      <c r="IX75" s="464"/>
      <c r="IY75" s="465"/>
      <c r="IZ75" s="496"/>
      <c r="JA75" s="497"/>
      <c r="JB75" s="466"/>
      <c r="JC75" s="466"/>
      <c r="JD75" s="478"/>
      <c r="JE75" s="465"/>
      <c r="JF75" s="465"/>
      <c r="JG75" s="479"/>
      <c r="JI75" s="462" t="str">
        <f>$B75</f>
        <v>Halbfinale</v>
      </c>
      <c r="JJ75" s="464"/>
      <c r="JK75" s="464"/>
      <c r="JL75" s="465"/>
      <c r="JM75" s="496"/>
      <c r="JN75" s="497"/>
      <c r="JO75" s="466"/>
      <c r="JP75" s="466"/>
      <c r="JQ75" s="478"/>
      <c r="JR75" s="465"/>
      <c r="JS75" s="465"/>
      <c r="JT75" s="479"/>
      <c r="JV75" s="462" t="str">
        <f>$B75</f>
        <v>Halbfinale</v>
      </c>
      <c r="JW75" s="464"/>
      <c r="JX75" s="464"/>
      <c r="JY75" s="465"/>
      <c r="JZ75" s="496"/>
      <c r="KA75" s="497"/>
      <c r="KB75" s="466"/>
      <c r="KC75" s="466"/>
      <c r="KD75" s="478"/>
      <c r="KE75" s="465"/>
      <c r="KF75" s="465"/>
      <c r="KG75" s="479"/>
      <c r="KI75" s="462" t="str">
        <f>$B75</f>
        <v>Halbfinale</v>
      </c>
      <c r="KJ75" s="464"/>
      <c r="KK75" s="464"/>
      <c r="KL75" s="465"/>
      <c r="KM75" s="496"/>
      <c r="KN75" s="497"/>
      <c r="KO75" s="466"/>
      <c r="KP75" s="466"/>
      <c r="KQ75" s="478"/>
      <c r="KR75" s="465"/>
      <c r="KS75" s="465"/>
      <c r="KT75" s="479"/>
      <c r="KV75" s="462" t="str">
        <f>$B75</f>
        <v>Halbfinale</v>
      </c>
      <c r="KW75" s="464"/>
      <c r="KX75" s="464"/>
      <c r="KY75" s="465"/>
      <c r="KZ75" s="496"/>
      <c r="LA75" s="497"/>
      <c r="LB75" s="466"/>
      <c r="LC75" s="466"/>
      <c r="LD75" s="478"/>
      <c r="LE75" s="465"/>
      <c r="LF75" s="465"/>
      <c r="LG75" s="479"/>
      <c r="LI75" s="462" t="str">
        <f>$B75</f>
        <v>Halbfinale</v>
      </c>
      <c r="LJ75" s="464"/>
      <c r="LK75" s="464"/>
      <c r="LL75" s="465"/>
      <c r="LM75" s="496"/>
      <c r="LN75" s="497"/>
      <c r="LO75" s="466"/>
      <c r="LP75" s="466"/>
      <c r="LQ75" s="478"/>
      <c r="LR75" s="465"/>
      <c r="LS75" s="465"/>
      <c r="LT75" s="479"/>
      <c r="LV75" s="462" t="str">
        <f>$B75</f>
        <v>Halbfinale</v>
      </c>
      <c r="LW75" s="464"/>
      <c r="LX75" s="464"/>
      <c r="LY75" s="465"/>
      <c r="LZ75" s="496"/>
      <c r="MA75" s="497"/>
      <c r="MB75" s="466"/>
      <c r="MC75" s="466"/>
      <c r="MD75" s="478"/>
      <c r="ME75" s="465"/>
      <c r="MF75" s="465"/>
      <c r="MG75" s="479"/>
    </row>
    <row r="76" spans="1:345" x14ac:dyDescent="0.25">
      <c r="B76" s="451">
        <f ca="1">IF(C76="","",INDEX(Groups!$C$7:$C$45,MATCH(C76,Groups!$D$7:$D$45,0)))</f>
        <v>4</v>
      </c>
      <c r="C76" s="452" t="str">
        <f ca="1">INDIRECT("'"&amp;References!$A$1&amp;"'!"&amp;"$F$70")</f>
        <v>Argentinien</v>
      </c>
      <c r="D76" s="453">
        <f ca="1">IF(E76="","",INDEX(Groups!$C$7:$C$45,MATCH(E76,Groups!$D$7:$D$45,0)))</f>
        <v>16</v>
      </c>
      <c r="E76" s="452" t="str">
        <f ca="1">INDIRECT("'"&amp;References!$A$1&amp;"'!"&amp;"$H$70")</f>
        <v>Kroatien</v>
      </c>
      <c r="F76" s="454">
        <f ca="1">IF(AND(INDIRECT("'"&amp;References!$A$1&amp;"'!"&amp;"$F$71")&lt;&gt;"",INDIRECT("'"&amp;References!$A$1&amp;"'!"&amp;"$H$71")&lt;&gt;""),INDIRECT("'"&amp;References!$A$1&amp;"'!"&amp;"$F$71"),"")</f>
        <v>3</v>
      </c>
      <c r="G76" s="455">
        <f ca="1">IF(AND(INDIRECT("'"&amp;References!$A$1&amp;"'!"&amp;"$F$71")&lt;&gt;"",INDIRECT("'"&amp;References!$A$1&amp;"'!"&amp;"$H$71")&lt;&gt;""),INDIRECT("'"&amp;References!$A$1&amp;"'!"&amp;"$H$71"),"")</f>
        <v>0</v>
      </c>
      <c r="I76" s="491"/>
      <c r="J76" s="452" t="str">
        <f>IF(I76="","",VLOOKUP(I76,Language!$D$5:$E$94,2,0))</f>
        <v/>
      </c>
      <c r="K76" s="492"/>
      <c r="L76" s="452" t="str">
        <f>IF(K76="","",VLOOKUP(K76,Language!$D$5:$E$94,2,0))</f>
        <v/>
      </c>
      <c r="M76" s="492"/>
      <c r="N76" s="492"/>
      <c r="O76" s="581">
        <f>COUNTIF(I$76:I$77,I76)+COUNTIF(K$76:K$77,I76)</f>
        <v>0</v>
      </c>
      <c r="P76" s="453" t="str">
        <f ca="1">IF((M76&lt;&gt;"")*(N76&lt;&gt;"")*((IFERROR(VLOOKUP(I76,$B$76:$F$77,5,0),"")&lt;&gt;"")+(IFERROR(VLOOKUP(I76,$D$76:$G$77,4,0),"")&lt;&gt;""))*((IFERROR(VLOOKUP(K76,$B$76:$F$77,5,0),"")&lt;&gt;"")+(IFERROR(VLOOKUP(K76,$D$76:$G$77,4,0),"")&lt;&gt;"")),IF((T76&lt;&gt;2)+($B$76&amp;$D$76&lt;&gt;I76&amp;K76)*($B$77&amp;$D$77&lt;&gt;I76&amp;K76)*($D$76&amp;$B$76&lt;&gt;I76&amp;K76)*($D$77&amp;$B$77&lt;&gt;I76&amp;K76),"0",(J82+J84&gt;J86+J88)*(M76&gt;N76)+(J82+J84=J86+J88)*(M76=N76)+(J82+J84&lt;J86+J88)*(M76&lt;N76)),"")</f>
        <v/>
      </c>
      <c r="Q76" s="453" t="str">
        <f ca="1">IF((P76&lt;&gt;""),IF(OR(J82+J84&lt;&gt;J86+J88,PrSettings!$M$4="●"),((J82+J84-J86-J88)=(M76-N76))*(P76=1),0),"")</f>
        <v/>
      </c>
      <c r="R76" s="453" t="str">
        <f ca="1">IF((Q76&lt;&gt;""),IF(Q76=0,0,(J82+J84=M76)*(J86+J88=N76)),"")</f>
        <v/>
      </c>
      <c r="S76" s="453" t="str">
        <f ca="1">IF(P76&lt;&gt;"",IF((T76&lt;&gt;2)+($B$76&amp;$D$76&lt;&gt;I76&amp;K76)*($B$77&amp;$D$77&lt;&gt;I76&amp;K76)*($D$76&amp;$B$76&lt;&gt;I76&amp;K76)*($D$77&amp;$B$77&lt;&gt;I76&amp;K76),0,IF(ABS(J82+J84-J86-J88)&gt;=PrSettings!$M$7,(ABS(J82+J84-J86-J88-M76+N76)&lt;=1)*1,IF(AND(P76,$F76=$G76,J82+J84&gt;=PrSettings!$M$6),(ABS(M76-J82-J84)&lt;=1)*1,IF(AND(P76,J82+J84+J86+J88&gt;=PrSettings!$M$8),(ABS(M76-J82-J84)+ABS(N76-J86-J88)&lt;=1)*1,"0")))),"")</f>
        <v/>
      </c>
      <c r="T76" s="476" t="str">
        <f ca="1">IF(($C$76&amp;$C$77&amp;$E$76&amp;$E$77&lt;&gt;"")*(I$76&amp;I$77&amp;K$76&amp;K$77&lt;&gt;"")*(I76&amp;K76&lt;&gt;""),IF(O76&lt;&gt;1,0,COUNTIF($B$76:$B$77,I76)+COUNTIF($D$76:$D$77,I76))+IF(O64&lt;&gt;1,0,COUNTIF($B$76:$B$77,K76)+COUNTIF($D$76:$D$77,K76)),"")</f>
        <v/>
      </c>
      <c r="V76" s="491"/>
      <c r="W76" s="452" t="str">
        <f>IF(V76="","",VLOOKUP(V76,Language!$D$5:$E$94,2,0))</f>
        <v/>
      </c>
      <c r="X76" s="492"/>
      <c r="Y76" s="452" t="str">
        <f>IF(X76="","",VLOOKUP(X76,Language!$D$5:$E$94,2,0))</f>
        <v/>
      </c>
      <c r="Z76" s="492"/>
      <c r="AA76" s="492"/>
      <c r="AB76" s="581">
        <f>COUNTIF(V$76:V$77,V76)+COUNTIF(X$76:X$77,V76)</f>
        <v>0</v>
      </c>
      <c r="AC76" s="453" t="str">
        <f ca="1">IF((Z76&lt;&gt;"")*(AA76&lt;&gt;"")*((IFERROR(VLOOKUP(V76,$B$76:$F$77,5,0),"")&lt;&gt;"")+(IFERROR(VLOOKUP(V76,$D$76:$G$77,4,0),"")&lt;&gt;""))*((IFERROR(VLOOKUP(X76,$B$76:$F$77,5,0),"")&lt;&gt;"")+(IFERROR(VLOOKUP(X76,$D$76:$G$77,4,0),"")&lt;&gt;"")),IF((AG76&lt;&gt;2)+($B$76&amp;$D$76&lt;&gt;V76&amp;X76)*($B$77&amp;$D$77&lt;&gt;V76&amp;X76)*($D$76&amp;$B$76&lt;&gt;V76&amp;X76)*($D$77&amp;$B$77&lt;&gt;V76&amp;X76),"0",(W82+W84&gt;W86+W88)*(Z76&gt;AA76)+(W82+W84=W86+W88)*(Z76=AA76)+(W82+W84&lt;W86+W88)*(Z76&lt;AA76)),"")</f>
        <v/>
      </c>
      <c r="AD76" s="453" t="str">
        <f ca="1">IF((AC76&lt;&gt;""),IF(OR(W82+W84&lt;&gt;W86+W88,PrSettings!$M$4="●"),((W82+W84-W86-W88)=(Z76-AA76))*(AC76=1),0),"")</f>
        <v/>
      </c>
      <c r="AE76" s="453" t="str">
        <f ca="1">IF((AD76&lt;&gt;""),IF(AD76=0,0,(W82+W84=Z76)*(W86+W88=AA76)),"")</f>
        <v/>
      </c>
      <c r="AF76" s="453" t="str">
        <f ca="1">IF(AC76&lt;&gt;"",IF((AG76&lt;&gt;2)+($B$76&amp;$D$76&lt;&gt;V76&amp;X76)*($B$77&amp;$D$77&lt;&gt;V76&amp;X76)*($D$76&amp;$B$76&lt;&gt;V76&amp;X76)*($D$77&amp;$B$77&lt;&gt;V76&amp;X76),0,IF(ABS(W82+W84-W86-W88)&gt;=PrSettings!$M$7,(ABS(W82+W84-W86-W88-Z76+AA76)&lt;=1)*1,IF(AND(AC76,$F76=$G76,W82+W84&gt;=PrSettings!$M$6),(ABS(Z76-W82-W84)&lt;=1)*1,IF(AND(AC76,W82+W84+W86+W88&gt;=PrSettings!$M$8),(ABS(Z76-W82-W84)+ABS(AA76-W86-W88)&lt;=1)*1,"0")))),"")</f>
        <v/>
      </c>
      <c r="AG76" s="476" t="str">
        <f ca="1">IF(($C$76&amp;$C$77&amp;$E$76&amp;$E$77&lt;&gt;"")*(V$76&amp;V$77&amp;X$76&amp;X$77&lt;&gt;"")*(V76&amp;X76&lt;&gt;""),IF(AB76&lt;&gt;1,0,COUNTIF($B$76:$B$77,V76)+COUNTIF($D$76:$D$77,V76))+IF(AB64&lt;&gt;1,0,COUNTIF($B$76:$B$77,X76)+COUNTIF($D$76:$D$77,X76)),"")</f>
        <v/>
      </c>
      <c r="AI76" s="491"/>
      <c r="AJ76" s="452" t="str">
        <f>IF(AI76="","",VLOOKUP(AI76,Language!$D$5:$E$94,2,0))</f>
        <v/>
      </c>
      <c r="AK76" s="492"/>
      <c r="AL76" s="452" t="str">
        <f>IF(AK76="","",VLOOKUP(AK76,Language!$D$5:$E$94,2,0))</f>
        <v/>
      </c>
      <c r="AM76" s="492"/>
      <c r="AN76" s="492"/>
      <c r="AO76" s="581">
        <f>COUNTIF(AI$76:AI$77,AI76)+COUNTIF(AK$76:AK$77,AI76)</f>
        <v>0</v>
      </c>
      <c r="AP76" s="453" t="str">
        <f ca="1">IF((AM76&lt;&gt;"")*(AN76&lt;&gt;"")*((IFERROR(VLOOKUP(AI76,$B$76:$F$77,5,0),"")&lt;&gt;"")+(IFERROR(VLOOKUP(AI76,$D$76:$G$77,4,0),"")&lt;&gt;""))*((IFERROR(VLOOKUP(AK76,$B$76:$F$77,5,0),"")&lt;&gt;"")+(IFERROR(VLOOKUP(AK76,$D$76:$G$77,4,0),"")&lt;&gt;"")),IF((AT76&lt;&gt;2)+($B$76&amp;$D$76&lt;&gt;AI76&amp;AK76)*($B$77&amp;$D$77&lt;&gt;AI76&amp;AK76)*($D$76&amp;$B$76&lt;&gt;AI76&amp;AK76)*($D$77&amp;$B$77&lt;&gt;AI76&amp;AK76),"0",(AJ82+AJ84&gt;AJ86+AJ88)*(AM76&gt;AN76)+(AJ82+AJ84=AJ86+AJ88)*(AM76=AN76)+(AJ82+AJ84&lt;AJ86+AJ88)*(AM76&lt;AN76)),"")</f>
        <v/>
      </c>
      <c r="AQ76" s="453" t="str">
        <f ca="1">IF((AP76&lt;&gt;""),IF(OR(AJ82+AJ84&lt;&gt;AJ86+AJ88,PrSettings!$M$4="●"),((AJ82+AJ84-AJ86-AJ88)=(AM76-AN76))*(AP76=1),0),"")</f>
        <v/>
      </c>
      <c r="AR76" s="453" t="str">
        <f ca="1">IF((AQ76&lt;&gt;""),IF(AQ76=0,0,(AJ82+AJ84=AM76)*(AJ86+AJ88=AN76)),"")</f>
        <v/>
      </c>
      <c r="AS76" s="453" t="str">
        <f ca="1">IF(AP76&lt;&gt;"",IF((AT76&lt;&gt;2)+($B$76&amp;$D$76&lt;&gt;AI76&amp;AK76)*($B$77&amp;$D$77&lt;&gt;AI76&amp;AK76)*($D$76&amp;$B$76&lt;&gt;AI76&amp;AK76)*($D$77&amp;$B$77&lt;&gt;AI76&amp;AK76),0,IF(ABS(AJ82+AJ84-AJ86-AJ88)&gt;=PrSettings!$M$7,(ABS(AJ82+AJ84-AJ86-AJ88-AM76+AN76)&lt;=1)*1,IF(AND(AP76,$F76=$G76,AJ82+AJ84&gt;=PrSettings!$M$6),(ABS(AM76-AJ82-AJ84)&lt;=1)*1,IF(AND(AP76,AJ82+AJ84+AJ86+AJ88&gt;=PrSettings!$M$8),(ABS(AM76-AJ82-AJ84)+ABS(AN76-AJ86-AJ88)&lt;=1)*1,"0")))),"")</f>
        <v/>
      </c>
      <c r="AT76" s="476" t="str">
        <f ca="1">IF(($C$76&amp;$C$77&amp;$E$76&amp;$E$77&lt;&gt;"")*(AI$76&amp;AI$77&amp;AK$76&amp;AK$77&lt;&gt;"")*(AI76&amp;AK76&lt;&gt;""),IF(AO76&lt;&gt;1,0,COUNTIF($B$76:$B$77,AI76)+COUNTIF($D$76:$D$77,AI76))+IF(AO64&lt;&gt;1,0,COUNTIF($B$76:$B$77,AK76)+COUNTIF($D$76:$D$77,AK76)),"")</f>
        <v/>
      </c>
      <c r="AV76" s="491"/>
      <c r="AW76" s="452" t="str">
        <f>IF(AV76="","",VLOOKUP(AV76,Language!$D$5:$E$94,2,0))</f>
        <v/>
      </c>
      <c r="AX76" s="492"/>
      <c r="AY76" s="452" t="str">
        <f>IF(AX76="","",VLOOKUP(AX76,Language!$D$5:$E$94,2,0))</f>
        <v/>
      </c>
      <c r="AZ76" s="492"/>
      <c r="BA76" s="492"/>
      <c r="BB76" s="581">
        <f>COUNTIF(AV$76:AV$77,AV76)+COUNTIF(AX$76:AX$77,AV76)</f>
        <v>0</v>
      </c>
      <c r="BC76" s="453" t="str">
        <f ca="1">IF((AZ76&lt;&gt;"")*(BA76&lt;&gt;"")*((IFERROR(VLOOKUP(AV76,$B$76:$F$77,5,0),"")&lt;&gt;"")+(IFERROR(VLOOKUP(AV76,$D$76:$G$77,4,0),"")&lt;&gt;""))*((IFERROR(VLOOKUP(AX76,$B$76:$F$77,5,0),"")&lt;&gt;"")+(IFERROR(VLOOKUP(AX76,$D$76:$G$77,4,0),"")&lt;&gt;"")),IF((BG76&lt;&gt;2)+($B$76&amp;$D$76&lt;&gt;AV76&amp;AX76)*($B$77&amp;$D$77&lt;&gt;AV76&amp;AX76)*($D$76&amp;$B$76&lt;&gt;AV76&amp;AX76)*($D$77&amp;$B$77&lt;&gt;AV76&amp;AX76),"0",(AW82+AW84&gt;AW86+AW88)*(AZ76&gt;BA76)+(AW82+AW84=AW86+AW88)*(AZ76=BA76)+(AW82+AW84&lt;AW86+AW88)*(AZ76&lt;BA76)),"")</f>
        <v/>
      </c>
      <c r="BD76" s="453" t="str">
        <f ca="1">IF((BC76&lt;&gt;""),IF(OR(AW82+AW84&lt;&gt;AW86+AW88,PrSettings!$M$4="●"),((AW82+AW84-AW86-AW88)=(AZ76-BA76))*(BC76=1),0),"")</f>
        <v/>
      </c>
      <c r="BE76" s="453" t="str">
        <f ca="1">IF((BD76&lt;&gt;""),IF(BD76=0,0,(AW82+AW84=AZ76)*(AW86+AW88=BA76)),"")</f>
        <v/>
      </c>
      <c r="BF76" s="453" t="str">
        <f ca="1">IF(BC76&lt;&gt;"",IF((BG76&lt;&gt;2)+($B$76&amp;$D$76&lt;&gt;AV76&amp;AX76)*($B$77&amp;$D$77&lt;&gt;AV76&amp;AX76)*($D$76&amp;$B$76&lt;&gt;AV76&amp;AX76)*($D$77&amp;$B$77&lt;&gt;AV76&amp;AX76),0,IF(ABS(AW82+AW84-AW86-AW88)&gt;=PrSettings!$M$7,(ABS(AW82+AW84-AW86-AW88-AZ76+BA76)&lt;=1)*1,IF(AND(BC76,$F76=$G76,AW82+AW84&gt;=PrSettings!$M$6),(ABS(AZ76-AW82-AW84)&lt;=1)*1,IF(AND(BC76,AW82+AW84+AW86+AW88&gt;=PrSettings!$M$8),(ABS(AZ76-AW82-AW84)+ABS(BA76-AW86-AW88)&lt;=1)*1,"0")))),"")</f>
        <v/>
      </c>
      <c r="BG76" s="476" t="str">
        <f ca="1">IF(($C$76&amp;$C$77&amp;$E$76&amp;$E$77&lt;&gt;"")*(AV$76&amp;AV$77&amp;AX$76&amp;AX$77&lt;&gt;"")*(AV76&amp;AX76&lt;&gt;""),IF(BB76&lt;&gt;1,0,COUNTIF($B$76:$B$77,AV76)+COUNTIF($D$76:$D$77,AV76))+IF(BB64&lt;&gt;1,0,COUNTIF($B$76:$B$77,AX76)+COUNTIF($D$76:$D$77,AX76)),"")</f>
        <v/>
      </c>
      <c r="BI76" s="491"/>
      <c r="BJ76" s="452" t="str">
        <f>IF(BI76="","",VLOOKUP(BI76,Language!$D$5:$E$94,2,0))</f>
        <v/>
      </c>
      <c r="BK76" s="492"/>
      <c r="BL76" s="452" t="str">
        <f>IF(BK76="","",VLOOKUP(BK76,Language!$D$5:$E$94,2,0))</f>
        <v/>
      </c>
      <c r="BM76" s="492"/>
      <c r="BN76" s="492"/>
      <c r="BO76" s="581">
        <f>COUNTIF(BI$76:BI$77,BI76)+COUNTIF(BK$76:BK$77,BI76)</f>
        <v>0</v>
      </c>
      <c r="BP76" s="453" t="str">
        <f ca="1">IF((BM76&lt;&gt;"")*(BN76&lt;&gt;"")*((IFERROR(VLOOKUP(BI76,$B$76:$F$77,5,0),"")&lt;&gt;"")+(IFERROR(VLOOKUP(BI76,$D$76:$G$77,4,0),"")&lt;&gt;""))*((IFERROR(VLOOKUP(BK76,$B$76:$F$77,5,0),"")&lt;&gt;"")+(IFERROR(VLOOKUP(BK76,$D$76:$G$77,4,0),"")&lt;&gt;"")),IF((BT76&lt;&gt;2)+($B$76&amp;$D$76&lt;&gt;BI76&amp;BK76)*($B$77&amp;$D$77&lt;&gt;BI76&amp;BK76)*($D$76&amp;$B$76&lt;&gt;BI76&amp;BK76)*($D$77&amp;$B$77&lt;&gt;BI76&amp;BK76),"0",(BJ82+BJ84&gt;BJ86+BJ88)*(BM76&gt;BN76)+(BJ82+BJ84=BJ86+BJ88)*(BM76=BN76)+(BJ82+BJ84&lt;BJ86+BJ88)*(BM76&lt;BN76)),"")</f>
        <v/>
      </c>
      <c r="BQ76" s="453" t="str">
        <f ca="1">IF((BP76&lt;&gt;""),IF(OR(BJ82+BJ84&lt;&gt;BJ86+BJ88,PrSettings!$M$4="●"),((BJ82+BJ84-BJ86-BJ88)=(BM76-BN76))*(BP76=1),0),"")</f>
        <v/>
      </c>
      <c r="BR76" s="453" t="str">
        <f ca="1">IF((BQ76&lt;&gt;""),IF(BQ76=0,0,(BJ82+BJ84=BM76)*(BJ86+BJ88=BN76)),"")</f>
        <v/>
      </c>
      <c r="BS76" s="453" t="str">
        <f ca="1">IF(BP76&lt;&gt;"",IF((BT76&lt;&gt;2)+($B$76&amp;$D$76&lt;&gt;BI76&amp;BK76)*($B$77&amp;$D$77&lt;&gt;BI76&amp;BK76)*($D$76&amp;$B$76&lt;&gt;BI76&amp;BK76)*($D$77&amp;$B$77&lt;&gt;BI76&amp;BK76),0,IF(ABS(BJ82+BJ84-BJ86-BJ88)&gt;=PrSettings!$M$7,(ABS(BJ82+BJ84-BJ86-BJ88-BM76+BN76)&lt;=1)*1,IF(AND(BP76,$F76=$G76,BJ82+BJ84&gt;=PrSettings!$M$6),(ABS(BM76-BJ82-BJ84)&lt;=1)*1,IF(AND(BP76,BJ82+BJ84+BJ86+BJ88&gt;=PrSettings!$M$8),(ABS(BM76-BJ82-BJ84)+ABS(BN76-BJ86-BJ88)&lt;=1)*1,"0")))),"")</f>
        <v/>
      </c>
      <c r="BT76" s="476" t="str">
        <f ca="1">IF(($C$76&amp;$C$77&amp;$E$76&amp;$E$77&lt;&gt;"")*(BI$76&amp;BI$77&amp;BK$76&amp;BK$77&lt;&gt;"")*(BI76&amp;BK76&lt;&gt;""),IF(BO76&lt;&gt;1,0,COUNTIF($B$76:$B$77,BI76)+COUNTIF($D$76:$D$77,BI76))+IF(BO64&lt;&gt;1,0,COUNTIF($B$76:$B$77,BK76)+COUNTIF($D$76:$D$77,BK76)),"")</f>
        <v/>
      </c>
      <c r="BV76" s="491"/>
      <c r="BW76" s="452" t="str">
        <f>IF(BV76="","",VLOOKUP(BV76,Language!$D$5:$E$94,2,0))</f>
        <v/>
      </c>
      <c r="BX76" s="492"/>
      <c r="BY76" s="452" t="str">
        <f>IF(BX76="","",VLOOKUP(BX76,Language!$D$5:$E$94,2,0))</f>
        <v/>
      </c>
      <c r="BZ76" s="492"/>
      <c r="CA76" s="492"/>
      <c r="CB76" s="581">
        <f>COUNTIF(BV$76:BV$77,BV76)+COUNTIF(BX$76:BX$77,BV76)</f>
        <v>0</v>
      </c>
      <c r="CC76" s="453" t="str">
        <f ca="1">IF((BZ76&lt;&gt;"")*(CA76&lt;&gt;"")*((IFERROR(VLOOKUP(BV76,$B$76:$F$77,5,0),"")&lt;&gt;"")+(IFERROR(VLOOKUP(BV76,$D$76:$G$77,4,0),"")&lt;&gt;""))*((IFERROR(VLOOKUP(BX76,$B$76:$F$77,5,0),"")&lt;&gt;"")+(IFERROR(VLOOKUP(BX76,$D$76:$G$77,4,0),"")&lt;&gt;"")),IF((CG76&lt;&gt;2)+($B$76&amp;$D$76&lt;&gt;BV76&amp;BX76)*($B$77&amp;$D$77&lt;&gt;BV76&amp;BX76)*($D$76&amp;$B$76&lt;&gt;BV76&amp;BX76)*($D$77&amp;$B$77&lt;&gt;BV76&amp;BX76),"0",(BW82+BW84&gt;BW86+BW88)*(BZ76&gt;CA76)+(BW82+BW84=BW86+BW88)*(BZ76=CA76)+(BW82+BW84&lt;BW86+BW88)*(BZ76&lt;CA76)),"")</f>
        <v/>
      </c>
      <c r="CD76" s="453" t="str">
        <f ca="1">IF((CC76&lt;&gt;""),IF(OR(BW82+BW84&lt;&gt;BW86+BW88,PrSettings!$M$4="●"),((BW82+BW84-BW86-BW88)=(BZ76-CA76))*(CC76=1),0),"")</f>
        <v/>
      </c>
      <c r="CE76" s="453" t="str">
        <f ca="1">IF((CD76&lt;&gt;""),IF(CD76=0,0,(BW82+BW84=BZ76)*(BW86+BW88=CA76)),"")</f>
        <v/>
      </c>
      <c r="CF76" s="453" t="str">
        <f ca="1">IF(CC76&lt;&gt;"",IF((CG76&lt;&gt;2)+($B$76&amp;$D$76&lt;&gt;BV76&amp;BX76)*($B$77&amp;$D$77&lt;&gt;BV76&amp;BX76)*($D$76&amp;$B$76&lt;&gt;BV76&amp;BX76)*($D$77&amp;$B$77&lt;&gt;BV76&amp;BX76),0,IF(ABS(BW82+BW84-BW86-BW88)&gt;=PrSettings!$M$7,(ABS(BW82+BW84-BW86-BW88-BZ76+CA76)&lt;=1)*1,IF(AND(CC76,$F76=$G76,BW82+BW84&gt;=PrSettings!$M$6),(ABS(BZ76-BW82-BW84)&lt;=1)*1,IF(AND(CC76,BW82+BW84+BW86+BW88&gt;=PrSettings!$M$8),(ABS(BZ76-BW82-BW84)+ABS(CA76-BW86-BW88)&lt;=1)*1,"0")))),"")</f>
        <v/>
      </c>
      <c r="CG76" s="476" t="str">
        <f ca="1">IF(($C$76&amp;$C$77&amp;$E$76&amp;$E$77&lt;&gt;"")*(BV$76&amp;BV$77&amp;BX$76&amp;BX$77&lt;&gt;"")*(BV76&amp;BX76&lt;&gt;""),IF(CB76&lt;&gt;1,0,COUNTIF($B$76:$B$77,BV76)+COUNTIF($D$76:$D$77,BV76))+IF(CB64&lt;&gt;1,0,COUNTIF($B$76:$B$77,BX76)+COUNTIF($D$76:$D$77,BX76)),"")</f>
        <v/>
      </c>
      <c r="CI76" s="491"/>
      <c r="CJ76" s="452" t="str">
        <f>IF(CI76="","",VLOOKUP(CI76,Language!$D$5:$E$94,2,0))</f>
        <v/>
      </c>
      <c r="CK76" s="492"/>
      <c r="CL76" s="452" t="str">
        <f>IF(CK76="","",VLOOKUP(CK76,Language!$D$5:$E$94,2,0))</f>
        <v/>
      </c>
      <c r="CM76" s="492"/>
      <c r="CN76" s="492"/>
      <c r="CO76" s="581">
        <f>COUNTIF(CI$76:CI$77,CI76)+COUNTIF(CK$76:CK$77,CI76)</f>
        <v>0</v>
      </c>
      <c r="CP76" s="453" t="str">
        <f ca="1">IF((CM76&lt;&gt;"")*(CN76&lt;&gt;"")*((IFERROR(VLOOKUP(CI76,$B$76:$F$77,5,0),"")&lt;&gt;"")+(IFERROR(VLOOKUP(CI76,$D$76:$G$77,4,0),"")&lt;&gt;""))*((IFERROR(VLOOKUP(CK76,$B$76:$F$77,5,0),"")&lt;&gt;"")+(IFERROR(VLOOKUP(CK76,$D$76:$G$77,4,0),"")&lt;&gt;"")),IF((CT76&lt;&gt;2)+($B$76&amp;$D$76&lt;&gt;CI76&amp;CK76)*($B$77&amp;$D$77&lt;&gt;CI76&amp;CK76)*($D$76&amp;$B$76&lt;&gt;CI76&amp;CK76)*($D$77&amp;$B$77&lt;&gt;CI76&amp;CK76),"0",(CJ82+CJ84&gt;CJ86+CJ88)*(CM76&gt;CN76)+(CJ82+CJ84=CJ86+CJ88)*(CM76=CN76)+(CJ82+CJ84&lt;CJ86+CJ88)*(CM76&lt;CN76)),"")</f>
        <v/>
      </c>
      <c r="CQ76" s="453" t="str">
        <f ca="1">IF((CP76&lt;&gt;""),IF(OR(CJ82+CJ84&lt;&gt;CJ86+CJ88,PrSettings!$M$4="●"),((CJ82+CJ84-CJ86-CJ88)=(CM76-CN76))*(CP76=1),0),"")</f>
        <v/>
      </c>
      <c r="CR76" s="453" t="str">
        <f ca="1">IF((CQ76&lt;&gt;""),IF(CQ76=0,0,(CJ82+CJ84=CM76)*(CJ86+CJ88=CN76)),"")</f>
        <v/>
      </c>
      <c r="CS76" s="453" t="str">
        <f ca="1">IF(CP76&lt;&gt;"",IF((CT76&lt;&gt;2)+($B$76&amp;$D$76&lt;&gt;CI76&amp;CK76)*($B$77&amp;$D$77&lt;&gt;CI76&amp;CK76)*($D$76&amp;$B$76&lt;&gt;CI76&amp;CK76)*($D$77&amp;$B$77&lt;&gt;CI76&amp;CK76),0,IF(ABS(CJ82+CJ84-CJ86-CJ88)&gt;=PrSettings!$M$7,(ABS(CJ82+CJ84-CJ86-CJ88-CM76+CN76)&lt;=1)*1,IF(AND(CP76,$F76=$G76,CJ82+CJ84&gt;=PrSettings!$M$6),(ABS(CM76-CJ82-CJ84)&lt;=1)*1,IF(AND(CP76,CJ82+CJ84+CJ86+CJ88&gt;=PrSettings!$M$8),(ABS(CM76-CJ82-CJ84)+ABS(CN76-CJ86-CJ88)&lt;=1)*1,"0")))),"")</f>
        <v/>
      </c>
      <c r="CT76" s="476" t="str">
        <f ca="1">IF(($C$76&amp;$C$77&amp;$E$76&amp;$E$77&lt;&gt;"")*(CI$76&amp;CI$77&amp;CK$76&amp;CK$77&lt;&gt;"")*(CI76&amp;CK76&lt;&gt;""),IF(CO76&lt;&gt;1,0,COUNTIF($B$76:$B$77,CI76)+COUNTIF($D$76:$D$77,CI76))+IF(CO64&lt;&gt;1,0,COUNTIF($B$76:$B$77,CK76)+COUNTIF($D$76:$D$77,CK76)),"")</f>
        <v/>
      </c>
      <c r="CV76" s="491"/>
      <c r="CW76" s="452" t="str">
        <f>IF(CV76="","",VLOOKUP(CV76,Language!$D$5:$E$94,2,0))</f>
        <v/>
      </c>
      <c r="CX76" s="492"/>
      <c r="CY76" s="452" t="str">
        <f>IF(CX76="","",VLOOKUP(CX76,Language!$D$5:$E$94,2,0))</f>
        <v/>
      </c>
      <c r="CZ76" s="492"/>
      <c r="DA76" s="492"/>
      <c r="DB76" s="581">
        <f>COUNTIF(CV$76:CV$77,CV76)+COUNTIF(CX$76:CX$77,CV76)</f>
        <v>0</v>
      </c>
      <c r="DC76" s="453" t="str">
        <f ca="1">IF((CZ76&lt;&gt;"")*(DA76&lt;&gt;"")*((IFERROR(VLOOKUP(CV76,$B$76:$F$77,5,0),"")&lt;&gt;"")+(IFERROR(VLOOKUP(CV76,$D$76:$G$77,4,0),"")&lt;&gt;""))*((IFERROR(VLOOKUP(CX76,$B$76:$F$77,5,0),"")&lt;&gt;"")+(IFERROR(VLOOKUP(CX76,$D$76:$G$77,4,0),"")&lt;&gt;"")),IF((DG76&lt;&gt;2)+($B$76&amp;$D$76&lt;&gt;CV76&amp;CX76)*($B$77&amp;$D$77&lt;&gt;CV76&amp;CX76)*($D$76&amp;$B$76&lt;&gt;CV76&amp;CX76)*($D$77&amp;$B$77&lt;&gt;CV76&amp;CX76),"0",(CW82+CW84&gt;CW86+CW88)*(CZ76&gt;DA76)+(CW82+CW84=CW86+CW88)*(CZ76=DA76)+(CW82+CW84&lt;CW86+CW88)*(CZ76&lt;DA76)),"")</f>
        <v/>
      </c>
      <c r="DD76" s="453" t="str">
        <f ca="1">IF((DC76&lt;&gt;""),IF(OR(CW82+CW84&lt;&gt;CW86+CW88,PrSettings!$M$4="●"),((CW82+CW84-CW86-CW88)=(CZ76-DA76))*(DC76=1),0),"")</f>
        <v/>
      </c>
      <c r="DE76" s="453" t="str">
        <f ca="1">IF((DD76&lt;&gt;""),IF(DD76=0,0,(CW82+CW84=CZ76)*(CW86+CW88=DA76)),"")</f>
        <v/>
      </c>
      <c r="DF76" s="453" t="str">
        <f ca="1">IF(DC76&lt;&gt;"",IF((DG76&lt;&gt;2)+($B$76&amp;$D$76&lt;&gt;CV76&amp;CX76)*($B$77&amp;$D$77&lt;&gt;CV76&amp;CX76)*($D$76&amp;$B$76&lt;&gt;CV76&amp;CX76)*($D$77&amp;$B$77&lt;&gt;CV76&amp;CX76),0,IF(ABS(CW82+CW84-CW86-CW88)&gt;=PrSettings!$M$7,(ABS(CW82+CW84-CW86-CW88-CZ76+DA76)&lt;=1)*1,IF(AND(DC76,$F76=$G76,CW82+CW84&gt;=PrSettings!$M$6),(ABS(CZ76-CW82-CW84)&lt;=1)*1,IF(AND(DC76,CW82+CW84+CW86+CW88&gt;=PrSettings!$M$8),(ABS(CZ76-CW82-CW84)+ABS(DA76-CW86-CW88)&lt;=1)*1,"0")))),"")</f>
        <v/>
      </c>
      <c r="DG76" s="476" t="str">
        <f ca="1">IF(($C$76&amp;$C$77&amp;$E$76&amp;$E$77&lt;&gt;"")*(CV$76&amp;CV$77&amp;CX$76&amp;CX$77&lt;&gt;"")*(CV76&amp;CX76&lt;&gt;""),IF(DB76&lt;&gt;1,0,COUNTIF($B$76:$B$77,CV76)+COUNTIF($D$76:$D$77,CV76))+IF(DB64&lt;&gt;1,0,COUNTIF($B$76:$B$77,CX76)+COUNTIF($D$76:$D$77,CX76)),"")</f>
        <v/>
      </c>
      <c r="DI76" s="491"/>
      <c r="DJ76" s="452" t="str">
        <f>IF(DI76="","",VLOOKUP(DI76,Language!$D$5:$E$94,2,0))</f>
        <v/>
      </c>
      <c r="DK76" s="492"/>
      <c r="DL76" s="452" t="str">
        <f>IF(DK76="","",VLOOKUP(DK76,Language!$D$5:$E$94,2,0))</f>
        <v/>
      </c>
      <c r="DM76" s="492"/>
      <c r="DN76" s="492"/>
      <c r="DO76" s="581">
        <f>COUNTIF(DI$76:DI$77,DI76)+COUNTIF(DK$76:DK$77,DI76)</f>
        <v>0</v>
      </c>
      <c r="DP76" s="453" t="str">
        <f ca="1">IF((DM76&lt;&gt;"")*(DN76&lt;&gt;"")*((IFERROR(VLOOKUP(DI76,$B$76:$F$77,5,0),"")&lt;&gt;"")+(IFERROR(VLOOKUP(DI76,$D$76:$G$77,4,0),"")&lt;&gt;""))*((IFERROR(VLOOKUP(DK76,$B$76:$F$77,5,0),"")&lt;&gt;"")+(IFERROR(VLOOKUP(DK76,$D$76:$G$77,4,0),"")&lt;&gt;"")),IF((DT76&lt;&gt;2)+($B$76&amp;$D$76&lt;&gt;DI76&amp;DK76)*($B$77&amp;$D$77&lt;&gt;DI76&amp;DK76)*($D$76&amp;$B$76&lt;&gt;DI76&amp;DK76)*($D$77&amp;$B$77&lt;&gt;DI76&amp;DK76),"0",(DJ82+DJ84&gt;DJ86+DJ88)*(DM76&gt;DN76)+(DJ82+DJ84=DJ86+DJ88)*(DM76=DN76)+(DJ82+DJ84&lt;DJ86+DJ88)*(DM76&lt;DN76)),"")</f>
        <v/>
      </c>
      <c r="DQ76" s="453" t="str">
        <f ca="1">IF((DP76&lt;&gt;""),IF(OR(DJ82+DJ84&lt;&gt;DJ86+DJ88,PrSettings!$M$4="●"),((DJ82+DJ84-DJ86-DJ88)=(DM76-DN76))*(DP76=1),0),"")</f>
        <v/>
      </c>
      <c r="DR76" s="453" t="str">
        <f ca="1">IF((DQ76&lt;&gt;""),IF(DQ76=0,0,(DJ82+DJ84=DM76)*(DJ86+DJ88=DN76)),"")</f>
        <v/>
      </c>
      <c r="DS76" s="453" t="str">
        <f ca="1">IF(DP76&lt;&gt;"",IF((DT76&lt;&gt;2)+($B$76&amp;$D$76&lt;&gt;DI76&amp;DK76)*($B$77&amp;$D$77&lt;&gt;DI76&amp;DK76)*($D$76&amp;$B$76&lt;&gt;DI76&amp;DK76)*($D$77&amp;$B$77&lt;&gt;DI76&amp;DK76),0,IF(ABS(DJ82+DJ84-DJ86-DJ88)&gt;=PrSettings!$M$7,(ABS(DJ82+DJ84-DJ86-DJ88-DM76+DN76)&lt;=1)*1,IF(AND(DP76,$F76=$G76,DJ82+DJ84&gt;=PrSettings!$M$6),(ABS(DM76-DJ82-DJ84)&lt;=1)*1,IF(AND(DP76,DJ82+DJ84+DJ86+DJ88&gt;=PrSettings!$M$8),(ABS(DM76-DJ82-DJ84)+ABS(DN76-DJ86-DJ88)&lt;=1)*1,"0")))),"")</f>
        <v/>
      </c>
      <c r="DT76" s="476" t="str">
        <f ca="1">IF(($C$76&amp;$C$77&amp;$E$76&amp;$E$77&lt;&gt;"")*(DI$76&amp;DI$77&amp;DK$76&amp;DK$77&lt;&gt;"")*(DI76&amp;DK76&lt;&gt;""),IF(DO76&lt;&gt;1,0,COUNTIF($B$76:$B$77,DI76)+COUNTIF($D$76:$D$77,DI76))+IF(DO64&lt;&gt;1,0,COUNTIF($B$76:$B$77,DK76)+COUNTIF($D$76:$D$77,DK76)),"")</f>
        <v/>
      </c>
      <c r="DV76" s="491"/>
      <c r="DW76" s="452" t="str">
        <f>IF(DV76="","",VLOOKUP(DV76,Language!$D$5:$E$94,2,0))</f>
        <v/>
      </c>
      <c r="DX76" s="492"/>
      <c r="DY76" s="452" t="str">
        <f>IF(DX76="","",VLOOKUP(DX76,Language!$D$5:$E$94,2,0))</f>
        <v/>
      </c>
      <c r="DZ76" s="492"/>
      <c r="EA76" s="492"/>
      <c r="EB76" s="581">
        <f>COUNTIF(DV$76:DV$77,DV76)+COUNTIF(DX$76:DX$77,DV76)</f>
        <v>0</v>
      </c>
      <c r="EC76" s="453" t="str">
        <f ca="1">IF((DZ76&lt;&gt;"")*(EA76&lt;&gt;"")*((IFERROR(VLOOKUP(DV76,$B$76:$F$77,5,0),"")&lt;&gt;"")+(IFERROR(VLOOKUP(DV76,$D$76:$G$77,4,0),"")&lt;&gt;""))*((IFERROR(VLOOKUP(DX76,$B$76:$F$77,5,0),"")&lt;&gt;"")+(IFERROR(VLOOKUP(DX76,$D$76:$G$77,4,0),"")&lt;&gt;"")),IF((EG76&lt;&gt;2)+($B$76&amp;$D$76&lt;&gt;DV76&amp;DX76)*($B$77&amp;$D$77&lt;&gt;DV76&amp;DX76)*($D$76&amp;$B$76&lt;&gt;DV76&amp;DX76)*($D$77&amp;$B$77&lt;&gt;DV76&amp;DX76),"0",(DW82+DW84&gt;DW86+DW88)*(DZ76&gt;EA76)+(DW82+DW84=DW86+DW88)*(DZ76=EA76)+(DW82+DW84&lt;DW86+DW88)*(DZ76&lt;EA76)),"")</f>
        <v/>
      </c>
      <c r="ED76" s="453" t="str">
        <f ca="1">IF((EC76&lt;&gt;""),IF(OR(DW82+DW84&lt;&gt;DW86+DW88,PrSettings!$M$4="●"),((DW82+DW84-DW86-DW88)=(DZ76-EA76))*(EC76=1),0),"")</f>
        <v/>
      </c>
      <c r="EE76" s="453" t="str">
        <f ca="1">IF((ED76&lt;&gt;""),IF(ED76=0,0,(DW82+DW84=DZ76)*(DW86+DW88=EA76)),"")</f>
        <v/>
      </c>
      <c r="EF76" s="453" t="str">
        <f ca="1">IF(EC76&lt;&gt;"",IF((EG76&lt;&gt;2)+($B$76&amp;$D$76&lt;&gt;DV76&amp;DX76)*($B$77&amp;$D$77&lt;&gt;DV76&amp;DX76)*($D$76&amp;$B$76&lt;&gt;DV76&amp;DX76)*($D$77&amp;$B$77&lt;&gt;DV76&amp;DX76),0,IF(ABS(DW82+DW84-DW86-DW88)&gt;=PrSettings!$M$7,(ABS(DW82+DW84-DW86-DW88-DZ76+EA76)&lt;=1)*1,IF(AND(EC76,$F76=$G76,DW82+DW84&gt;=PrSettings!$M$6),(ABS(DZ76-DW82-DW84)&lt;=1)*1,IF(AND(EC76,DW82+DW84+DW86+DW88&gt;=PrSettings!$M$8),(ABS(DZ76-DW82-DW84)+ABS(EA76-DW86-DW88)&lt;=1)*1,"0")))),"")</f>
        <v/>
      </c>
      <c r="EG76" s="476" t="str">
        <f ca="1">IF(($C$76&amp;$C$77&amp;$E$76&amp;$E$77&lt;&gt;"")*(DV$76&amp;DV$77&amp;DX$76&amp;DX$77&lt;&gt;"")*(DV76&amp;DX76&lt;&gt;""),IF(EB76&lt;&gt;1,0,COUNTIF($B$76:$B$77,DV76)+COUNTIF($D$76:$D$77,DV76))+IF(EB64&lt;&gt;1,0,COUNTIF($B$76:$B$77,DX76)+COUNTIF($D$76:$D$77,DX76)),"")</f>
        <v/>
      </c>
      <c r="EI76" s="491"/>
      <c r="EJ76" s="452" t="str">
        <f>IF(EI76="","",VLOOKUP(EI76,Language!$D$5:$E$94,2,0))</f>
        <v/>
      </c>
      <c r="EK76" s="492"/>
      <c r="EL76" s="452" t="str">
        <f>IF(EK76="","",VLOOKUP(EK76,Language!$D$5:$E$94,2,0))</f>
        <v/>
      </c>
      <c r="EM76" s="492"/>
      <c r="EN76" s="492"/>
      <c r="EO76" s="581">
        <f>COUNTIF(EI$76:EI$77,EI76)+COUNTIF(EK$76:EK$77,EI76)</f>
        <v>0</v>
      </c>
      <c r="EP76" s="453" t="str">
        <f ca="1">IF((EM76&lt;&gt;"")*(EN76&lt;&gt;"")*((IFERROR(VLOOKUP(EI76,$B$76:$F$77,5,0),"")&lt;&gt;"")+(IFERROR(VLOOKUP(EI76,$D$76:$G$77,4,0),"")&lt;&gt;""))*((IFERROR(VLOOKUP(EK76,$B$76:$F$77,5,0),"")&lt;&gt;"")+(IFERROR(VLOOKUP(EK76,$D$76:$G$77,4,0),"")&lt;&gt;"")),IF((ET76&lt;&gt;2)+($B$76&amp;$D$76&lt;&gt;EI76&amp;EK76)*($B$77&amp;$D$77&lt;&gt;EI76&amp;EK76)*($D$76&amp;$B$76&lt;&gt;EI76&amp;EK76)*($D$77&amp;$B$77&lt;&gt;EI76&amp;EK76),"0",(EJ82+EJ84&gt;EJ86+EJ88)*(EM76&gt;EN76)+(EJ82+EJ84=EJ86+EJ88)*(EM76=EN76)+(EJ82+EJ84&lt;EJ86+EJ88)*(EM76&lt;EN76)),"")</f>
        <v/>
      </c>
      <c r="EQ76" s="453" t="str">
        <f ca="1">IF((EP76&lt;&gt;""),IF(OR(EJ82+EJ84&lt;&gt;EJ86+EJ88,PrSettings!$M$4="●"),((EJ82+EJ84-EJ86-EJ88)=(EM76-EN76))*(EP76=1),0),"")</f>
        <v/>
      </c>
      <c r="ER76" s="453" t="str">
        <f ca="1">IF((EQ76&lt;&gt;""),IF(EQ76=0,0,(EJ82+EJ84=EM76)*(EJ86+EJ88=EN76)),"")</f>
        <v/>
      </c>
      <c r="ES76" s="453" t="str">
        <f ca="1">IF(EP76&lt;&gt;"",IF((ET76&lt;&gt;2)+($B$76&amp;$D$76&lt;&gt;EI76&amp;EK76)*($B$77&amp;$D$77&lt;&gt;EI76&amp;EK76)*($D$76&amp;$B$76&lt;&gt;EI76&amp;EK76)*($D$77&amp;$B$77&lt;&gt;EI76&amp;EK76),0,IF(ABS(EJ82+EJ84-EJ86-EJ88)&gt;=PrSettings!$M$7,(ABS(EJ82+EJ84-EJ86-EJ88-EM76+EN76)&lt;=1)*1,IF(AND(EP76,$F76=$G76,EJ82+EJ84&gt;=PrSettings!$M$6),(ABS(EM76-EJ82-EJ84)&lt;=1)*1,IF(AND(EP76,EJ82+EJ84+EJ86+EJ88&gt;=PrSettings!$M$8),(ABS(EM76-EJ82-EJ84)+ABS(EN76-EJ86-EJ88)&lt;=1)*1,"0")))),"")</f>
        <v/>
      </c>
      <c r="ET76" s="476" t="str">
        <f ca="1">IF(($C$76&amp;$C$77&amp;$E$76&amp;$E$77&lt;&gt;"")*(EI$76&amp;EI$77&amp;EK$76&amp;EK$77&lt;&gt;"")*(EI76&amp;EK76&lt;&gt;""),IF(EO76&lt;&gt;1,0,COUNTIF($B$76:$B$77,EI76)+COUNTIF($D$76:$D$77,EI76))+IF(EO64&lt;&gt;1,0,COUNTIF($B$76:$B$77,EK76)+COUNTIF($D$76:$D$77,EK76)),"")</f>
        <v/>
      </c>
      <c r="EV76" s="491"/>
      <c r="EW76" s="452" t="str">
        <f>IF(EV76="","",VLOOKUP(EV76,Language!$D$5:$E$94,2,0))</f>
        <v/>
      </c>
      <c r="EX76" s="492"/>
      <c r="EY76" s="452" t="str">
        <f>IF(EX76="","",VLOOKUP(EX76,Language!$D$5:$E$94,2,0))</f>
        <v/>
      </c>
      <c r="EZ76" s="492"/>
      <c r="FA76" s="492"/>
      <c r="FB76" s="581">
        <f>COUNTIF(EV$76:EV$77,EV76)+COUNTIF(EX$76:EX$77,EV76)</f>
        <v>0</v>
      </c>
      <c r="FC76" s="453" t="str">
        <f ca="1">IF((EZ76&lt;&gt;"")*(FA76&lt;&gt;"")*((IFERROR(VLOOKUP(EV76,$B$76:$F$77,5,0),"")&lt;&gt;"")+(IFERROR(VLOOKUP(EV76,$D$76:$G$77,4,0),"")&lt;&gt;""))*((IFERROR(VLOOKUP(EX76,$B$76:$F$77,5,0),"")&lt;&gt;"")+(IFERROR(VLOOKUP(EX76,$D$76:$G$77,4,0),"")&lt;&gt;"")),IF((FG76&lt;&gt;2)+($B$76&amp;$D$76&lt;&gt;EV76&amp;EX76)*($B$77&amp;$D$77&lt;&gt;EV76&amp;EX76)*($D$76&amp;$B$76&lt;&gt;EV76&amp;EX76)*($D$77&amp;$B$77&lt;&gt;EV76&amp;EX76),"0",(EW82+EW84&gt;EW86+EW88)*(EZ76&gt;FA76)+(EW82+EW84=EW86+EW88)*(EZ76=FA76)+(EW82+EW84&lt;EW86+EW88)*(EZ76&lt;FA76)),"")</f>
        <v/>
      </c>
      <c r="FD76" s="453" t="str">
        <f ca="1">IF((FC76&lt;&gt;""),IF(OR(EW82+EW84&lt;&gt;EW86+EW88,PrSettings!$M$4="●"),((EW82+EW84-EW86-EW88)=(EZ76-FA76))*(FC76=1),0),"")</f>
        <v/>
      </c>
      <c r="FE76" s="453" t="str">
        <f ca="1">IF((FD76&lt;&gt;""),IF(FD76=0,0,(EW82+EW84=EZ76)*(EW86+EW88=FA76)),"")</f>
        <v/>
      </c>
      <c r="FF76" s="453" t="str">
        <f ca="1">IF(FC76&lt;&gt;"",IF((FG76&lt;&gt;2)+($B$76&amp;$D$76&lt;&gt;EV76&amp;EX76)*($B$77&amp;$D$77&lt;&gt;EV76&amp;EX76)*($D$76&amp;$B$76&lt;&gt;EV76&amp;EX76)*($D$77&amp;$B$77&lt;&gt;EV76&amp;EX76),0,IF(ABS(EW82+EW84-EW86-EW88)&gt;=PrSettings!$M$7,(ABS(EW82+EW84-EW86-EW88-EZ76+FA76)&lt;=1)*1,IF(AND(FC76,$F76=$G76,EW82+EW84&gt;=PrSettings!$M$6),(ABS(EZ76-EW82-EW84)&lt;=1)*1,IF(AND(FC76,EW82+EW84+EW86+EW88&gt;=PrSettings!$M$8),(ABS(EZ76-EW82-EW84)+ABS(FA76-EW86-EW88)&lt;=1)*1,"0")))),"")</f>
        <v/>
      </c>
      <c r="FG76" s="476" t="str">
        <f ca="1">IF(($C$76&amp;$C$77&amp;$E$76&amp;$E$77&lt;&gt;"")*(EV$76&amp;EV$77&amp;EX$76&amp;EX$77&lt;&gt;"")*(EV76&amp;EX76&lt;&gt;""),IF(FB76&lt;&gt;1,0,COUNTIF($B$76:$B$77,EV76)+COUNTIF($D$76:$D$77,EV76))+IF(FB64&lt;&gt;1,0,COUNTIF($B$76:$B$77,EX76)+COUNTIF($D$76:$D$77,EX76)),"")</f>
        <v/>
      </c>
      <c r="FI76" s="491"/>
      <c r="FJ76" s="452" t="str">
        <f>IF(FI76="","",VLOOKUP(FI76,Language!$D$5:$E$94,2,0))</f>
        <v/>
      </c>
      <c r="FK76" s="492"/>
      <c r="FL76" s="452" t="str">
        <f>IF(FK76="","",VLOOKUP(FK76,Language!$D$5:$E$94,2,0))</f>
        <v/>
      </c>
      <c r="FM76" s="492"/>
      <c r="FN76" s="492"/>
      <c r="FO76" s="581">
        <f>COUNTIF(FI$76:FI$77,FI76)+COUNTIF(FK$76:FK$77,FI76)</f>
        <v>0</v>
      </c>
      <c r="FP76" s="453" t="str">
        <f ca="1">IF((FM76&lt;&gt;"")*(FN76&lt;&gt;"")*((IFERROR(VLOOKUP(FI76,$B$76:$F$77,5,0),"")&lt;&gt;"")+(IFERROR(VLOOKUP(FI76,$D$76:$G$77,4,0),"")&lt;&gt;""))*((IFERROR(VLOOKUP(FK76,$B$76:$F$77,5,0),"")&lt;&gt;"")+(IFERROR(VLOOKUP(FK76,$D$76:$G$77,4,0),"")&lt;&gt;"")),IF((FT76&lt;&gt;2)+($B$76&amp;$D$76&lt;&gt;FI76&amp;FK76)*($B$77&amp;$D$77&lt;&gt;FI76&amp;FK76)*($D$76&amp;$B$76&lt;&gt;FI76&amp;FK76)*($D$77&amp;$B$77&lt;&gt;FI76&amp;FK76),"0",(FJ82+FJ84&gt;FJ86+FJ88)*(FM76&gt;FN76)+(FJ82+FJ84=FJ86+FJ88)*(FM76=FN76)+(FJ82+FJ84&lt;FJ86+FJ88)*(FM76&lt;FN76)),"")</f>
        <v/>
      </c>
      <c r="FQ76" s="453" t="str">
        <f ca="1">IF((FP76&lt;&gt;""),IF(OR(FJ82+FJ84&lt;&gt;FJ86+FJ88,PrSettings!$M$4="●"),((FJ82+FJ84-FJ86-FJ88)=(FM76-FN76))*(FP76=1),0),"")</f>
        <v/>
      </c>
      <c r="FR76" s="453" t="str">
        <f ca="1">IF((FQ76&lt;&gt;""),IF(FQ76=0,0,(FJ82+FJ84=FM76)*(FJ86+FJ88=FN76)),"")</f>
        <v/>
      </c>
      <c r="FS76" s="453" t="str">
        <f ca="1">IF(FP76&lt;&gt;"",IF((FT76&lt;&gt;2)+($B$76&amp;$D$76&lt;&gt;FI76&amp;FK76)*($B$77&amp;$D$77&lt;&gt;FI76&amp;FK76)*($D$76&amp;$B$76&lt;&gt;FI76&amp;FK76)*($D$77&amp;$B$77&lt;&gt;FI76&amp;FK76),0,IF(ABS(FJ82+FJ84-FJ86-FJ88)&gt;=PrSettings!$M$7,(ABS(FJ82+FJ84-FJ86-FJ88-FM76+FN76)&lt;=1)*1,IF(AND(FP76,$F76=$G76,FJ82+FJ84&gt;=PrSettings!$M$6),(ABS(FM76-FJ82-FJ84)&lt;=1)*1,IF(AND(FP76,FJ82+FJ84+FJ86+FJ88&gt;=PrSettings!$M$8),(ABS(FM76-FJ82-FJ84)+ABS(FN76-FJ86-FJ88)&lt;=1)*1,"0")))),"")</f>
        <v/>
      </c>
      <c r="FT76" s="476" t="str">
        <f ca="1">IF(($C$76&amp;$C$77&amp;$E$76&amp;$E$77&lt;&gt;"")*(FI$76&amp;FI$77&amp;FK$76&amp;FK$77&lt;&gt;"")*(FI76&amp;FK76&lt;&gt;""),IF(FO76&lt;&gt;1,0,COUNTIF($B$76:$B$77,FI76)+COUNTIF($D$76:$D$77,FI76))+IF(FO64&lt;&gt;1,0,COUNTIF($B$76:$B$77,FK76)+COUNTIF($D$76:$D$77,FK76)),"")</f>
        <v/>
      </c>
      <c r="FV76" s="491"/>
      <c r="FW76" s="452" t="str">
        <f>IF(FV76="","",VLOOKUP(FV76,Language!$D$5:$E$94,2,0))</f>
        <v/>
      </c>
      <c r="FX76" s="492"/>
      <c r="FY76" s="452" t="str">
        <f>IF(FX76="","",VLOOKUP(FX76,Language!$D$5:$E$94,2,0))</f>
        <v/>
      </c>
      <c r="FZ76" s="492"/>
      <c r="GA76" s="492"/>
      <c r="GB76" s="581">
        <f>COUNTIF(FV$76:FV$77,FV76)+COUNTIF(FX$76:FX$77,FV76)</f>
        <v>0</v>
      </c>
      <c r="GC76" s="453" t="str">
        <f ca="1">IF((FZ76&lt;&gt;"")*(GA76&lt;&gt;"")*((IFERROR(VLOOKUP(FV76,$B$76:$F$77,5,0),"")&lt;&gt;"")+(IFERROR(VLOOKUP(FV76,$D$76:$G$77,4,0),"")&lt;&gt;""))*((IFERROR(VLOOKUP(FX76,$B$76:$F$77,5,0),"")&lt;&gt;"")+(IFERROR(VLOOKUP(FX76,$D$76:$G$77,4,0),"")&lt;&gt;"")),IF((GG76&lt;&gt;2)+($B$76&amp;$D$76&lt;&gt;FV76&amp;FX76)*($B$77&amp;$D$77&lt;&gt;FV76&amp;FX76)*($D$76&amp;$B$76&lt;&gt;FV76&amp;FX76)*($D$77&amp;$B$77&lt;&gt;FV76&amp;FX76),"0",(FW82+FW84&gt;FW86+FW88)*(FZ76&gt;GA76)+(FW82+FW84=FW86+FW88)*(FZ76=GA76)+(FW82+FW84&lt;FW86+FW88)*(FZ76&lt;GA76)),"")</f>
        <v/>
      </c>
      <c r="GD76" s="453" t="str">
        <f ca="1">IF((GC76&lt;&gt;""),IF(OR(FW82+FW84&lt;&gt;FW86+FW88,PrSettings!$M$4="●"),((FW82+FW84-FW86-FW88)=(FZ76-GA76))*(GC76=1),0),"")</f>
        <v/>
      </c>
      <c r="GE76" s="453" t="str">
        <f ca="1">IF((GD76&lt;&gt;""),IF(GD76=0,0,(FW82+FW84=FZ76)*(FW86+FW88=GA76)),"")</f>
        <v/>
      </c>
      <c r="GF76" s="453" t="str">
        <f ca="1">IF(GC76&lt;&gt;"",IF((GG76&lt;&gt;2)+($B$76&amp;$D$76&lt;&gt;FV76&amp;FX76)*($B$77&amp;$D$77&lt;&gt;FV76&amp;FX76)*($D$76&amp;$B$76&lt;&gt;FV76&amp;FX76)*($D$77&amp;$B$77&lt;&gt;FV76&amp;FX76),0,IF(ABS(FW82+FW84-FW86-FW88)&gt;=PrSettings!$M$7,(ABS(FW82+FW84-FW86-FW88-FZ76+GA76)&lt;=1)*1,IF(AND(GC76,$F76=$G76,FW82+FW84&gt;=PrSettings!$M$6),(ABS(FZ76-FW82-FW84)&lt;=1)*1,IF(AND(GC76,FW82+FW84+FW86+FW88&gt;=PrSettings!$M$8),(ABS(FZ76-FW82-FW84)+ABS(GA76-FW86-FW88)&lt;=1)*1,"0")))),"")</f>
        <v/>
      </c>
      <c r="GG76" s="476" t="str">
        <f ca="1">IF(($C$76&amp;$C$77&amp;$E$76&amp;$E$77&lt;&gt;"")*(FV$76&amp;FV$77&amp;FX$76&amp;FX$77&lt;&gt;"")*(FV76&amp;FX76&lt;&gt;""),IF(GB76&lt;&gt;1,0,COUNTIF($B$76:$B$77,FV76)+COUNTIF($D$76:$D$77,FV76))+IF(GB64&lt;&gt;1,0,COUNTIF($B$76:$B$77,FX76)+COUNTIF($D$76:$D$77,FX76)),"")</f>
        <v/>
      </c>
      <c r="GI76" s="491"/>
      <c r="GJ76" s="452" t="str">
        <f>IF(GI76="","",VLOOKUP(GI76,Language!$D$5:$E$94,2,0))</f>
        <v/>
      </c>
      <c r="GK76" s="492"/>
      <c r="GL76" s="452" t="str">
        <f>IF(GK76="","",VLOOKUP(GK76,Language!$D$5:$E$94,2,0))</f>
        <v/>
      </c>
      <c r="GM76" s="492"/>
      <c r="GN76" s="492"/>
      <c r="GO76" s="581">
        <f>COUNTIF(GI$76:GI$77,GI76)+COUNTIF(GK$76:GK$77,GI76)</f>
        <v>0</v>
      </c>
      <c r="GP76" s="453" t="str">
        <f ca="1">IF((GM76&lt;&gt;"")*(GN76&lt;&gt;"")*((IFERROR(VLOOKUP(GI76,$B$76:$F$77,5,0),"")&lt;&gt;"")+(IFERROR(VLOOKUP(GI76,$D$76:$G$77,4,0),"")&lt;&gt;""))*((IFERROR(VLOOKUP(GK76,$B$76:$F$77,5,0),"")&lt;&gt;"")+(IFERROR(VLOOKUP(GK76,$D$76:$G$77,4,0),"")&lt;&gt;"")),IF((GT76&lt;&gt;2)+($B$76&amp;$D$76&lt;&gt;GI76&amp;GK76)*($B$77&amp;$D$77&lt;&gt;GI76&amp;GK76)*($D$76&amp;$B$76&lt;&gt;GI76&amp;GK76)*($D$77&amp;$B$77&lt;&gt;GI76&amp;GK76),"0",(GJ82+GJ84&gt;GJ86+GJ88)*(GM76&gt;GN76)+(GJ82+GJ84=GJ86+GJ88)*(GM76=GN76)+(GJ82+GJ84&lt;GJ86+GJ88)*(GM76&lt;GN76)),"")</f>
        <v/>
      </c>
      <c r="GQ76" s="453" t="str">
        <f ca="1">IF((GP76&lt;&gt;""),IF(OR(GJ82+GJ84&lt;&gt;GJ86+GJ88,PrSettings!$M$4="●"),((GJ82+GJ84-GJ86-GJ88)=(GM76-GN76))*(GP76=1),0),"")</f>
        <v/>
      </c>
      <c r="GR76" s="453" t="str">
        <f ca="1">IF((GQ76&lt;&gt;""),IF(GQ76=0,0,(GJ82+GJ84=GM76)*(GJ86+GJ88=GN76)),"")</f>
        <v/>
      </c>
      <c r="GS76" s="453" t="str">
        <f ca="1">IF(GP76&lt;&gt;"",IF((GT76&lt;&gt;2)+($B$76&amp;$D$76&lt;&gt;GI76&amp;GK76)*($B$77&amp;$D$77&lt;&gt;GI76&amp;GK76)*($D$76&amp;$B$76&lt;&gt;GI76&amp;GK76)*($D$77&amp;$B$77&lt;&gt;GI76&amp;GK76),0,IF(ABS(GJ82+GJ84-GJ86-GJ88)&gt;=PrSettings!$M$7,(ABS(GJ82+GJ84-GJ86-GJ88-GM76+GN76)&lt;=1)*1,IF(AND(GP76,$F76=$G76,GJ82+GJ84&gt;=PrSettings!$M$6),(ABS(GM76-GJ82-GJ84)&lt;=1)*1,IF(AND(GP76,GJ82+GJ84+GJ86+GJ88&gt;=PrSettings!$M$8),(ABS(GM76-GJ82-GJ84)+ABS(GN76-GJ86-GJ88)&lt;=1)*1,"0")))),"")</f>
        <v/>
      </c>
      <c r="GT76" s="476" t="str">
        <f ca="1">IF(($C$76&amp;$C$77&amp;$E$76&amp;$E$77&lt;&gt;"")*(GI$76&amp;GI$77&amp;GK$76&amp;GK$77&lt;&gt;"")*(GI76&amp;GK76&lt;&gt;""),IF(GO76&lt;&gt;1,0,COUNTIF($B$76:$B$77,GI76)+COUNTIF($D$76:$D$77,GI76))+IF(GO64&lt;&gt;1,0,COUNTIF($B$76:$B$77,GK76)+COUNTIF($D$76:$D$77,GK76)),"")</f>
        <v/>
      </c>
      <c r="GV76" s="491"/>
      <c r="GW76" s="452" t="str">
        <f>IF(GV76="","",VLOOKUP(GV76,Language!$D$5:$E$94,2,0))</f>
        <v/>
      </c>
      <c r="GX76" s="492"/>
      <c r="GY76" s="452" t="str">
        <f>IF(GX76="","",VLOOKUP(GX76,Language!$D$5:$E$94,2,0))</f>
        <v/>
      </c>
      <c r="GZ76" s="492"/>
      <c r="HA76" s="492"/>
      <c r="HB76" s="581">
        <f>COUNTIF(GV$76:GV$77,GV76)+COUNTIF(GX$76:GX$77,GV76)</f>
        <v>0</v>
      </c>
      <c r="HC76" s="453" t="str">
        <f ca="1">IF((GZ76&lt;&gt;"")*(HA76&lt;&gt;"")*((IFERROR(VLOOKUP(GV76,$B$76:$F$77,5,0),"")&lt;&gt;"")+(IFERROR(VLOOKUP(GV76,$D$76:$G$77,4,0),"")&lt;&gt;""))*((IFERROR(VLOOKUP(GX76,$B$76:$F$77,5,0),"")&lt;&gt;"")+(IFERROR(VLOOKUP(GX76,$D$76:$G$77,4,0),"")&lt;&gt;"")),IF((HG76&lt;&gt;2)+($B$76&amp;$D$76&lt;&gt;GV76&amp;GX76)*($B$77&amp;$D$77&lt;&gt;GV76&amp;GX76)*($D$76&amp;$B$76&lt;&gt;GV76&amp;GX76)*($D$77&amp;$B$77&lt;&gt;GV76&amp;GX76),"0",(GW82+GW84&gt;GW86+GW88)*(GZ76&gt;HA76)+(GW82+GW84=GW86+GW88)*(GZ76=HA76)+(GW82+GW84&lt;GW86+GW88)*(GZ76&lt;HA76)),"")</f>
        <v/>
      </c>
      <c r="HD76" s="453" t="str">
        <f ca="1">IF((HC76&lt;&gt;""),IF(OR(GW82+GW84&lt;&gt;GW86+GW88,PrSettings!$M$4="●"),((GW82+GW84-GW86-GW88)=(GZ76-HA76))*(HC76=1),0),"")</f>
        <v/>
      </c>
      <c r="HE76" s="453" t="str">
        <f ca="1">IF((HD76&lt;&gt;""),IF(HD76=0,0,(GW82+GW84=GZ76)*(GW86+GW88=HA76)),"")</f>
        <v/>
      </c>
      <c r="HF76" s="453" t="str">
        <f ca="1">IF(HC76&lt;&gt;"",IF((HG76&lt;&gt;2)+($B$76&amp;$D$76&lt;&gt;GV76&amp;GX76)*($B$77&amp;$D$77&lt;&gt;GV76&amp;GX76)*($D$76&amp;$B$76&lt;&gt;GV76&amp;GX76)*($D$77&amp;$B$77&lt;&gt;GV76&amp;GX76),0,IF(ABS(GW82+GW84-GW86-GW88)&gt;=PrSettings!$M$7,(ABS(GW82+GW84-GW86-GW88-GZ76+HA76)&lt;=1)*1,IF(AND(HC76,$F76=$G76,GW82+GW84&gt;=PrSettings!$M$6),(ABS(GZ76-GW82-GW84)&lt;=1)*1,IF(AND(HC76,GW82+GW84+GW86+GW88&gt;=PrSettings!$M$8),(ABS(GZ76-GW82-GW84)+ABS(HA76-GW86-GW88)&lt;=1)*1,"0")))),"")</f>
        <v/>
      </c>
      <c r="HG76" s="476" t="str">
        <f ca="1">IF(($C$76&amp;$C$77&amp;$E$76&amp;$E$77&lt;&gt;"")*(GV$76&amp;GV$77&amp;GX$76&amp;GX$77&lt;&gt;"")*(GV76&amp;GX76&lt;&gt;""),IF(HB76&lt;&gt;1,0,COUNTIF($B$76:$B$77,GV76)+COUNTIF($D$76:$D$77,GV76))+IF(HB64&lt;&gt;1,0,COUNTIF($B$76:$B$77,GX76)+COUNTIF($D$76:$D$77,GX76)),"")</f>
        <v/>
      </c>
      <c r="HI76" s="491"/>
      <c r="HJ76" s="452" t="str">
        <f>IF(HI76="","",VLOOKUP(HI76,Language!$D$5:$E$94,2,0))</f>
        <v/>
      </c>
      <c r="HK76" s="492"/>
      <c r="HL76" s="452" t="str">
        <f>IF(HK76="","",VLOOKUP(HK76,Language!$D$5:$E$94,2,0))</f>
        <v/>
      </c>
      <c r="HM76" s="492"/>
      <c r="HN76" s="492"/>
      <c r="HO76" s="581">
        <f>COUNTIF(HI$76:HI$77,HI76)+COUNTIF(HK$76:HK$77,HI76)</f>
        <v>0</v>
      </c>
      <c r="HP76" s="453" t="str">
        <f ca="1">IF((HM76&lt;&gt;"")*(HN76&lt;&gt;"")*((IFERROR(VLOOKUP(HI76,$B$76:$F$77,5,0),"")&lt;&gt;"")+(IFERROR(VLOOKUP(HI76,$D$76:$G$77,4,0),"")&lt;&gt;""))*((IFERROR(VLOOKUP(HK76,$B$76:$F$77,5,0),"")&lt;&gt;"")+(IFERROR(VLOOKUP(HK76,$D$76:$G$77,4,0),"")&lt;&gt;"")),IF((HT76&lt;&gt;2)+($B$76&amp;$D$76&lt;&gt;HI76&amp;HK76)*($B$77&amp;$D$77&lt;&gt;HI76&amp;HK76)*($D$76&amp;$B$76&lt;&gt;HI76&amp;HK76)*($D$77&amp;$B$77&lt;&gt;HI76&amp;HK76),"0",(HJ82+HJ84&gt;HJ86+HJ88)*(HM76&gt;HN76)+(HJ82+HJ84=HJ86+HJ88)*(HM76=HN76)+(HJ82+HJ84&lt;HJ86+HJ88)*(HM76&lt;HN76)),"")</f>
        <v/>
      </c>
      <c r="HQ76" s="453" t="str">
        <f ca="1">IF((HP76&lt;&gt;""),IF(OR(HJ82+HJ84&lt;&gt;HJ86+HJ88,PrSettings!$M$4="●"),((HJ82+HJ84-HJ86-HJ88)=(HM76-HN76))*(HP76=1),0),"")</f>
        <v/>
      </c>
      <c r="HR76" s="453" t="str">
        <f ca="1">IF((HQ76&lt;&gt;""),IF(HQ76=0,0,(HJ82+HJ84=HM76)*(HJ86+HJ88=HN76)),"")</f>
        <v/>
      </c>
      <c r="HS76" s="453" t="str">
        <f ca="1">IF(HP76&lt;&gt;"",IF((HT76&lt;&gt;2)+($B$76&amp;$D$76&lt;&gt;HI76&amp;HK76)*($B$77&amp;$D$77&lt;&gt;HI76&amp;HK76)*($D$76&amp;$B$76&lt;&gt;HI76&amp;HK76)*($D$77&amp;$B$77&lt;&gt;HI76&amp;HK76),0,IF(ABS(HJ82+HJ84-HJ86-HJ88)&gt;=PrSettings!$M$7,(ABS(HJ82+HJ84-HJ86-HJ88-HM76+HN76)&lt;=1)*1,IF(AND(HP76,$F76=$G76,HJ82+HJ84&gt;=PrSettings!$M$6),(ABS(HM76-HJ82-HJ84)&lt;=1)*1,IF(AND(HP76,HJ82+HJ84+HJ86+HJ88&gt;=PrSettings!$M$8),(ABS(HM76-HJ82-HJ84)+ABS(HN76-HJ86-HJ88)&lt;=1)*1,"0")))),"")</f>
        <v/>
      </c>
      <c r="HT76" s="476" t="str">
        <f ca="1">IF(($C$76&amp;$C$77&amp;$E$76&amp;$E$77&lt;&gt;"")*(HI$76&amp;HI$77&amp;HK$76&amp;HK$77&lt;&gt;"")*(HI76&amp;HK76&lt;&gt;""),IF(HO76&lt;&gt;1,0,COUNTIF($B$76:$B$77,HI76)+COUNTIF($D$76:$D$77,HI76))+IF(HO64&lt;&gt;1,0,COUNTIF($B$76:$B$77,HK76)+COUNTIF($D$76:$D$77,HK76)),"")</f>
        <v/>
      </c>
      <c r="HV76" s="491"/>
      <c r="HW76" s="452" t="str">
        <f>IF(HV76="","",VLOOKUP(HV76,Language!$D$5:$E$94,2,0))</f>
        <v/>
      </c>
      <c r="HX76" s="492"/>
      <c r="HY76" s="452" t="str">
        <f>IF(HX76="","",VLOOKUP(HX76,Language!$D$5:$E$94,2,0))</f>
        <v/>
      </c>
      <c r="HZ76" s="492"/>
      <c r="IA76" s="492"/>
      <c r="IB76" s="581">
        <f>COUNTIF(HV$76:HV$77,HV76)+COUNTIF(HX$76:HX$77,HV76)</f>
        <v>0</v>
      </c>
      <c r="IC76" s="453" t="str">
        <f ca="1">IF((HZ76&lt;&gt;"")*(IA76&lt;&gt;"")*((IFERROR(VLOOKUP(HV76,$B$76:$F$77,5,0),"")&lt;&gt;"")+(IFERROR(VLOOKUP(HV76,$D$76:$G$77,4,0),"")&lt;&gt;""))*((IFERROR(VLOOKUP(HX76,$B$76:$F$77,5,0),"")&lt;&gt;"")+(IFERROR(VLOOKUP(HX76,$D$76:$G$77,4,0),"")&lt;&gt;"")),IF((IG76&lt;&gt;2)+($B$76&amp;$D$76&lt;&gt;HV76&amp;HX76)*($B$77&amp;$D$77&lt;&gt;HV76&amp;HX76)*($D$76&amp;$B$76&lt;&gt;HV76&amp;HX76)*($D$77&amp;$B$77&lt;&gt;HV76&amp;HX76),"0",(HW82+HW84&gt;HW86+HW88)*(HZ76&gt;IA76)+(HW82+HW84=HW86+HW88)*(HZ76=IA76)+(HW82+HW84&lt;HW86+HW88)*(HZ76&lt;IA76)),"")</f>
        <v/>
      </c>
      <c r="ID76" s="453" t="str">
        <f ca="1">IF((IC76&lt;&gt;""),IF(OR(HW82+HW84&lt;&gt;HW86+HW88,PrSettings!$M$4="●"),((HW82+HW84-HW86-HW88)=(HZ76-IA76))*(IC76=1),0),"")</f>
        <v/>
      </c>
      <c r="IE76" s="453" t="str">
        <f ca="1">IF((ID76&lt;&gt;""),IF(ID76=0,0,(HW82+HW84=HZ76)*(HW86+HW88=IA76)),"")</f>
        <v/>
      </c>
      <c r="IF76" s="453" t="str">
        <f ca="1">IF(IC76&lt;&gt;"",IF((IG76&lt;&gt;2)+($B$76&amp;$D$76&lt;&gt;HV76&amp;HX76)*($B$77&amp;$D$77&lt;&gt;HV76&amp;HX76)*($D$76&amp;$B$76&lt;&gt;HV76&amp;HX76)*($D$77&amp;$B$77&lt;&gt;HV76&amp;HX76),0,IF(ABS(HW82+HW84-HW86-HW88)&gt;=PrSettings!$M$7,(ABS(HW82+HW84-HW86-HW88-HZ76+IA76)&lt;=1)*1,IF(AND(IC76,$F76=$G76,HW82+HW84&gt;=PrSettings!$M$6),(ABS(HZ76-HW82-HW84)&lt;=1)*1,IF(AND(IC76,HW82+HW84+HW86+HW88&gt;=PrSettings!$M$8),(ABS(HZ76-HW82-HW84)+ABS(IA76-HW86-HW88)&lt;=1)*1,"0")))),"")</f>
        <v/>
      </c>
      <c r="IG76" s="476" t="str">
        <f ca="1">IF(($C$76&amp;$C$77&amp;$E$76&amp;$E$77&lt;&gt;"")*(HV$76&amp;HV$77&amp;HX$76&amp;HX$77&lt;&gt;"")*(HV76&amp;HX76&lt;&gt;""),IF(IB76&lt;&gt;1,0,COUNTIF($B$76:$B$77,HV76)+COUNTIF($D$76:$D$77,HV76))+IF(IB64&lt;&gt;1,0,COUNTIF($B$76:$B$77,HX76)+COUNTIF($D$76:$D$77,HX76)),"")</f>
        <v/>
      </c>
      <c r="II76" s="491"/>
      <c r="IJ76" s="452" t="str">
        <f>IF(II76="","",VLOOKUP(II76,Language!$D$5:$E$94,2,0))</f>
        <v/>
      </c>
      <c r="IK76" s="492"/>
      <c r="IL76" s="452" t="str">
        <f>IF(IK76="","",VLOOKUP(IK76,Language!$D$5:$E$94,2,0))</f>
        <v/>
      </c>
      <c r="IM76" s="492"/>
      <c r="IN76" s="492"/>
      <c r="IO76" s="581">
        <f>COUNTIF(II$76:II$77,II76)+COUNTIF(IK$76:IK$77,II76)</f>
        <v>0</v>
      </c>
      <c r="IP76" s="453" t="str">
        <f ca="1">IF((IM76&lt;&gt;"")*(IN76&lt;&gt;"")*((IFERROR(VLOOKUP(II76,$B$76:$F$77,5,0),"")&lt;&gt;"")+(IFERROR(VLOOKUP(II76,$D$76:$G$77,4,0),"")&lt;&gt;""))*((IFERROR(VLOOKUP(IK76,$B$76:$F$77,5,0),"")&lt;&gt;"")+(IFERROR(VLOOKUP(IK76,$D$76:$G$77,4,0),"")&lt;&gt;"")),IF((IT76&lt;&gt;2)+($B$76&amp;$D$76&lt;&gt;II76&amp;IK76)*($B$77&amp;$D$77&lt;&gt;II76&amp;IK76)*($D$76&amp;$B$76&lt;&gt;II76&amp;IK76)*($D$77&amp;$B$77&lt;&gt;II76&amp;IK76),"0",(IJ82+IJ84&gt;IJ86+IJ88)*(IM76&gt;IN76)+(IJ82+IJ84=IJ86+IJ88)*(IM76=IN76)+(IJ82+IJ84&lt;IJ86+IJ88)*(IM76&lt;IN76)),"")</f>
        <v/>
      </c>
      <c r="IQ76" s="453" t="str">
        <f ca="1">IF((IP76&lt;&gt;""),IF(OR(IJ82+IJ84&lt;&gt;IJ86+IJ88,PrSettings!$M$4="●"),((IJ82+IJ84-IJ86-IJ88)=(IM76-IN76))*(IP76=1),0),"")</f>
        <v/>
      </c>
      <c r="IR76" s="453" t="str">
        <f ca="1">IF((IQ76&lt;&gt;""),IF(IQ76=0,0,(IJ82+IJ84=IM76)*(IJ86+IJ88=IN76)),"")</f>
        <v/>
      </c>
      <c r="IS76" s="453" t="str">
        <f ca="1">IF(IP76&lt;&gt;"",IF((IT76&lt;&gt;2)+($B$76&amp;$D$76&lt;&gt;II76&amp;IK76)*($B$77&amp;$D$77&lt;&gt;II76&amp;IK76)*($D$76&amp;$B$76&lt;&gt;II76&amp;IK76)*($D$77&amp;$B$77&lt;&gt;II76&amp;IK76),0,IF(ABS(IJ82+IJ84-IJ86-IJ88)&gt;=PrSettings!$M$7,(ABS(IJ82+IJ84-IJ86-IJ88-IM76+IN76)&lt;=1)*1,IF(AND(IP76,$F76=$G76,IJ82+IJ84&gt;=PrSettings!$M$6),(ABS(IM76-IJ82-IJ84)&lt;=1)*1,IF(AND(IP76,IJ82+IJ84+IJ86+IJ88&gt;=PrSettings!$M$8),(ABS(IM76-IJ82-IJ84)+ABS(IN76-IJ86-IJ88)&lt;=1)*1,"0")))),"")</f>
        <v/>
      </c>
      <c r="IT76" s="476" t="str">
        <f ca="1">IF(($C$76&amp;$C$77&amp;$E$76&amp;$E$77&lt;&gt;"")*(II$76&amp;II$77&amp;IK$76&amp;IK$77&lt;&gt;"")*(II76&amp;IK76&lt;&gt;""),IF(IO76&lt;&gt;1,0,COUNTIF($B$76:$B$77,II76)+COUNTIF($D$76:$D$77,II76))+IF(IO64&lt;&gt;1,0,COUNTIF($B$76:$B$77,IK76)+COUNTIF($D$76:$D$77,IK76)),"")</f>
        <v/>
      </c>
      <c r="IV76" s="491"/>
      <c r="IW76" s="452" t="str">
        <f>IF(IV76="","",VLOOKUP(IV76,Language!$D$5:$E$94,2,0))</f>
        <v/>
      </c>
      <c r="IX76" s="492"/>
      <c r="IY76" s="452" t="str">
        <f>IF(IX76="","",VLOOKUP(IX76,Language!$D$5:$E$94,2,0))</f>
        <v/>
      </c>
      <c r="IZ76" s="492"/>
      <c r="JA76" s="492"/>
      <c r="JB76" s="581">
        <f>COUNTIF(IV$76:IV$77,IV76)+COUNTIF(IX$76:IX$77,IV76)</f>
        <v>0</v>
      </c>
      <c r="JC76" s="453" t="str">
        <f ca="1">IF((IZ76&lt;&gt;"")*(JA76&lt;&gt;"")*((IFERROR(VLOOKUP(IV76,$B$76:$F$77,5,0),"")&lt;&gt;"")+(IFERROR(VLOOKUP(IV76,$D$76:$G$77,4,0),"")&lt;&gt;""))*((IFERROR(VLOOKUP(IX76,$B$76:$F$77,5,0),"")&lt;&gt;"")+(IFERROR(VLOOKUP(IX76,$D$76:$G$77,4,0),"")&lt;&gt;"")),IF((JG76&lt;&gt;2)+($B$76&amp;$D$76&lt;&gt;IV76&amp;IX76)*($B$77&amp;$D$77&lt;&gt;IV76&amp;IX76)*($D$76&amp;$B$76&lt;&gt;IV76&amp;IX76)*($D$77&amp;$B$77&lt;&gt;IV76&amp;IX76),"0",(IW82+IW84&gt;IW86+IW88)*(IZ76&gt;JA76)+(IW82+IW84=IW86+IW88)*(IZ76=JA76)+(IW82+IW84&lt;IW86+IW88)*(IZ76&lt;JA76)),"")</f>
        <v/>
      </c>
      <c r="JD76" s="453" t="str">
        <f ca="1">IF((JC76&lt;&gt;""),IF(OR(IW82+IW84&lt;&gt;IW86+IW88,PrSettings!$M$4="●"),((IW82+IW84-IW86-IW88)=(IZ76-JA76))*(JC76=1),0),"")</f>
        <v/>
      </c>
      <c r="JE76" s="453" t="str">
        <f ca="1">IF((JD76&lt;&gt;""),IF(JD76=0,0,(IW82+IW84=IZ76)*(IW86+IW88=JA76)),"")</f>
        <v/>
      </c>
      <c r="JF76" s="453" t="str">
        <f ca="1">IF(JC76&lt;&gt;"",IF((JG76&lt;&gt;2)+($B$76&amp;$D$76&lt;&gt;IV76&amp;IX76)*($B$77&amp;$D$77&lt;&gt;IV76&amp;IX76)*($D$76&amp;$B$76&lt;&gt;IV76&amp;IX76)*($D$77&amp;$B$77&lt;&gt;IV76&amp;IX76),0,IF(ABS(IW82+IW84-IW86-IW88)&gt;=PrSettings!$M$7,(ABS(IW82+IW84-IW86-IW88-IZ76+JA76)&lt;=1)*1,IF(AND(JC76,$F76=$G76,IW82+IW84&gt;=PrSettings!$M$6),(ABS(IZ76-IW82-IW84)&lt;=1)*1,IF(AND(JC76,IW82+IW84+IW86+IW88&gt;=PrSettings!$M$8),(ABS(IZ76-IW82-IW84)+ABS(JA76-IW86-IW88)&lt;=1)*1,"0")))),"")</f>
        <v/>
      </c>
      <c r="JG76" s="476" t="str">
        <f ca="1">IF(($C$76&amp;$C$77&amp;$E$76&amp;$E$77&lt;&gt;"")*(IV$76&amp;IV$77&amp;IX$76&amp;IX$77&lt;&gt;"")*(IV76&amp;IX76&lt;&gt;""),IF(JB76&lt;&gt;1,0,COUNTIF($B$76:$B$77,IV76)+COUNTIF($D$76:$D$77,IV76))+IF(JB64&lt;&gt;1,0,COUNTIF($B$76:$B$77,IX76)+COUNTIF($D$76:$D$77,IX76)),"")</f>
        <v/>
      </c>
      <c r="JI76" s="491"/>
      <c r="JJ76" s="452" t="str">
        <f>IF(JI76="","",VLOOKUP(JI76,Language!$D$5:$E$94,2,0))</f>
        <v/>
      </c>
      <c r="JK76" s="492"/>
      <c r="JL76" s="452" t="str">
        <f>IF(JK76="","",VLOOKUP(JK76,Language!$D$5:$E$94,2,0))</f>
        <v/>
      </c>
      <c r="JM76" s="492"/>
      <c r="JN76" s="492"/>
      <c r="JO76" s="581">
        <f>COUNTIF(JI$76:JI$77,JI76)+COUNTIF(JK$76:JK$77,JI76)</f>
        <v>0</v>
      </c>
      <c r="JP76" s="453" t="str">
        <f ca="1">IF((JM76&lt;&gt;"")*(JN76&lt;&gt;"")*((IFERROR(VLOOKUP(JI76,$B$76:$F$77,5,0),"")&lt;&gt;"")+(IFERROR(VLOOKUP(JI76,$D$76:$G$77,4,0),"")&lt;&gt;""))*((IFERROR(VLOOKUP(JK76,$B$76:$F$77,5,0),"")&lt;&gt;"")+(IFERROR(VLOOKUP(JK76,$D$76:$G$77,4,0),"")&lt;&gt;"")),IF((JT76&lt;&gt;2)+($B$76&amp;$D$76&lt;&gt;JI76&amp;JK76)*($B$77&amp;$D$77&lt;&gt;JI76&amp;JK76)*($D$76&amp;$B$76&lt;&gt;JI76&amp;JK76)*($D$77&amp;$B$77&lt;&gt;JI76&amp;JK76),"0",(JJ82+JJ84&gt;JJ86+JJ88)*(JM76&gt;JN76)+(JJ82+JJ84=JJ86+JJ88)*(JM76=JN76)+(JJ82+JJ84&lt;JJ86+JJ88)*(JM76&lt;JN76)),"")</f>
        <v/>
      </c>
      <c r="JQ76" s="453" t="str">
        <f ca="1">IF((JP76&lt;&gt;""),IF(OR(JJ82+JJ84&lt;&gt;JJ86+JJ88,PrSettings!$M$4="●"),((JJ82+JJ84-JJ86-JJ88)=(JM76-JN76))*(JP76=1),0),"")</f>
        <v/>
      </c>
      <c r="JR76" s="453" t="str">
        <f ca="1">IF((JQ76&lt;&gt;""),IF(JQ76=0,0,(JJ82+JJ84=JM76)*(JJ86+JJ88=JN76)),"")</f>
        <v/>
      </c>
      <c r="JS76" s="453" t="str">
        <f ca="1">IF(JP76&lt;&gt;"",IF((JT76&lt;&gt;2)+($B$76&amp;$D$76&lt;&gt;JI76&amp;JK76)*($B$77&amp;$D$77&lt;&gt;JI76&amp;JK76)*($D$76&amp;$B$76&lt;&gt;JI76&amp;JK76)*($D$77&amp;$B$77&lt;&gt;JI76&amp;JK76),0,IF(ABS(JJ82+JJ84-JJ86-JJ88)&gt;=PrSettings!$M$7,(ABS(JJ82+JJ84-JJ86-JJ88-JM76+JN76)&lt;=1)*1,IF(AND(JP76,$F76=$G76,JJ82+JJ84&gt;=PrSettings!$M$6),(ABS(JM76-JJ82-JJ84)&lt;=1)*1,IF(AND(JP76,JJ82+JJ84+JJ86+JJ88&gt;=PrSettings!$M$8),(ABS(JM76-JJ82-JJ84)+ABS(JN76-JJ86-JJ88)&lt;=1)*1,"0")))),"")</f>
        <v/>
      </c>
      <c r="JT76" s="476" t="str">
        <f ca="1">IF(($C$76&amp;$C$77&amp;$E$76&amp;$E$77&lt;&gt;"")*(JI$76&amp;JI$77&amp;JK$76&amp;JK$77&lt;&gt;"")*(JI76&amp;JK76&lt;&gt;""),IF(JO76&lt;&gt;1,0,COUNTIF($B$76:$B$77,JI76)+COUNTIF($D$76:$D$77,JI76))+IF(JO64&lt;&gt;1,0,COUNTIF($B$76:$B$77,JK76)+COUNTIF($D$76:$D$77,JK76)),"")</f>
        <v/>
      </c>
      <c r="JV76" s="491"/>
      <c r="JW76" s="452" t="str">
        <f>IF(JV76="","",VLOOKUP(JV76,Language!$D$5:$E$94,2,0))</f>
        <v/>
      </c>
      <c r="JX76" s="492"/>
      <c r="JY76" s="452" t="str">
        <f>IF(JX76="","",VLOOKUP(JX76,Language!$D$5:$E$94,2,0))</f>
        <v/>
      </c>
      <c r="JZ76" s="492"/>
      <c r="KA76" s="492"/>
      <c r="KB76" s="581">
        <f>COUNTIF(JV$76:JV$77,JV76)+COUNTIF(JX$76:JX$77,JV76)</f>
        <v>0</v>
      </c>
      <c r="KC76" s="453" t="str">
        <f ca="1">IF((JZ76&lt;&gt;"")*(KA76&lt;&gt;"")*((IFERROR(VLOOKUP(JV76,$B$76:$F$77,5,0),"")&lt;&gt;"")+(IFERROR(VLOOKUP(JV76,$D$76:$G$77,4,0),"")&lt;&gt;""))*((IFERROR(VLOOKUP(JX76,$B$76:$F$77,5,0),"")&lt;&gt;"")+(IFERROR(VLOOKUP(JX76,$D$76:$G$77,4,0),"")&lt;&gt;"")),IF((KG76&lt;&gt;2)+($B$76&amp;$D$76&lt;&gt;JV76&amp;JX76)*($B$77&amp;$D$77&lt;&gt;JV76&amp;JX76)*($D$76&amp;$B$76&lt;&gt;JV76&amp;JX76)*($D$77&amp;$B$77&lt;&gt;JV76&amp;JX76),"0",(JW82+JW84&gt;JW86+JW88)*(JZ76&gt;KA76)+(JW82+JW84=JW86+JW88)*(JZ76=KA76)+(JW82+JW84&lt;JW86+JW88)*(JZ76&lt;KA76)),"")</f>
        <v/>
      </c>
      <c r="KD76" s="453" t="str">
        <f ca="1">IF((KC76&lt;&gt;""),IF(OR(JW82+JW84&lt;&gt;JW86+JW88,PrSettings!$M$4="●"),((JW82+JW84-JW86-JW88)=(JZ76-KA76))*(KC76=1),0),"")</f>
        <v/>
      </c>
      <c r="KE76" s="453" t="str">
        <f ca="1">IF((KD76&lt;&gt;""),IF(KD76=0,0,(JW82+JW84=JZ76)*(JW86+JW88=KA76)),"")</f>
        <v/>
      </c>
      <c r="KF76" s="453" t="str">
        <f ca="1">IF(KC76&lt;&gt;"",IF((KG76&lt;&gt;2)+($B$76&amp;$D$76&lt;&gt;JV76&amp;JX76)*($B$77&amp;$D$77&lt;&gt;JV76&amp;JX76)*($D$76&amp;$B$76&lt;&gt;JV76&amp;JX76)*($D$77&amp;$B$77&lt;&gt;JV76&amp;JX76),0,IF(ABS(JW82+JW84-JW86-JW88)&gt;=PrSettings!$M$7,(ABS(JW82+JW84-JW86-JW88-JZ76+KA76)&lt;=1)*1,IF(AND(KC76,$F76=$G76,JW82+JW84&gt;=PrSettings!$M$6),(ABS(JZ76-JW82-JW84)&lt;=1)*1,IF(AND(KC76,JW82+JW84+JW86+JW88&gt;=PrSettings!$M$8),(ABS(JZ76-JW82-JW84)+ABS(KA76-JW86-JW88)&lt;=1)*1,"0")))),"")</f>
        <v/>
      </c>
      <c r="KG76" s="476" t="str">
        <f ca="1">IF(($C$76&amp;$C$77&amp;$E$76&amp;$E$77&lt;&gt;"")*(JV$76&amp;JV$77&amp;JX$76&amp;JX$77&lt;&gt;"")*(JV76&amp;JX76&lt;&gt;""),IF(KB76&lt;&gt;1,0,COUNTIF($B$76:$B$77,JV76)+COUNTIF($D$76:$D$77,JV76))+IF(KB64&lt;&gt;1,0,COUNTIF($B$76:$B$77,JX76)+COUNTIF($D$76:$D$77,JX76)),"")</f>
        <v/>
      </c>
      <c r="KI76" s="491"/>
      <c r="KJ76" s="452" t="str">
        <f>IF(KI76="","",VLOOKUP(KI76,Language!$D$5:$E$94,2,0))</f>
        <v/>
      </c>
      <c r="KK76" s="492"/>
      <c r="KL76" s="452" t="str">
        <f>IF(KK76="","",VLOOKUP(KK76,Language!$D$5:$E$94,2,0))</f>
        <v/>
      </c>
      <c r="KM76" s="492"/>
      <c r="KN76" s="492"/>
      <c r="KO76" s="581">
        <f>COUNTIF(KI$76:KI$77,KI76)+COUNTIF(KK$76:KK$77,KI76)</f>
        <v>0</v>
      </c>
      <c r="KP76" s="453" t="str">
        <f ca="1">IF((KM76&lt;&gt;"")*(KN76&lt;&gt;"")*((IFERROR(VLOOKUP(KI76,$B$76:$F$77,5,0),"")&lt;&gt;"")+(IFERROR(VLOOKUP(KI76,$D$76:$G$77,4,0),"")&lt;&gt;""))*((IFERROR(VLOOKUP(KK76,$B$76:$F$77,5,0),"")&lt;&gt;"")+(IFERROR(VLOOKUP(KK76,$D$76:$G$77,4,0),"")&lt;&gt;"")),IF((KT76&lt;&gt;2)+($B$76&amp;$D$76&lt;&gt;KI76&amp;KK76)*($B$77&amp;$D$77&lt;&gt;KI76&amp;KK76)*($D$76&amp;$B$76&lt;&gt;KI76&amp;KK76)*($D$77&amp;$B$77&lt;&gt;KI76&amp;KK76),"0",(KJ82+KJ84&gt;KJ86+KJ88)*(KM76&gt;KN76)+(KJ82+KJ84=KJ86+KJ88)*(KM76=KN76)+(KJ82+KJ84&lt;KJ86+KJ88)*(KM76&lt;KN76)),"")</f>
        <v/>
      </c>
      <c r="KQ76" s="453" t="str">
        <f ca="1">IF((KP76&lt;&gt;""),IF(OR(KJ82+KJ84&lt;&gt;KJ86+KJ88,PrSettings!$M$4="●"),((KJ82+KJ84-KJ86-KJ88)=(KM76-KN76))*(KP76=1),0),"")</f>
        <v/>
      </c>
      <c r="KR76" s="453" t="str">
        <f ca="1">IF((KQ76&lt;&gt;""),IF(KQ76=0,0,(KJ82+KJ84=KM76)*(KJ86+KJ88=KN76)),"")</f>
        <v/>
      </c>
      <c r="KS76" s="453" t="str">
        <f ca="1">IF(KP76&lt;&gt;"",IF((KT76&lt;&gt;2)+($B$76&amp;$D$76&lt;&gt;KI76&amp;KK76)*($B$77&amp;$D$77&lt;&gt;KI76&amp;KK76)*($D$76&amp;$B$76&lt;&gt;KI76&amp;KK76)*($D$77&amp;$B$77&lt;&gt;KI76&amp;KK76),0,IF(ABS(KJ82+KJ84-KJ86-KJ88)&gt;=PrSettings!$M$7,(ABS(KJ82+KJ84-KJ86-KJ88-KM76+KN76)&lt;=1)*1,IF(AND(KP76,$F76=$G76,KJ82+KJ84&gt;=PrSettings!$M$6),(ABS(KM76-KJ82-KJ84)&lt;=1)*1,IF(AND(KP76,KJ82+KJ84+KJ86+KJ88&gt;=PrSettings!$M$8),(ABS(KM76-KJ82-KJ84)+ABS(KN76-KJ86-KJ88)&lt;=1)*1,"0")))),"")</f>
        <v/>
      </c>
      <c r="KT76" s="476" t="str">
        <f ca="1">IF(($C$76&amp;$C$77&amp;$E$76&amp;$E$77&lt;&gt;"")*(KI$76&amp;KI$77&amp;KK$76&amp;KK$77&lt;&gt;"")*(KI76&amp;KK76&lt;&gt;""),IF(KO76&lt;&gt;1,0,COUNTIF($B$76:$B$77,KI76)+COUNTIF($D$76:$D$77,KI76))+IF(KO64&lt;&gt;1,0,COUNTIF($B$76:$B$77,KK76)+COUNTIF($D$76:$D$77,KK76)),"")</f>
        <v/>
      </c>
      <c r="KV76" s="491"/>
      <c r="KW76" s="452" t="str">
        <f>IF(KV76="","",VLOOKUP(KV76,Language!$D$5:$E$94,2,0))</f>
        <v/>
      </c>
      <c r="KX76" s="492"/>
      <c r="KY76" s="452" t="str">
        <f>IF(KX76="","",VLOOKUP(KX76,Language!$D$5:$E$94,2,0))</f>
        <v/>
      </c>
      <c r="KZ76" s="492"/>
      <c r="LA76" s="492"/>
      <c r="LB76" s="581">
        <f>COUNTIF(KV$76:KV$77,KV76)+COUNTIF(KX$76:KX$77,KV76)</f>
        <v>0</v>
      </c>
      <c r="LC76" s="453" t="str">
        <f ca="1">IF((KZ76&lt;&gt;"")*(LA76&lt;&gt;"")*((IFERROR(VLOOKUP(KV76,$B$76:$F$77,5,0),"")&lt;&gt;"")+(IFERROR(VLOOKUP(KV76,$D$76:$G$77,4,0),"")&lt;&gt;""))*((IFERROR(VLOOKUP(KX76,$B$76:$F$77,5,0),"")&lt;&gt;"")+(IFERROR(VLOOKUP(KX76,$D$76:$G$77,4,0),"")&lt;&gt;"")),IF((LG76&lt;&gt;2)+($B$76&amp;$D$76&lt;&gt;KV76&amp;KX76)*($B$77&amp;$D$77&lt;&gt;KV76&amp;KX76)*($D$76&amp;$B$76&lt;&gt;KV76&amp;KX76)*($D$77&amp;$B$77&lt;&gt;KV76&amp;KX76),"0",(KW82+KW84&gt;KW86+KW88)*(KZ76&gt;LA76)+(KW82+KW84=KW86+KW88)*(KZ76=LA76)+(KW82+KW84&lt;KW86+KW88)*(KZ76&lt;LA76)),"")</f>
        <v/>
      </c>
      <c r="LD76" s="453" t="str">
        <f ca="1">IF((LC76&lt;&gt;""),IF(OR(KW82+KW84&lt;&gt;KW86+KW88,PrSettings!$M$4="●"),((KW82+KW84-KW86-KW88)=(KZ76-LA76))*(LC76=1),0),"")</f>
        <v/>
      </c>
      <c r="LE76" s="453" t="str">
        <f ca="1">IF((LD76&lt;&gt;""),IF(LD76=0,0,(KW82+KW84=KZ76)*(KW86+KW88=LA76)),"")</f>
        <v/>
      </c>
      <c r="LF76" s="453" t="str">
        <f ca="1">IF(LC76&lt;&gt;"",IF((LG76&lt;&gt;2)+($B$76&amp;$D$76&lt;&gt;KV76&amp;KX76)*($B$77&amp;$D$77&lt;&gt;KV76&amp;KX76)*($D$76&amp;$B$76&lt;&gt;KV76&amp;KX76)*($D$77&amp;$B$77&lt;&gt;KV76&amp;KX76),0,IF(ABS(KW82+KW84-KW86-KW88)&gt;=PrSettings!$M$7,(ABS(KW82+KW84-KW86-KW88-KZ76+LA76)&lt;=1)*1,IF(AND(LC76,$F76=$G76,KW82+KW84&gt;=PrSettings!$M$6),(ABS(KZ76-KW82-KW84)&lt;=1)*1,IF(AND(LC76,KW82+KW84+KW86+KW88&gt;=PrSettings!$M$8),(ABS(KZ76-KW82-KW84)+ABS(LA76-KW86-KW88)&lt;=1)*1,"0")))),"")</f>
        <v/>
      </c>
      <c r="LG76" s="476" t="str">
        <f ca="1">IF(($C$76&amp;$C$77&amp;$E$76&amp;$E$77&lt;&gt;"")*(KV$76&amp;KV$77&amp;KX$76&amp;KX$77&lt;&gt;"")*(KV76&amp;KX76&lt;&gt;""),IF(LB76&lt;&gt;1,0,COUNTIF($B$76:$B$77,KV76)+COUNTIF($D$76:$D$77,KV76))+IF(LB64&lt;&gt;1,0,COUNTIF($B$76:$B$77,KX76)+COUNTIF($D$76:$D$77,KX76)),"")</f>
        <v/>
      </c>
      <c r="LI76" s="491"/>
      <c r="LJ76" s="452" t="str">
        <f>IF(LI76="","",VLOOKUP(LI76,Language!$D$5:$E$94,2,0))</f>
        <v/>
      </c>
      <c r="LK76" s="492"/>
      <c r="LL76" s="452" t="str">
        <f>IF(LK76="","",VLOOKUP(LK76,Language!$D$5:$E$94,2,0))</f>
        <v/>
      </c>
      <c r="LM76" s="492"/>
      <c r="LN76" s="492"/>
      <c r="LO76" s="581">
        <f>COUNTIF(LI$76:LI$77,LI76)+COUNTIF(LK$76:LK$77,LI76)</f>
        <v>0</v>
      </c>
      <c r="LP76" s="453" t="str">
        <f ca="1">IF((LM76&lt;&gt;"")*(LN76&lt;&gt;"")*((IFERROR(VLOOKUP(LI76,$B$76:$F$77,5,0),"")&lt;&gt;"")+(IFERROR(VLOOKUP(LI76,$D$76:$G$77,4,0),"")&lt;&gt;""))*((IFERROR(VLOOKUP(LK76,$B$76:$F$77,5,0),"")&lt;&gt;"")+(IFERROR(VLOOKUP(LK76,$D$76:$G$77,4,0),"")&lt;&gt;"")),IF((LT76&lt;&gt;2)+($B$76&amp;$D$76&lt;&gt;LI76&amp;LK76)*($B$77&amp;$D$77&lt;&gt;LI76&amp;LK76)*($D$76&amp;$B$76&lt;&gt;LI76&amp;LK76)*($D$77&amp;$B$77&lt;&gt;LI76&amp;LK76),"0",(LJ82+LJ84&gt;LJ86+LJ88)*(LM76&gt;LN76)+(LJ82+LJ84=LJ86+LJ88)*(LM76=LN76)+(LJ82+LJ84&lt;LJ86+LJ88)*(LM76&lt;LN76)),"")</f>
        <v/>
      </c>
      <c r="LQ76" s="453" t="str">
        <f ca="1">IF((LP76&lt;&gt;""),IF(OR(LJ82+LJ84&lt;&gt;LJ86+LJ88,PrSettings!$M$4="●"),((LJ82+LJ84-LJ86-LJ88)=(LM76-LN76))*(LP76=1),0),"")</f>
        <v/>
      </c>
      <c r="LR76" s="453" t="str">
        <f ca="1">IF((LQ76&lt;&gt;""),IF(LQ76=0,0,(LJ82+LJ84=LM76)*(LJ86+LJ88=LN76)),"")</f>
        <v/>
      </c>
      <c r="LS76" s="453" t="str">
        <f ca="1">IF(LP76&lt;&gt;"",IF((LT76&lt;&gt;2)+($B$76&amp;$D$76&lt;&gt;LI76&amp;LK76)*($B$77&amp;$D$77&lt;&gt;LI76&amp;LK76)*($D$76&amp;$B$76&lt;&gt;LI76&amp;LK76)*($D$77&amp;$B$77&lt;&gt;LI76&amp;LK76),0,IF(ABS(LJ82+LJ84-LJ86-LJ88)&gt;=PrSettings!$M$7,(ABS(LJ82+LJ84-LJ86-LJ88-LM76+LN76)&lt;=1)*1,IF(AND(LP76,$F76=$G76,LJ82+LJ84&gt;=PrSettings!$M$6),(ABS(LM76-LJ82-LJ84)&lt;=1)*1,IF(AND(LP76,LJ82+LJ84+LJ86+LJ88&gt;=PrSettings!$M$8),(ABS(LM76-LJ82-LJ84)+ABS(LN76-LJ86-LJ88)&lt;=1)*1,"0")))),"")</f>
        <v/>
      </c>
      <c r="LT76" s="476" t="str">
        <f ca="1">IF(($C$76&amp;$C$77&amp;$E$76&amp;$E$77&lt;&gt;"")*(LI$76&amp;LI$77&amp;LK$76&amp;LK$77&lt;&gt;"")*(LI76&amp;LK76&lt;&gt;""),IF(LO76&lt;&gt;1,0,COUNTIF($B$76:$B$77,LI76)+COUNTIF($D$76:$D$77,LI76))+IF(LO64&lt;&gt;1,0,COUNTIF($B$76:$B$77,LK76)+COUNTIF($D$76:$D$77,LK76)),"")</f>
        <v/>
      </c>
      <c r="LV76" s="491"/>
      <c r="LW76" s="452" t="str">
        <f>IF(LV76="","",VLOOKUP(LV76,Language!$D$5:$E$94,2,0))</f>
        <v/>
      </c>
      <c r="LX76" s="492"/>
      <c r="LY76" s="452" t="str">
        <f>IF(LX76="","",VLOOKUP(LX76,Language!$D$5:$E$94,2,0))</f>
        <v/>
      </c>
      <c r="LZ76" s="492"/>
      <c r="MA76" s="492"/>
      <c r="MB76" s="581">
        <f>COUNTIF(LV$76:LV$77,LV76)+COUNTIF(LX$76:LX$77,LV76)</f>
        <v>0</v>
      </c>
      <c r="MC76" s="453" t="str">
        <f ca="1">IF((LZ76&lt;&gt;"")*(MA76&lt;&gt;"")*((IFERROR(VLOOKUP(LV76,$B$76:$F$77,5,0),"")&lt;&gt;"")+(IFERROR(VLOOKUP(LV76,$D$76:$G$77,4,0),"")&lt;&gt;""))*((IFERROR(VLOOKUP(LX76,$B$76:$F$77,5,0),"")&lt;&gt;"")+(IFERROR(VLOOKUP(LX76,$D$76:$G$77,4,0),"")&lt;&gt;"")),IF((MG76&lt;&gt;2)+($B$76&amp;$D$76&lt;&gt;LV76&amp;LX76)*($B$77&amp;$D$77&lt;&gt;LV76&amp;LX76)*($D$76&amp;$B$76&lt;&gt;LV76&amp;LX76)*($D$77&amp;$B$77&lt;&gt;LV76&amp;LX76),"0",(LW82+LW84&gt;LW86+LW88)*(LZ76&gt;MA76)+(LW82+LW84=LW86+LW88)*(LZ76=MA76)+(LW82+LW84&lt;LW86+LW88)*(LZ76&lt;MA76)),"")</f>
        <v/>
      </c>
      <c r="MD76" s="453" t="str">
        <f ca="1">IF((MC76&lt;&gt;""),IF(OR(LW82+LW84&lt;&gt;LW86+LW88,PrSettings!$M$4="●"),((LW82+LW84-LW86-LW88)=(LZ76-MA76))*(MC76=1),0),"")</f>
        <v/>
      </c>
      <c r="ME76" s="453" t="str">
        <f ca="1">IF((MD76&lt;&gt;""),IF(MD76=0,0,(LW82+LW84=LZ76)*(LW86+LW88=MA76)),"")</f>
        <v/>
      </c>
      <c r="MF76" s="453" t="str">
        <f ca="1">IF(MC76&lt;&gt;"",IF((MG76&lt;&gt;2)+($B$76&amp;$D$76&lt;&gt;LV76&amp;LX76)*($B$77&amp;$D$77&lt;&gt;LV76&amp;LX76)*($D$76&amp;$B$76&lt;&gt;LV76&amp;LX76)*($D$77&amp;$B$77&lt;&gt;LV76&amp;LX76),0,IF(ABS(LW82+LW84-LW86-LW88)&gt;=PrSettings!$M$7,(ABS(LW82+LW84-LW86-LW88-LZ76+MA76)&lt;=1)*1,IF(AND(MC76,$F76=$G76,LW82+LW84&gt;=PrSettings!$M$6),(ABS(LZ76-LW82-LW84)&lt;=1)*1,IF(AND(MC76,LW82+LW84+LW86+LW88&gt;=PrSettings!$M$8),(ABS(LZ76-LW82-LW84)+ABS(MA76-LW86-LW88)&lt;=1)*1,"0")))),"")</f>
        <v/>
      </c>
      <c r="MG76" s="476" t="str">
        <f ca="1">IF(($C$76&amp;$C$77&amp;$E$76&amp;$E$77&lt;&gt;"")*(LV$76&amp;LV$77&amp;LX$76&amp;LX$77&lt;&gt;"")*(LV76&amp;LX76&lt;&gt;""),IF(MB76&lt;&gt;1,0,COUNTIF($B$76:$B$77,LV76)+COUNTIF($D$76:$D$77,LV76))+IF(MB64&lt;&gt;1,0,COUNTIF($B$76:$B$77,LX76)+COUNTIF($D$76:$D$77,LX76)),"")</f>
        <v/>
      </c>
    </row>
    <row r="77" spans="1:345" x14ac:dyDescent="0.25">
      <c r="B77" s="451">
        <f ca="1">IF(C77="","",INDEX(Groups!$C$7:$C$45,MATCH(C77,Groups!$D$7:$D$45,0)))</f>
        <v>3</v>
      </c>
      <c r="C77" s="452" t="str">
        <f ca="1">INDIRECT("'"&amp;References!$A$1&amp;"'!"&amp;"$R$70")</f>
        <v>Frankreich</v>
      </c>
      <c r="D77" s="453">
        <f ca="1">IF(E77="","",INDEX(Groups!$C$7:$C$45,MATCH(E77,Groups!$D$7:$D$45,0)))</f>
        <v>24</v>
      </c>
      <c r="E77" s="452" t="str">
        <f ca="1">INDIRECT("'"&amp;References!$A$1&amp;"'!"&amp;"$T$70")</f>
        <v>Marokko</v>
      </c>
      <c r="F77" s="454">
        <f ca="1">IF(AND(INDIRECT("'"&amp;References!$A$1&amp;"'!"&amp;"$R$71")&lt;&gt;"",INDIRECT("'"&amp;References!$A$1&amp;"'!"&amp;"$T$71")&lt;&gt;""),INDIRECT("'"&amp;References!$A$1&amp;"'!"&amp;"$R$71"),"")</f>
        <v>2</v>
      </c>
      <c r="G77" s="455">
        <f ca="1">IF(AND(INDIRECT("'"&amp;References!$A$1&amp;"'!"&amp;"$R$71")&lt;&gt;"",INDIRECT("'"&amp;References!$A$1&amp;"'!"&amp;"$T$71")&lt;&gt;""),INDIRECT("'"&amp;References!$A$1&amp;"'!"&amp;"$T$71"),"")</f>
        <v>0</v>
      </c>
      <c r="I77" s="491"/>
      <c r="J77" s="452" t="str">
        <f>IF(I77="","",VLOOKUP(I77,Language!$D$5:$E$94,2,0))</f>
        <v/>
      </c>
      <c r="K77" s="492"/>
      <c r="L77" s="452" t="str">
        <f>IF(K77="","",VLOOKUP(K77,Language!$D$5:$E$94,2,0))</f>
        <v/>
      </c>
      <c r="M77" s="492"/>
      <c r="N77" s="492"/>
      <c r="O77" s="581">
        <f>COUNTIF(I$76:I$77,I77)+COUNTIF(K$76:K$77,I77)</f>
        <v>0</v>
      </c>
      <c r="P77" s="453" t="str">
        <f ca="1">IF((M77&lt;&gt;"")*(N77&lt;&gt;"")*((IFERROR(VLOOKUP(I77,$B$76:$F$77,5,0),"")&lt;&gt;"")+(IFERROR(VLOOKUP(I77,$D$76:$G$77,4,0),"")&lt;&gt;""))*((IFERROR(VLOOKUP(K77,$B$76:$F$77,5,0),"")&lt;&gt;"")+(IFERROR(VLOOKUP(K77,$D$76:$G$77,4,0),"")&lt;&gt;"")),IF((T77&lt;&gt;2)+($B$76&amp;$D$76&lt;&gt;I77&amp;K77)*($B$77&amp;$D$77&lt;&gt;I77&amp;K77)*($D$76&amp;$B$76&lt;&gt;I77&amp;K77)*($D$77&amp;$B$77&lt;&gt;I77&amp;K77),"0",(J83+J85&gt;J87+J89)*(M77&gt;N77)+(J83+J85=J87+J89)*(M77=N77)+(J83+J85&lt;J87+J89)*(M77&lt;N77)),"")</f>
        <v/>
      </c>
      <c r="Q77" s="453" t="str">
        <f ca="1">IF((P77&lt;&gt;""),IF(OR(J83+J85&lt;&gt;J87+J89,PrSettings!$M$4="●"),((J83+J85-J87-J89)=(M77-N77))*(P77=1),0),"")</f>
        <v/>
      </c>
      <c r="R77" s="453" t="str">
        <f ca="1">IF((Q77&lt;&gt;""),IF(Q77=0,0,(J83+J85=M77)*(J87+J89=N77)),"")</f>
        <v/>
      </c>
      <c r="S77" s="453" t="str">
        <f ca="1">IF(P77&lt;&gt;"",IF((T77&lt;&gt;2)+($B$76&amp;$D$76&lt;&gt;I77&amp;K77)*($B$77&amp;$D$77&lt;&gt;I77&amp;K77)*($D$76&amp;$B$76&lt;&gt;I77&amp;K77)*($D$77&amp;$B$77&lt;&gt;I77&amp;K77),0,IF(ABS(J83+J85-J87-J89)&gt;=PrSettings!$M$7,(ABS(J83+J85-J87-J89-M77+N77)&lt;=1)*1,IF(AND(P77,$F77=$G77,J83+J85&gt;=PrSettings!$M$6),(ABS(M77-J83-J85)&lt;=1)*1,IF(AND(P77,J83+J85+J87+J89&gt;=PrSettings!$M$8),(ABS(M77-J83-J85)+ABS(N77-J87-J89)&lt;=1)*1,"0")))),"")</f>
        <v/>
      </c>
      <c r="T77" s="476" t="str">
        <f ca="1">IF(($C$76&amp;$C$77&amp;$E$76&amp;$E$77&lt;&gt;"")*(I$76&amp;I$77&amp;K$76&amp;K$77&lt;&gt;"")*(I77&amp;K77&lt;&gt;""),IF(O77&lt;&gt;1,0,COUNTIF($B$76:$B$77,I77)+COUNTIF($D$76:$D$77,I77))+IF(O65&lt;&gt;1,0,COUNTIF($B$76:$B$77,K77)+COUNTIF($D$76:$D$77,K77)),"")</f>
        <v/>
      </c>
      <c r="V77" s="491"/>
      <c r="W77" s="452" t="str">
        <f>IF(V77="","",VLOOKUP(V77,Language!$D$5:$E$94,2,0))</f>
        <v/>
      </c>
      <c r="X77" s="492"/>
      <c r="Y77" s="452" t="str">
        <f>IF(X77="","",VLOOKUP(X77,Language!$D$5:$E$94,2,0))</f>
        <v/>
      </c>
      <c r="Z77" s="492"/>
      <c r="AA77" s="492"/>
      <c r="AB77" s="581">
        <f>COUNTIF(V$76:V$77,V77)+COUNTIF(X$76:X$77,V77)</f>
        <v>0</v>
      </c>
      <c r="AC77" s="453" t="str">
        <f ca="1">IF((Z77&lt;&gt;"")*(AA77&lt;&gt;"")*((IFERROR(VLOOKUP(V77,$B$76:$F$77,5,0),"")&lt;&gt;"")+(IFERROR(VLOOKUP(V77,$D$76:$G$77,4,0),"")&lt;&gt;""))*((IFERROR(VLOOKUP(X77,$B$76:$F$77,5,0),"")&lt;&gt;"")+(IFERROR(VLOOKUP(X77,$D$76:$G$77,4,0),"")&lt;&gt;"")),IF((AG77&lt;&gt;2)+($B$76&amp;$D$76&lt;&gt;V77&amp;X77)*($B$77&amp;$D$77&lt;&gt;V77&amp;X77)*($D$76&amp;$B$76&lt;&gt;V77&amp;X77)*($D$77&amp;$B$77&lt;&gt;V77&amp;X77),"0",(W83+W85&gt;W87+W89)*(Z77&gt;AA77)+(W83+W85=W87+W89)*(Z77=AA77)+(W83+W85&lt;W87+W89)*(Z77&lt;AA77)),"")</f>
        <v/>
      </c>
      <c r="AD77" s="453" t="str">
        <f ca="1">IF((AC77&lt;&gt;""),IF(OR(W83+W85&lt;&gt;W87+W89,PrSettings!$M$4="●"),((W83+W85-W87-W89)=(Z77-AA77))*(AC77=1),0),"")</f>
        <v/>
      </c>
      <c r="AE77" s="453" t="str">
        <f ca="1">IF((AD77&lt;&gt;""),IF(AD77=0,0,(W83+W85=Z77)*(W87+W89=AA77)),"")</f>
        <v/>
      </c>
      <c r="AF77" s="453" t="str">
        <f ca="1">IF(AC77&lt;&gt;"",IF((AG77&lt;&gt;2)+($B$76&amp;$D$76&lt;&gt;V77&amp;X77)*($B$77&amp;$D$77&lt;&gt;V77&amp;X77)*($D$76&amp;$B$76&lt;&gt;V77&amp;X77)*($D$77&amp;$B$77&lt;&gt;V77&amp;X77),0,IF(ABS(W83+W85-W87-W89)&gt;=PrSettings!$M$7,(ABS(W83+W85-W87-W89-Z77+AA77)&lt;=1)*1,IF(AND(AC77,$F77=$G77,W83+W85&gt;=PrSettings!$M$6),(ABS(Z77-W83-W85)&lt;=1)*1,IF(AND(AC77,W83+W85+W87+W89&gt;=PrSettings!$M$8),(ABS(Z77-W83-W85)+ABS(AA77-W87-W89)&lt;=1)*1,"0")))),"")</f>
        <v/>
      </c>
      <c r="AG77" s="476" t="str">
        <f ca="1">IF(($C$76&amp;$C$77&amp;$E$76&amp;$E$77&lt;&gt;"")*(V$76&amp;V$77&amp;X$76&amp;X$77&lt;&gt;"")*(V77&amp;X77&lt;&gt;""),IF(AB77&lt;&gt;1,0,COUNTIF($B$76:$B$77,V77)+COUNTIF($D$76:$D$77,V77))+IF(AB65&lt;&gt;1,0,COUNTIF($B$76:$B$77,X77)+COUNTIF($D$76:$D$77,X77)),"")</f>
        <v/>
      </c>
      <c r="AI77" s="491"/>
      <c r="AJ77" s="452" t="str">
        <f>IF(AI77="","",VLOOKUP(AI77,Language!$D$5:$E$94,2,0))</f>
        <v/>
      </c>
      <c r="AK77" s="492"/>
      <c r="AL77" s="452" t="str">
        <f>IF(AK77="","",VLOOKUP(AK77,Language!$D$5:$E$94,2,0))</f>
        <v/>
      </c>
      <c r="AM77" s="492"/>
      <c r="AN77" s="492"/>
      <c r="AO77" s="581">
        <f>COUNTIF(AI$76:AI$77,AI77)+COUNTIF(AK$76:AK$77,AI77)</f>
        <v>0</v>
      </c>
      <c r="AP77" s="453" t="str">
        <f ca="1">IF((AM77&lt;&gt;"")*(AN77&lt;&gt;"")*((IFERROR(VLOOKUP(AI77,$B$76:$F$77,5,0),"")&lt;&gt;"")+(IFERROR(VLOOKUP(AI77,$D$76:$G$77,4,0),"")&lt;&gt;""))*((IFERROR(VLOOKUP(AK77,$B$76:$F$77,5,0),"")&lt;&gt;"")+(IFERROR(VLOOKUP(AK77,$D$76:$G$77,4,0),"")&lt;&gt;"")),IF((AT77&lt;&gt;2)+($B$76&amp;$D$76&lt;&gt;AI77&amp;AK77)*($B$77&amp;$D$77&lt;&gt;AI77&amp;AK77)*($D$76&amp;$B$76&lt;&gt;AI77&amp;AK77)*($D$77&amp;$B$77&lt;&gt;AI77&amp;AK77),"0",(AJ83+AJ85&gt;AJ87+AJ89)*(AM77&gt;AN77)+(AJ83+AJ85=AJ87+AJ89)*(AM77=AN77)+(AJ83+AJ85&lt;AJ87+AJ89)*(AM77&lt;AN77)),"")</f>
        <v/>
      </c>
      <c r="AQ77" s="453" t="str">
        <f ca="1">IF((AP77&lt;&gt;""),IF(OR(AJ83+AJ85&lt;&gt;AJ87+AJ89,PrSettings!$M$4="●"),((AJ83+AJ85-AJ87-AJ89)=(AM77-AN77))*(AP77=1),0),"")</f>
        <v/>
      </c>
      <c r="AR77" s="453" t="str">
        <f ca="1">IF((AQ77&lt;&gt;""),IF(AQ77=0,0,(AJ83+AJ85=AM77)*(AJ87+AJ89=AN77)),"")</f>
        <v/>
      </c>
      <c r="AS77" s="453" t="str">
        <f ca="1">IF(AP77&lt;&gt;"",IF((AT77&lt;&gt;2)+($B$76&amp;$D$76&lt;&gt;AI77&amp;AK77)*($B$77&amp;$D$77&lt;&gt;AI77&amp;AK77)*($D$76&amp;$B$76&lt;&gt;AI77&amp;AK77)*($D$77&amp;$B$77&lt;&gt;AI77&amp;AK77),0,IF(ABS(AJ83+AJ85-AJ87-AJ89)&gt;=PrSettings!$M$7,(ABS(AJ83+AJ85-AJ87-AJ89-AM77+AN77)&lt;=1)*1,IF(AND(AP77,$F77=$G77,AJ83+AJ85&gt;=PrSettings!$M$6),(ABS(AM77-AJ83-AJ85)&lt;=1)*1,IF(AND(AP77,AJ83+AJ85+AJ87+AJ89&gt;=PrSettings!$M$8),(ABS(AM77-AJ83-AJ85)+ABS(AN77-AJ87-AJ89)&lt;=1)*1,"0")))),"")</f>
        <v/>
      </c>
      <c r="AT77" s="476" t="str">
        <f ca="1">IF(($C$76&amp;$C$77&amp;$E$76&amp;$E$77&lt;&gt;"")*(AI$76&amp;AI$77&amp;AK$76&amp;AK$77&lt;&gt;"")*(AI77&amp;AK77&lt;&gt;""),IF(AO77&lt;&gt;1,0,COUNTIF($B$76:$B$77,AI77)+COUNTIF($D$76:$D$77,AI77))+IF(AO65&lt;&gt;1,0,COUNTIF($B$76:$B$77,AK77)+COUNTIF($D$76:$D$77,AK77)),"")</f>
        <v/>
      </c>
      <c r="AV77" s="491"/>
      <c r="AW77" s="452" t="str">
        <f>IF(AV77="","",VLOOKUP(AV77,Language!$D$5:$E$94,2,0))</f>
        <v/>
      </c>
      <c r="AX77" s="492"/>
      <c r="AY77" s="452" t="str">
        <f>IF(AX77="","",VLOOKUP(AX77,Language!$D$5:$E$94,2,0))</f>
        <v/>
      </c>
      <c r="AZ77" s="492"/>
      <c r="BA77" s="492"/>
      <c r="BB77" s="581">
        <f>COUNTIF(AV$76:AV$77,AV77)+COUNTIF(AX$76:AX$77,AV77)</f>
        <v>0</v>
      </c>
      <c r="BC77" s="453" t="str">
        <f ca="1">IF((AZ77&lt;&gt;"")*(BA77&lt;&gt;"")*((IFERROR(VLOOKUP(AV77,$B$76:$F$77,5,0),"")&lt;&gt;"")+(IFERROR(VLOOKUP(AV77,$D$76:$G$77,4,0),"")&lt;&gt;""))*((IFERROR(VLOOKUP(AX77,$B$76:$F$77,5,0),"")&lt;&gt;"")+(IFERROR(VLOOKUP(AX77,$D$76:$G$77,4,0),"")&lt;&gt;"")),IF((BG77&lt;&gt;2)+($B$76&amp;$D$76&lt;&gt;AV77&amp;AX77)*($B$77&amp;$D$77&lt;&gt;AV77&amp;AX77)*($D$76&amp;$B$76&lt;&gt;AV77&amp;AX77)*($D$77&amp;$B$77&lt;&gt;AV77&amp;AX77),"0",(AW83+AW85&gt;AW87+AW89)*(AZ77&gt;BA77)+(AW83+AW85=AW87+AW89)*(AZ77=BA77)+(AW83+AW85&lt;AW87+AW89)*(AZ77&lt;BA77)),"")</f>
        <v/>
      </c>
      <c r="BD77" s="453" t="str">
        <f ca="1">IF((BC77&lt;&gt;""),IF(OR(AW83+AW85&lt;&gt;AW87+AW89,PrSettings!$M$4="●"),((AW83+AW85-AW87-AW89)=(AZ77-BA77))*(BC77=1),0),"")</f>
        <v/>
      </c>
      <c r="BE77" s="453" t="str">
        <f ca="1">IF((BD77&lt;&gt;""),IF(BD77=0,0,(AW83+AW85=AZ77)*(AW87+AW89=BA77)),"")</f>
        <v/>
      </c>
      <c r="BF77" s="453" t="str">
        <f ca="1">IF(BC77&lt;&gt;"",IF((BG77&lt;&gt;2)+($B$76&amp;$D$76&lt;&gt;AV77&amp;AX77)*($B$77&amp;$D$77&lt;&gt;AV77&amp;AX77)*($D$76&amp;$B$76&lt;&gt;AV77&amp;AX77)*($D$77&amp;$B$77&lt;&gt;AV77&amp;AX77),0,IF(ABS(AW83+AW85-AW87-AW89)&gt;=PrSettings!$M$7,(ABS(AW83+AW85-AW87-AW89-AZ77+BA77)&lt;=1)*1,IF(AND(BC77,$F77=$G77,AW83+AW85&gt;=PrSettings!$M$6),(ABS(AZ77-AW83-AW85)&lt;=1)*1,IF(AND(BC77,AW83+AW85+AW87+AW89&gt;=PrSettings!$M$8),(ABS(AZ77-AW83-AW85)+ABS(BA77-AW87-AW89)&lt;=1)*1,"0")))),"")</f>
        <v/>
      </c>
      <c r="BG77" s="476" t="str">
        <f ca="1">IF(($C$76&amp;$C$77&amp;$E$76&amp;$E$77&lt;&gt;"")*(AV$76&amp;AV$77&amp;AX$76&amp;AX$77&lt;&gt;"")*(AV77&amp;AX77&lt;&gt;""),IF(BB77&lt;&gt;1,0,COUNTIF($B$76:$B$77,AV77)+COUNTIF($D$76:$D$77,AV77))+IF(BB65&lt;&gt;1,0,COUNTIF($B$76:$B$77,AX77)+COUNTIF($D$76:$D$77,AX77)),"")</f>
        <v/>
      </c>
      <c r="BI77" s="491"/>
      <c r="BJ77" s="452" t="str">
        <f>IF(BI77="","",VLOOKUP(BI77,Language!$D$5:$E$94,2,0))</f>
        <v/>
      </c>
      <c r="BK77" s="492"/>
      <c r="BL77" s="452" t="str">
        <f>IF(BK77="","",VLOOKUP(BK77,Language!$D$5:$E$94,2,0))</f>
        <v/>
      </c>
      <c r="BM77" s="492"/>
      <c r="BN77" s="492"/>
      <c r="BO77" s="581">
        <f>COUNTIF(BI$76:BI$77,BI77)+COUNTIF(BK$76:BK$77,BI77)</f>
        <v>0</v>
      </c>
      <c r="BP77" s="453" t="str">
        <f ca="1">IF((BM77&lt;&gt;"")*(BN77&lt;&gt;"")*((IFERROR(VLOOKUP(BI77,$B$76:$F$77,5,0),"")&lt;&gt;"")+(IFERROR(VLOOKUP(BI77,$D$76:$G$77,4,0),"")&lt;&gt;""))*((IFERROR(VLOOKUP(BK77,$B$76:$F$77,5,0),"")&lt;&gt;"")+(IFERROR(VLOOKUP(BK77,$D$76:$G$77,4,0),"")&lt;&gt;"")),IF((BT77&lt;&gt;2)+($B$76&amp;$D$76&lt;&gt;BI77&amp;BK77)*($B$77&amp;$D$77&lt;&gt;BI77&amp;BK77)*($D$76&amp;$B$76&lt;&gt;BI77&amp;BK77)*($D$77&amp;$B$77&lt;&gt;BI77&amp;BK77),"0",(BJ83+BJ85&gt;BJ87+BJ89)*(BM77&gt;BN77)+(BJ83+BJ85=BJ87+BJ89)*(BM77=BN77)+(BJ83+BJ85&lt;BJ87+BJ89)*(BM77&lt;BN77)),"")</f>
        <v/>
      </c>
      <c r="BQ77" s="453" t="str">
        <f ca="1">IF((BP77&lt;&gt;""),IF(OR(BJ83+BJ85&lt;&gt;BJ87+BJ89,PrSettings!$M$4="●"),((BJ83+BJ85-BJ87-BJ89)=(BM77-BN77))*(BP77=1),0),"")</f>
        <v/>
      </c>
      <c r="BR77" s="453" t="str">
        <f ca="1">IF((BQ77&lt;&gt;""),IF(BQ77=0,0,(BJ83+BJ85=BM77)*(BJ87+BJ89=BN77)),"")</f>
        <v/>
      </c>
      <c r="BS77" s="453" t="str">
        <f ca="1">IF(BP77&lt;&gt;"",IF((BT77&lt;&gt;2)+($B$76&amp;$D$76&lt;&gt;BI77&amp;BK77)*($B$77&amp;$D$77&lt;&gt;BI77&amp;BK77)*($D$76&amp;$B$76&lt;&gt;BI77&amp;BK77)*($D$77&amp;$B$77&lt;&gt;BI77&amp;BK77),0,IF(ABS(BJ83+BJ85-BJ87-BJ89)&gt;=PrSettings!$M$7,(ABS(BJ83+BJ85-BJ87-BJ89-BM77+BN77)&lt;=1)*1,IF(AND(BP77,$F77=$G77,BJ83+BJ85&gt;=PrSettings!$M$6),(ABS(BM77-BJ83-BJ85)&lt;=1)*1,IF(AND(BP77,BJ83+BJ85+BJ87+BJ89&gt;=PrSettings!$M$8),(ABS(BM77-BJ83-BJ85)+ABS(BN77-BJ87-BJ89)&lt;=1)*1,"0")))),"")</f>
        <v/>
      </c>
      <c r="BT77" s="476" t="str">
        <f ca="1">IF(($C$76&amp;$C$77&amp;$E$76&amp;$E$77&lt;&gt;"")*(BI$76&amp;BI$77&amp;BK$76&amp;BK$77&lt;&gt;"")*(BI77&amp;BK77&lt;&gt;""),IF(BO77&lt;&gt;1,0,COUNTIF($B$76:$B$77,BI77)+COUNTIF($D$76:$D$77,BI77))+IF(BO65&lt;&gt;1,0,COUNTIF($B$76:$B$77,BK77)+COUNTIF($D$76:$D$77,BK77)),"")</f>
        <v/>
      </c>
      <c r="BV77" s="491"/>
      <c r="BW77" s="452" t="str">
        <f>IF(BV77="","",VLOOKUP(BV77,Language!$D$5:$E$94,2,0))</f>
        <v/>
      </c>
      <c r="BX77" s="492"/>
      <c r="BY77" s="452" t="str">
        <f>IF(BX77="","",VLOOKUP(BX77,Language!$D$5:$E$94,2,0))</f>
        <v/>
      </c>
      <c r="BZ77" s="492"/>
      <c r="CA77" s="492"/>
      <c r="CB77" s="581">
        <f>COUNTIF(BV$76:BV$77,BV77)+COUNTIF(BX$76:BX$77,BV77)</f>
        <v>0</v>
      </c>
      <c r="CC77" s="453" t="str">
        <f ca="1">IF((BZ77&lt;&gt;"")*(CA77&lt;&gt;"")*((IFERROR(VLOOKUP(BV77,$B$76:$F$77,5,0),"")&lt;&gt;"")+(IFERROR(VLOOKUP(BV77,$D$76:$G$77,4,0),"")&lt;&gt;""))*((IFERROR(VLOOKUP(BX77,$B$76:$F$77,5,0),"")&lt;&gt;"")+(IFERROR(VLOOKUP(BX77,$D$76:$G$77,4,0),"")&lt;&gt;"")),IF((CG77&lt;&gt;2)+($B$76&amp;$D$76&lt;&gt;BV77&amp;BX77)*($B$77&amp;$D$77&lt;&gt;BV77&amp;BX77)*($D$76&amp;$B$76&lt;&gt;BV77&amp;BX77)*($D$77&amp;$B$77&lt;&gt;BV77&amp;BX77),"0",(BW83+BW85&gt;BW87+BW89)*(BZ77&gt;CA77)+(BW83+BW85=BW87+BW89)*(BZ77=CA77)+(BW83+BW85&lt;BW87+BW89)*(BZ77&lt;CA77)),"")</f>
        <v/>
      </c>
      <c r="CD77" s="453" t="str">
        <f ca="1">IF((CC77&lt;&gt;""),IF(OR(BW83+BW85&lt;&gt;BW87+BW89,PrSettings!$M$4="●"),((BW83+BW85-BW87-BW89)=(BZ77-CA77))*(CC77=1),0),"")</f>
        <v/>
      </c>
      <c r="CE77" s="453" t="str">
        <f ca="1">IF((CD77&lt;&gt;""),IF(CD77=0,0,(BW83+BW85=BZ77)*(BW87+BW89=CA77)),"")</f>
        <v/>
      </c>
      <c r="CF77" s="453" t="str">
        <f ca="1">IF(CC77&lt;&gt;"",IF((CG77&lt;&gt;2)+($B$76&amp;$D$76&lt;&gt;BV77&amp;BX77)*($B$77&amp;$D$77&lt;&gt;BV77&amp;BX77)*($D$76&amp;$B$76&lt;&gt;BV77&amp;BX77)*($D$77&amp;$B$77&lt;&gt;BV77&amp;BX77),0,IF(ABS(BW83+BW85-BW87-BW89)&gt;=PrSettings!$M$7,(ABS(BW83+BW85-BW87-BW89-BZ77+CA77)&lt;=1)*1,IF(AND(CC77,$F77=$G77,BW83+BW85&gt;=PrSettings!$M$6),(ABS(BZ77-BW83-BW85)&lt;=1)*1,IF(AND(CC77,BW83+BW85+BW87+BW89&gt;=PrSettings!$M$8),(ABS(BZ77-BW83-BW85)+ABS(CA77-BW87-BW89)&lt;=1)*1,"0")))),"")</f>
        <v/>
      </c>
      <c r="CG77" s="476" t="str">
        <f ca="1">IF(($C$76&amp;$C$77&amp;$E$76&amp;$E$77&lt;&gt;"")*(BV$76&amp;BV$77&amp;BX$76&amp;BX$77&lt;&gt;"")*(BV77&amp;BX77&lt;&gt;""),IF(CB77&lt;&gt;1,0,COUNTIF($B$76:$B$77,BV77)+COUNTIF($D$76:$D$77,BV77))+IF(CB65&lt;&gt;1,0,COUNTIF($B$76:$B$77,BX77)+COUNTIF($D$76:$D$77,BX77)),"")</f>
        <v/>
      </c>
      <c r="CI77" s="491"/>
      <c r="CJ77" s="452" t="str">
        <f>IF(CI77="","",VLOOKUP(CI77,Language!$D$5:$E$94,2,0))</f>
        <v/>
      </c>
      <c r="CK77" s="492"/>
      <c r="CL77" s="452" t="str">
        <f>IF(CK77="","",VLOOKUP(CK77,Language!$D$5:$E$94,2,0))</f>
        <v/>
      </c>
      <c r="CM77" s="492"/>
      <c r="CN77" s="492"/>
      <c r="CO77" s="581">
        <f>COUNTIF(CI$76:CI$77,CI77)+COUNTIF(CK$76:CK$77,CI77)</f>
        <v>0</v>
      </c>
      <c r="CP77" s="453" t="str">
        <f ca="1">IF((CM77&lt;&gt;"")*(CN77&lt;&gt;"")*((IFERROR(VLOOKUP(CI77,$B$76:$F$77,5,0),"")&lt;&gt;"")+(IFERROR(VLOOKUP(CI77,$D$76:$G$77,4,0),"")&lt;&gt;""))*((IFERROR(VLOOKUP(CK77,$B$76:$F$77,5,0),"")&lt;&gt;"")+(IFERROR(VLOOKUP(CK77,$D$76:$G$77,4,0),"")&lt;&gt;"")),IF((CT77&lt;&gt;2)+($B$76&amp;$D$76&lt;&gt;CI77&amp;CK77)*($B$77&amp;$D$77&lt;&gt;CI77&amp;CK77)*($D$76&amp;$B$76&lt;&gt;CI77&amp;CK77)*($D$77&amp;$B$77&lt;&gt;CI77&amp;CK77),"0",(CJ83+CJ85&gt;CJ87+CJ89)*(CM77&gt;CN77)+(CJ83+CJ85=CJ87+CJ89)*(CM77=CN77)+(CJ83+CJ85&lt;CJ87+CJ89)*(CM77&lt;CN77)),"")</f>
        <v/>
      </c>
      <c r="CQ77" s="453" t="str">
        <f ca="1">IF((CP77&lt;&gt;""),IF(OR(CJ83+CJ85&lt;&gt;CJ87+CJ89,PrSettings!$M$4="●"),((CJ83+CJ85-CJ87-CJ89)=(CM77-CN77))*(CP77=1),0),"")</f>
        <v/>
      </c>
      <c r="CR77" s="453" t="str">
        <f ca="1">IF((CQ77&lt;&gt;""),IF(CQ77=0,0,(CJ83+CJ85=CM77)*(CJ87+CJ89=CN77)),"")</f>
        <v/>
      </c>
      <c r="CS77" s="453" t="str">
        <f ca="1">IF(CP77&lt;&gt;"",IF((CT77&lt;&gt;2)+($B$76&amp;$D$76&lt;&gt;CI77&amp;CK77)*($B$77&amp;$D$77&lt;&gt;CI77&amp;CK77)*($D$76&amp;$B$76&lt;&gt;CI77&amp;CK77)*($D$77&amp;$B$77&lt;&gt;CI77&amp;CK77),0,IF(ABS(CJ83+CJ85-CJ87-CJ89)&gt;=PrSettings!$M$7,(ABS(CJ83+CJ85-CJ87-CJ89-CM77+CN77)&lt;=1)*1,IF(AND(CP77,$F77=$G77,CJ83+CJ85&gt;=PrSettings!$M$6),(ABS(CM77-CJ83-CJ85)&lt;=1)*1,IF(AND(CP77,CJ83+CJ85+CJ87+CJ89&gt;=PrSettings!$M$8),(ABS(CM77-CJ83-CJ85)+ABS(CN77-CJ87-CJ89)&lt;=1)*1,"0")))),"")</f>
        <v/>
      </c>
      <c r="CT77" s="476" t="str">
        <f ca="1">IF(($C$76&amp;$C$77&amp;$E$76&amp;$E$77&lt;&gt;"")*(CI$76&amp;CI$77&amp;CK$76&amp;CK$77&lt;&gt;"")*(CI77&amp;CK77&lt;&gt;""),IF(CO77&lt;&gt;1,0,COUNTIF($B$76:$B$77,CI77)+COUNTIF($D$76:$D$77,CI77))+IF(CO65&lt;&gt;1,0,COUNTIF($B$76:$B$77,CK77)+COUNTIF($D$76:$D$77,CK77)),"")</f>
        <v/>
      </c>
      <c r="CV77" s="491"/>
      <c r="CW77" s="452" t="str">
        <f>IF(CV77="","",VLOOKUP(CV77,Language!$D$5:$E$94,2,0))</f>
        <v/>
      </c>
      <c r="CX77" s="492"/>
      <c r="CY77" s="452" t="str">
        <f>IF(CX77="","",VLOOKUP(CX77,Language!$D$5:$E$94,2,0))</f>
        <v/>
      </c>
      <c r="CZ77" s="492"/>
      <c r="DA77" s="492"/>
      <c r="DB77" s="581">
        <f>COUNTIF(CV$76:CV$77,CV77)+COUNTIF(CX$76:CX$77,CV77)</f>
        <v>0</v>
      </c>
      <c r="DC77" s="453" t="str">
        <f ca="1">IF((CZ77&lt;&gt;"")*(DA77&lt;&gt;"")*((IFERROR(VLOOKUP(CV77,$B$76:$F$77,5,0),"")&lt;&gt;"")+(IFERROR(VLOOKUP(CV77,$D$76:$G$77,4,0),"")&lt;&gt;""))*((IFERROR(VLOOKUP(CX77,$B$76:$F$77,5,0),"")&lt;&gt;"")+(IFERROR(VLOOKUP(CX77,$D$76:$G$77,4,0),"")&lt;&gt;"")),IF((DG77&lt;&gt;2)+($B$76&amp;$D$76&lt;&gt;CV77&amp;CX77)*($B$77&amp;$D$77&lt;&gt;CV77&amp;CX77)*($D$76&amp;$B$76&lt;&gt;CV77&amp;CX77)*($D$77&amp;$B$77&lt;&gt;CV77&amp;CX77),"0",(CW83+CW85&gt;CW87+CW89)*(CZ77&gt;DA77)+(CW83+CW85=CW87+CW89)*(CZ77=DA77)+(CW83+CW85&lt;CW87+CW89)*(CZ77&lt;DA77)),"")</f>
        <v/>
      </c>
      <c r="DD77" s="453" t="str">
        <f ca="1">IF((DC77&lt;&gt;""),IF(OR(CW83+CW85&lt;&gt;CW87+CW89,PrSettings!$M$4="●"),((CW83+CW85-CW87-CW89)=(CZ77-DA77))*(DC77=1),0),"")</f>
        <v/>
      </c>
      <c r="DE77" s="453" t="str">
        <f ca="1">IF((DD77&lt;&gt;""),IF(DD77=0,0,(CW83+CW85=CZ77)*(CW87+CW89=DA77)),"")</f>
        <v/>
      </c>
      <c r="DF77" s="453" t="str">
        <f ca="1">IF(DC77&lt;&gt;"",IF((DG77&lt;&gt;2)+($B$76&amp;$D$76&lt;&gt;CV77&amp;CX77)*($B$77&amp;$D$77&lt;&gt;CV77&amp;CX77)*($D$76&amp;$B$76&lt;&gt;CV77&amp;CX77)*($D$77&amp;$B$77&lt;&gt;CV77&amp;CX77),0,IF(ABS(CW83+CW85-CW87-CW89)&gt;=PrSettings!$M$7,(ABS(CW83+CW85-CW87-CW89-CZ77+DA77)&lt;=1)*1,IF(AND(DC77,$F77=$G77,CW83+CW85&gt;=PrSettings!$M$6),(ABS(CZ77-CW83-CW85)&lt;=1)*1,IF(AND(DC77,CW83+CW85+CW87+CW89&gt;=PrSettings!$M$8),(ABS(CZ77-CW83-CW85)+ABS(DA77-CW87-CW89)&lt;=1)*1,"0")))),"")</f>
        <v/>
      </c>
      <c r="DG77" s="476" t="str">
        <f ca="1">IF(($C$76&amp;$C$77&amp;$E$76&amp;$E$77&lt;&gt;"")*(CV$76&amp;CV$77&amp;CX$76&amp;CX$77&lt;&gt;"")*(CV77&amp;CX77&lt;&gt;""),IF(DB77&lt;&gt;1,0,COUNTIF($B$76:$B$77,CV77)+COUNTIF($D$76:$D$77,CV77))+IF(DB65&lt;&gt;1,0,COUNTIF($B$76:$B$77,CX77)+COUNTIF($D$76:$D$77,CX77)),"")</f>
        <v/>
      </c>
      <c r="DI77" s="491"/>
      <c r="DJ77" s="452" t="str">
        <f>IF(DI77="","",VLOOKUP(DI77,Language!$D$5:$E$94,2,0))</f>
        <v/>
      </c>
      <c r="DK77" s="492"/>
      <c r="DL77" s="452" t="str">
        <f>IF(DK77="","",VLOOKUP(DK77,Language!$D$5:$E$94,2,0))</f>
        <v/>
      </c>
      <c r="DM77" s="492"/>
      <c r="DN77" s="492"/>
      <c r="DO77" s="581">
        <f>COUNTIF(DI$76:DI$77,DI77)+COUNTIF(DK$76:DK$77,DI77)</f>
        <v>0</v>
      </c>
      <c r="DP77" s="453" t="str">
        <f ca="1">IF((DM77&lt;&gt;"")*(DN77&lt;&gt;"")*((IFERROR(VLOOKUP(DI77,$B$76:$F$77,5,0),"")&lt;&gt;"")+(IFERROR(VLOOKUP(DI77,$D$76:$G$77,4,0),"")&lt;&gt;""))*((IFERROR(VLOOKUP(DK77,$B$76:$F$77,5,0),"")&lt;&gt;"")+(IFERROR(VLOOKUP(DK77,$D$76:$G$77,4,0),"")&lt;&gt;"")),IF((DT77&lt;&gt;2)+($B$76&amp;$D$76&lt;&gt;DI77&amp;DK77)*($B$77&amp;$D$77&lt;&gt;DI77&amp;DK77)*($D$76&amp;$B$76&lt;&gt;DI77&amp;DK77)*($D$77&amp;$B$77&lt;&gt;DI77&amp;DK77),"0",(DJ83+DJ85&gt;DJ87+DJ89)*(DM77&gt;DN77)+(DJ83+DJ85=DJ87+DJ89)*(DM77=DN77)+(DJ83+DJ85&lt;DJ87+DJ89)*(DM77&lt;DN77)),"")</f>
        <v/>
      </c>
      <c r="DQ77" s="453" t="str">
        <f ca="1">IF((DP77&lt;&gt;""),IF(OR(DJ83+DJ85&lt;&gt;DJ87+DJ89,PrSettings!$M$4="●"),((DJ83+DJ85-DJ87-DJ89)=(DM77-DN77))*(DP77=1),0),"")</f>
        <v/>
      </c>
      <c r="DR77" s="453" t="str">
        <f ca="1">IF((DQ77&lt;&gt;""),IF(DQ77=0,0,(DJ83+DJ85=DM77)*(DJ87+DJ89=DN77)),"")</f>
        <v/>
      </c>
      <c r="DS77" s="453" t="str">
        <f ca="1">IF(DP77&lt;&gt;"",IF((DT77&lt;&gt;2)+($B$76&amp;$D$76&lt;&gt;DI77&amp;DK77)*($B$77&amp;$D$77&lt;&gt;DI77&amp;DK77)*($D$76&amp;$B$76&lt;&gt;DI77&amp;DK77)*($D$77&amp;$B$77&lt;&gt;DI77&amp;DK77),0,IF(ABS(DJ83+DJ85-DJ87-DJ89)&gt;=PrSettings!$M$7,(ABS(DJ83+DJ85-DJ87-DJ89-DM77+DN77)&lt;=1)*1,IF(AND(DP77,$F77=$G77,DJ83+DJ85&gt;=PrSettings!$M$6),(ABS(DM77-DJ83-DJ85)&lt;=1)*1,IF(AND(DP77,DJ83+DJ85+DJ87+DJ89&gt;=PrSettings!$M$8),(ABS(DM77-DJ83-DJ85)+ABS(DN77-DJ87-DJ89)&lt;=1)*1,"0")))),"")</f>
        <v/>
      </c>
      <c r="DT77" s="476" t="str">
        <f ca="1">IF(($C$76&amp;$C$77&amp;$E$76&amp;$E$77&lt;&gt;"")*(DI$76&amp;DI$77&amp;DK$76&amp;DK$77&lt;&gt;"")*(DI77&amp;DK77&lt;&gt;""),IF(DO77&lt;&gt;1,0,COUNTIF($B$76:$B$77,DI77)+COUNTIF($D$76:$D$77,DI77))+IF(DO65&lt;&gt;1,0,COUNTIF($B$76:$B$77,DK77)+COUNTIF($D$76:$D$77,DK77)),"")</f>
        <v/>
      </c>
      <c r="DV77" s="491"/>
      <c r="DW77" s="452" t="str">
        <f>IF(DV77="","",VLOOKUP(DV77,Language!$D$5:$E$94,2,0))</f>
        <v/>
      </c>
      <c r="DX77" s="492"/>
      <c r="DY77" s="452" t="str">
        <f>IF(DX77="","",VLOOKUP(DX77,Language!$D$5:$E$94,2,0))</f>
        <v/>
      </c>
      <c r="DZ77" s="492"/>
      <c r="EA77" s="492"/>
      <c r="EB77" s="581">
        <f>COUNTIF(DV$76:DV$77,DV77)+COUNTIF(DX$76:DX$77,DV77)</f>
        <v>0</v>
      </c>
      <c r="EC77" s="453" t="str">
        <f ca="1">IF((DZ77&lt;&gt;"")*(EA77&lt;&gt;"")*((IFERROR(VLOOKUP(DV77,$B$76:$F$77,5,0),"")&lt;&gt;"")+(IFERROR(VLOOKUP(DV77,$D$76:$G$77,4,0),"")&lt;&gt;""))*((IFERROR(VLOOKUP(DX77,$B$76:$F$77,5,0),"")&lt;&gt;"")+(IFERROR(VLOOKUP(DX77,$D$76:$G$77,4,0),"")&lt;&gt;"")),IF((EG77&lt;&gt;2)+($B$76&amp;$D$76&lt;&gt;DV77&amp;DX77)*($B$77&amp;$D$77&lt;&gt;DV77&amp;DX77)*($D$76&amp;$B$76&lt;&gt;DV77&amp;DX77)*($D$77&amp;$B$77&lt;&gt;DV77&amp;DX77),"0",(DW83+DW85&gt;DW87+DW89)*(DZ77&gt;EA77)+(DW83+DW85=DW87+DW89)*(DZ77=EA77)+(DW83+DW85&lt;DW87+DW89)*(DZ77&lt;EA77)),"")</f>
        <v/>
      </c>
      <c r="ED77" s="453" t="str">
        <f ca="1">IF((EC77&lt;&gt;""),IF(OR(DW83+DW85&lt;&gt;DW87+DW89,PrSettings!$M$4="●"),((DW83+DW85-DW87-DW89)=(DZ77-EA77))*(EC77=1),0),"")</f>
        <v/>
      </c>
      <c r="EE77" s="453" t="str">
        <f ca="1">IF((ED77&lt;&gt;""),IF(ED77=0,0,(DW83+DW85=DZ77)*(DW87+DW89=EA77)),"")</f>
        <v/>
      </c>
      <c r="EF77" s="453" t="str">
        <f ca="1">IF(EC77&lt;&gt;"",IF((EG77&lt;&gt;2)+($B$76&amp;$D$76&lt;&gt;DV77&amp;DX77)*($B$77&amp;$D$77&lt;&gt;DV77&amp;DX77)*($D$76&amp;$B$76&lt;&gt;DV77&amp;DX77)*($D$77&amp;$B$77&lt;&gt;DV77&amp;DX77),0,IF(ABS(DW83+DW85-DW87-DW89)&gt;=PrSettings!$M$7,(ABS(DW83+DW85-DW87-DW89-DZ77+EA77)&lt;=1)*1,IF(AND(EC77,$F77=$G77,DW83+DW85&gt;=PrSettings!$M$6),(ABS(DZ77-DW83-DW85)&lt;=1)*1,IF(AND(EC77,DW83+DW85+DW87+DW89&gt;=PrSettings!$M$8),(ABS(DZ77-DW83-DW85)+ABS(EA77-DW87-DW89)&lt;=1)*1,"0")))),"")</f>
        <v/>
      </c>
      <c r="EG77" s="476" t="str">
        <f ca="1">IF(($C$76&amp;$C$77&amp;$E$76&amp;$E$77&lt;&gt;"")*(DV$76&amp;DV$77&amp;DX$76&amp;DX$77&lt;&gt;"")*(DV77&amp;DX77&lt;&gt;""),IF(EB77&lt;&gt;1,0,COUNTIF($B$76:$B$77,DV77)+COUNTIF($D$76:$D$77,DV77))+IF(EB65&lt;&gt;1,0,COUNTIF($B$76:$B$77,DX77)+COUNTIF($D$76:$D$77,DX77)),"")</f>
        <v/>
      </c>
      <c r="EI77" s="491"/>
      <c r="EJ77" s="452" t="str">
        <f>IF(EI77="","",VLOOKUP(EI77,Language!$D$5:$E$94,2,0))</f>
        <v/>
      </c>
      <c r="EK77" s="492"/>
      <c r="EL77" s="452" t="str">
        <f>IF(EK77="","",VLOOKUP(EK77,Language!$D$5:$E$94,2,0))</f>
        <v/>
      </c>
      <c r="EM77" s="492"/>
      <c r="EN77" s="492"/>
      <c r="EO77" s="581">
        <f>COUNTIF(EI$76:EI$77,EI77)+COUNTIF(EK$76:EK$77,EI77)</f>
        <v>0</v>
      </c>
      <c r="EP77" s="453" t="str">
        <f ca="1">IF((EM77&lt;&gt;"")*(EN77&lt;&gt;"")*((IFERROR(VLOOKUP(EI77,$B$76:$F$77,5,0),"")&lt;&gt;"")+(IFERROR(VLOOKUP(EI77,$D$76:$G$77,4,0),"")&lt;&gt;""))*((IFERROR(VLOOKUP(EK77,$B$76:$F$77,5,0),"")&lt;&gt;"")+(IFERROR(VLOOKUP(EK77,$D$76:$G$77,4,0),"")&lt;&gt;"")),IF((ET77&lt;&gt;2)+($B$76&amp;$D$76&lt;&gt;EI77&amp;EK77)*($B$77&amp;$D$77&lt;&gt;EI77&amp;EK77)*($D$76&amp;$B$76&lt;&gt;EI77&amp;EK77)*($D$77&amp;$B$77&lt;&gt;EI77&amp;EK77),"0",(EJ83+EJ85&gt;EJ87+EJ89)*(EM77&gt;EN77)+(EJ83+EJ85=EJ87+EJ89)*(EM77=EN77)+(EJ83+EJ85&lt;EJ87+EJ89)*(EM77&lt;EN77)),"")</f>
        <v/>
      </c>
      <c r="EQ77" s="453" t="str">
        <f ca="1">IF((EP77&lt;&gt;""),IF(OR(EJ83+EJ85&lt;&gt;EJ87+EJ89,PrSettings!$M$4="●"),((EJ83+EJ85-EJ87-EJ89)=(EM77-EN77))*(EP77=1),0),"")</f>
        <v/>
      </c>
      <c r="ER77" s="453" t="str">
        <f ca="1">IF((EQ77&lt;&gt;""),IF(EQ77=0,0,(EJ83+EJ85=EM77)*(EJ87+EJ89=EN77)),"")</f>
        <v/>
      </c>
      <c r="ES77" s="453" t="str">
        <f ca="1">IF(EP77&lt;&gt;"",IF((ET77&lt;&gt;2)+($B$76&amp;$D$76&lt;&gt;EI77&amp;EK77)*($B$77&amp;$D$77&lt;&gt;EI77&amp;EK77)*($D$76&amp;$B$76&lt;&gt;EI77&amp;EK77)*($D$77&amp;$B$77&lt;&gt;EI77&amp;EK77),0,IF(ABS(EJ83+EJ85-EJ87-EJ89)&gt;=PrSettings!$M$7,(ABS(EJ83+EJ85-EJ87-EJ89-EM77+EN77)&lt;=1)*1,IF(AND(EP77,$F77=$G77,EJ83+EJ85&gt;=PrSettings!$M$6),(ABS(EM77-EJ83-EJ85)&lt;=1)*1,IF(AND(EP77,EJ83+EJ85+EJ87+EJ89&gt;=PrSettings!$M$8),(ABS(EM77-EJ83-EJ85)+ABS(EN77-EJ87-EJ89)&lt;=1)*1,"0")))),"")</f>
        <v/>
      </c>
      <c r="ET77" s="476" t="str">
        <f ca="1">IF(($C$76&amp;$C$77&amp;$E$76&amp;$E$77&lt;&gt;"")*(EI$76&amp;EI$77&amp;EK$76&amp;EK$77&lt;&gt;"")*(EI77&amp;EK77&lt;&gt;""),IF(EO77&lt;&gt;1,0,COUNTIF($B$76:$B$77,EI77)+COUNTIF($D$76:$D$77,EI77))+IF(EO65&lt;&gt;1,0,COUNTIF($B$76:$B$77,EK77)+COUNTIF($D$76:$D$77,EK77)),"")</f>
        <v/>
      </c>
      <c r="EV77" s="491"/>
      <c r="EW77" s="452" t="str">
        <f>IF(EV77="","",VLOOKUP(EV77,Language!$D$5:$E$94,2,0))</f>
        <v/>
      </c>
      <c r="EX77" s="492"/>
      <c r="EY77" s="452" t="str">
        <f>IF(EX77="","",VLOOKUP(EX77,Language!$D$5:$E$94,2,0))</f>
        <v/>
      </c>
      <c r="EZ77" s="492"/>
      <c r="FA77" s="492"/>
      <c r="FB77" s="581">
        <f>COUNTIF(EV$76:EV$77,EV77)+COUNTIF(EX$76:EX$77,EV77)</f>
        <v>0</v>
      </c>
      <c r="FC77" s="453" t="str">
        <f ca="1">IF((EZ77&lt;&gt;"")*(FA77&lt;&gt;"")*((IFERROR(VLOOKUP(EV77,$B$76:$F$77,5,0),"")&lt;&gt;"")+(IFERROR(VLOOKUP(EV77,$D$76:$G$77,4,0),"")&lt;&gt;""))*((IFERROR(VLOOKUP(EX77,$B$76:$F$77,5,0),"")&lt;&gt;"")+(IFERROR(VLOOKUP(EX77,$D$76:$G$77,4,0),"")&lt;&gt;"")),IF((FG77&lt;&gt;2)+($B$76&amp;$D$76&lt;&gt;EV77&amp;EX77)*($B$77&amp;$D$77&lt;&gt;EV77&amp;EX77)*($D$76&amp;$B$76&lt;&gt;EV77&amp;EX77)*($D$77&amp;$B$77&lt;&gt;EV77&amp;EX77),"0",(EW83+EW85&gt;EW87+EW89)*(EZ77&gt;FA77)+(EW83+EW85=EW87+EW89)*(EZ77=FA77)+(EW83+EW85&lt;EW87+EW89)*(EZ77&lt;FA77)),"")</f>
        <v/>
      </c>
      <c r="FD77" s="453" t="str">
        <f ca="1">IF((FC77&lt;&gt;""),IF(OR(EW83+EW85&lt;&gt;EW87+EW89,PrSettings!$M$4="●"),((EW83+EW85-EW87-EW89)=(EZ77-FA77))*(FC77=1),0),"")</f>
        <v/>
      </c>
      <c r="FE77" s="453" t="str">
        <f ca="1">IF((FD77&lt;&gt;""),IF(FD77=0,0,(EW83+EW85=EZ77)*(EW87+EW89=FA77)),"")</f>
        <v/>
      </c>
      <c r="FF77" s="453" t="str">
        <f ca="1">IF(FC77&lt;&gt;"",IF((FG77&lt;&gt;2)+($B$76&amp;$D$76&lt;&gt;EV77&amp;EX77)*($B$77&amp;$D$77&lt;&gt;EV77&amp;EX77)*($D$76&amp;$B$76&lt;&gt;EV77&amp;EX77)*($D$77&amp;$B$77&lt;&gt;EV77&amp;EX77),0,IF(ABS(EW83+EW85-EW87-EW89)&gt;=PrSettings!$M$7,(ABS(EW83+EW85-EW87-EW89-EZ77+FA77)&lt;=1)*1,IF(AND(FC77,$F77=$G77,EW83+EW85&gt;=PrSettings!$M$6),(ABS(EZ77-EW83-EW85)&lt;=1)*1,IF(AND(FC77,EW83+EW85+EW87+EW89&gt;=PrSettings!$M$8),(ABS(EZ77-EW83-EW85)+ABS(FA77-EW87-EW89)&lt;=1)*1,"0")))),"")</f>
        <v/>
      </c>
      <c r="FG77" s="476" t="str">
        <f ca="1">IF(($C$76&amp;$C$77&amp;$E$76&amp;$E$77&lt;&gt;"")*(EV$76&amp;EV$77&amp;EX$76&amp;EX$77&lt;&gt;"")*(EV77&amp;EX77&lt;&gt;""),IF(FB77&lt;&gt;1,0,COUNTIF($B$76:$B$77,EV77)+COUNTIF($D$76:$D$77,EV77))+IF(FB65&lt;&gt;1,0,COUNTIF($B$76:$B$77,EX77)+COUNTIF($D$76:$D$77,EX77)),"")</f>
        <v/>
      </c>
      <c r="FI77" s="491"/>
      <c r="FJ77" s="452" t="str">
        <f>IF(FI77="","",VLOOKUP(FI77,Language!$D$5:$E$94,2,0))</f>
        <v/>
      </c>
      <c r="FK77" s="492"/>
      <c r="FL77" s="452" t="str">
        <f>IF(FK77="","",VLOOKUP(FK77,Language!$D$5:$E$94,2,0))</f>
        <v/>
      </c>
      <c r="FM77" s="492"/>
      <c r="FN77" s="492"/>
      <c r="FO77" s="581">
        <f>COUNTIF(FI$76:FI$77,FI77)+COUNTIF(FK$76:FK$77,FI77)</f>
        <v>0</v>
      </c>
      <c r="FP77" s="453" t="str">
        <f ca="1">IF((FM77&lt;&gt;"")*(FN77&lt;&gt;"")*((IFERROR(VLOOKUP(FI77,$B$76:$F$77,5,0),"")&lt;&gt;"")+(IFERROR(VLOOKUP(FI77,$D$76:$G$77,4,0),"")&lt;&gt;""))*((IFERROR(VLOOKUP(FK77,$B$76:$F$77,5,0),"")&lt;&gt;"")+(IFERROR(VLOOKUP(FK77,$D$76:$G$77,4,0),"")&lt;&gt;"")),IF((FT77&lt;&gt;2)+($B$76&amp;$D$76&lt;&gt;FI77&amp;FK77)*($B$77&amp;$D$77&lt;&gt;FI77&amp;FK77)*($D$76&amp;$B$76&lt;&gt;FI77&amp;FK77)*($D$77&amp;$B$77&lt;&gt;FI77&amp;FK77),"0",(FJ83+FJ85&gt;FJ87+FJ89)*(FM77&gt;FN77)+(FJ83+FJ85=FJ87+FJ89)*(FM77=FN77)+(FJ83+FJ85&lt;FJ87+FJ89)*(FM77&lt;FN77)),"")</f>
        <v/>
      </c>
      <c r="FQ77" s="453" t="str">
        <f ca="1">IF((FP77&lt;&gt;""),IF(OR(FJ83+FJ85&lt;&gt;FJ87+FJ89,PrSettings!$M$4="●"),((FJ83+FJ85-FJ87-FJ89)=(FM77-FN77))*(FP77=1),0),"")</f>
        <v/>
      </c>
      <c r="FR77" s="453" t="str">
        <f ca="1">IF((FQ77&lt;&gt;""),IF(FQ77=0,0,(FJ83+FJ85=FM77)*(FJ87+FJ89=FN77)),"")</f>
        <v/>
      </c>
      <c r="FS77" s="453" t="str">
        <f ca="1">IF(FP77&lt;&gt;"",IF((FT77&lt;&gt;2)+($B$76&amp;$D$76&lt;&gt;FI77&amp;FK77)*($B$77&amp;$D$77&lt;&gt;FI77&amp;FK77)*($D$76&amp;$B$76&lt;&gt;FI77&amp;FK77)*($D$77&amp;$B$77&lt;&gt;FI77&amp;FK77),0,IF(ABS(FJ83+FJ85-FJ87-FJ89)&gt;=PrSettings!$M$7,(ABS(FJ83+FJ85-FJ87-FJ89-FM77+FN77)&lt;=1)*1,IF(AND(FP77,$F77=$G77,FJ83+FJ85&gt;=PrSettings!$M$6),(ABS(FM77-FJ83-FJ85)&lt;=1)*1,IF(AND(FP77,FJ83+FJ85+FJ87+FJ89&gt;=PrSettings!$M$8),(ABS(FM77-FJ83-FJ85)+ABS(FN77-FJ87-FJ89)&lt;=1)*1,"0")))),"")</f>
        <v/>
      </c>
      <c r="FT77" s="476" t="str">
        <f ca="1">IF(($C$76&amp;$C$77&amp;$E$76&amp;$E$77&lt;&gt;"")*(FI$76&amp;FI$77&amp;FK$76&amp;FK$77&lt;&gt;"")*(FI77&amp;FK77&lt;&gt;""),IF(FO77&lt;&gt;1,0,COUNTIF($B$76:$B$77,FI77)+COUNTIF($D$76:$D$77,FI77))+IF(FO65&lt;&gt;1,0,COUNTIF($B$76:$B$77,FK77)+COUNTIF($D$76:$D$77,FK77)),"")</f>
        <v/>
      </c>
      <c r="FV77" s="491"/>
      <c r="FW77" s="452" t="str">
        <f>IF(FV77="","",VLOOKUP(FV77,Language!$D$5:$E$94,2,0))</f>
        <v/>
      </c>
      <c r="FX77" s="492"/>
      <c r="FY77" s="452" t="str">
        <f>IF(FX77="","",VLOOKUP(FX77,Language!$D$5:$E$94,2,0))</f>
        <v/>
      </c>
      <c r="FZ77" s="492"/>
      <c r="GA77" s="492"/>
      <c r="GB77" s="581">
        <f>COUNTIF(FV$76:FV$77,FV77)+COUNTIF(FX$76:FX$77,FV77)</f>
        <v>0</v>
      </c>
      <c r="GC77" s="453" t="str">
        <f ca="1">IF((FZ77&lt;&gt;"")*(GA77&lt;&gt;"")*((IFERROR(VLOOKUP(FV77,$B$76:$F$77,5,0),"")&lt;&gt;"")+(IFERROR(VLOOKUP(FV77,$D$76:$G$77,4,0),"")&lt;&gt;""))*((IFERROR(VLOOKUP(FX77,$B$76:$F$77,5,0),"")&lt;&gt;"")+(IFERROR(VLOOKUP(FX77,$D$76:$G$77,4,0),"")&lt;&gt;"")),IF((GG77&lt;&gt;2)+($B$76&amp;$D$76&lt;&gt;FV77&amp;FX77)*($B$77&amp;$D$77&lt;&gt;FV77&amp;FX77)*($D$76&amp;$B$76&lt;&gt;FV77&amp;FX77)*($D$77&amp;$B$77&lt;&gt;FV77&amp;FX77),"0",(FW83+FW85&gt;FW87+FW89)*(FZ77&gt;GA77)+(FW83+FW85=FW87+FW89)*(FZ77=GA77)+(FW83+FW85&lt;FW87+FW89)*(FZ77&lt;GA77)),"")</f>
        <v/>
      </c>
      <c r="GD77" s="453" t="str">
        <f ca="1">IF((GC77&lt;&gt;""),IF(OR(FW83+FW85&lt;&gt;FW87+FW89,PrSettings!$M$4="●"),((FW83+FW85-FW87-FW89)=(FZ77-GA77))*(GC77=1),0),"")</f>
        <v/>
      </c>
      <c r="GE77" s="453" t="str">
        <f ca="1">IF((GD77&lt;&gt;""),IF(GD77=0,0,(FW83+FW85=FZ77)*(FW87+FW89=GA77)),"")</f>
        <v/>
      </c>
      <c r="GF77" s="453" t="str">
        <f ca="1">IF(GC77&lt;&gt;"",IF((GG77&lt;&gt;2)+($B$76&amp;$D$76&lt;&gt;FV77&amp;FX77)*($B$77&amp;$D$77&lt;&gt;FV77&amp;FX77)*($D$76&amp;$B$76&lt;&gt;FV77&amp;FX77)*($D$77&amp;$B$77&lt;&gt;FV77&amp;FX77),0,IF(ABS(FW83+FW85-FW87-FW89)&gt;=PrSettings!$M$7,(ABS(FW83+FW85-FW87-FW89-FZ77+GA77)&lt;=1)*1,IF(AND(GC77,$F77=$G77,FW83+FW85&gt;=PrSettings!$M$6),(ABS(FZ77-FW83-FW85)&lt;=1)*1,IF(AND(GC77,FW83+FW85+FW87+FW89&gt;=PrSettings!$M$8),(ABS(FZ77-FW83-FW85)+ABS(GA77-FW87-FW89)&lt;=1)*1,"0")))),"")</f>
        <v/>
      </c>
      <c r="GG77" s="476" t="str">
        <f ca="1">IF(($C$76&amp;$C$77&amp;$E$76&amp;$E$77&lt;&gt;"")*(FV$76&amp;FV$77&amp;FX$76&amp;FX$77&lt;&gt;"")*(FV77&amp;FX77&lt;&gt;""),IF(GB77&lt;&gt;1,0,COUNTIF($B$76:$B$77,FV77)+COUNTIF($D$76:$D$77,FV77))+IF(GB65&lt;&gt;1,0,COUNTIF($B$76:$B$77,FX77)+COUNTIF($D$76:$D$77,FX77)),"")</f>
        <v/>
      </c>
      <c r="GI77" s="491"/>
      <c r="GJ77" s="452" t="str">
        <f>IF(GI77="","",VLOOKUP(GI77,Language!$D$5:$E$94,2,0))</f>
        <v/>
      </c>
      <c r="GK77" s="492"/>
      <c r="GL77" s="452" t="str">
        <f>IF(GK77="","",VLOOKUP(GK77,Language!$D$5:$E$94,2,0))</f>
        <v/>
      </c>
      <c r="GM77" s="492"/>
      <c r="GN77" s="492"/>
      <c r="GO77" s="581">
        <f>COUNTIF(GI$76:GI$77,GI77)+COUNTIF(GK$76:GK$77,GI77)</f>
        <v>0</v>
      </c>
      <c r="GP77" s="453" t="str">
        <f ca="1">IF((GM77&lt;&gt;"")*(GN77&lt;&gt;"")*((IFERROR(VLOOKUP(GI77,$B$76:$F$77,5,0),"")&lt;&gt;"")+(IFERROR(VLOOKUP(GI77,$D$76:$G$77,4,0),"")&lt;&gt;""))*((IFERROR(VLOOKUP(GK77,$B$76:$F$77,5,0),"")&lt;&gt;"")+(IFERROR(VLOOKUP(GK77,$D$76:$G$77,4,0),"")&lt;&gt;"")),IF((GT77&lt;&gt;2)+($B$76&amp;$D$76&lt;&gt;GI77&amp;GK77)*($B$77&amp;$D$77&lt;&gt;GI77&amp;GK77)*($D$76&amp;$B$76&lt;&gt;GI77&amp;GK77)*($D$77&amp;$B$77&lt;&gt;GI77&amp;GK77),"0",(GJ83+GJ85&gt;GJ87+GJ89)*(GM77&gt;GN77)+(GJ83+GJ85=GJ87+GJ89)*(GM77=GN77)+(GJ83+GJ85&lt;GJ87+GJ89)*(GM77&lt;GN77)),"")</f>
        <v/>
      </c>
      <c r="GQ77" s="453" t="str">
        <f ca="1">IF((GP77&lt;&gt;""),IF(OR(GJ83+GJ85&lt;&gt;GJ87+GJ89,PrSettings!$M$4="●"),((GJ83+GJ85-GJ87-GJ89)=(GM77-GN77))*(GP77=1),0),"")</f>
        <v/>
      </c>
      <c r="GR77" s="453" t="str">
        <f ca="1">IF((GQ77&lt;&gt;""),IF(GQ77=0,0,(GJ83+GJ85=GM77)*(GJ87+GJ89=GN77)),"")</f>
        <v/>
      </c>
      <c r="GS77" s="453" t="str">
        <f ca="1">IF(GP77&lt;&gt;"",IF((GT77&lt;&gt;2)+($B$76&amp;$D$76&lt;&gt;GI77&amp;GK77)*($B$77&amp;$D$77&lt;&gt;GI77&amp;GK77)*($D$76&amp;$B$76&lt;&gt;GI77&amp;GK77)*($D$77&amp;$B$77&lt;&gt;GI77&amp;GK77),0,IF(ABS(GJ83+GJ85-GJ87-GJ89)&gt;=PrSettings!$M$7,(ABS(GJ83+GJ85-GJ87-GJ89-GM77+GN77)&lt;=1)*1,IF(AND(GP77,$F77=$G77,GJ83+GJ85&gt;=PrSettings!$M$6),(ABS(GM77-GJ83-GJ85)&lt;=1)*1,IF(AND(GP77,GJ83+GJ85+GJ87+GJ89&gt;=PrSettings!$M$8),(ABS(GM77-GJ83-GJ85)+ABS(GN77-GJ87-GJ89)&lt;=1)*1,"0")))),"")</f>
        <v/>
      </c>
      <c r="GT77" s="476" t="str">
        <f ca="1">IF(($C$76&amp;$C$77&amp;$E$76&amp;$E$77&lt;&gt;"")*(GI$76&amp;GI$77&amp;GK$76&amp;GK$77&lt;&gt;"")*(GI77&amp;GK77&lt;&gt;""),IF(GO77&lt;&gt;1,0,COUNTIF($B$76:$B$77,GI77)+COUNTIF($D$76:$D$77,GI77))+IF(GO65&lt;&gt;1,0,COUNTIF($B$76:$B$77,GK77)+COUNTIF($D$76:$D$77,GK77)),"")</f>
        <v/>
      </c>
      <c r="GV77" s="491"/>
      <c r="GW77" s="452" t="str">
        <f>IF(GV77="","",VLOOKUP(GV77,Language!$D$5:$E$94,2,0))</f>
        <v/>
      </c>
      <c r="GX77" s="492"/>
      <c r="GY77" s="452" t="str">
        <f>IF(GX77="","",VLOOKUP(GX77,Language!$D$5:$E$94,2,0))</f>
        <v/>
      </c>
      <c r="GZ77" s="492"/>
      <c r="HA77" s="492"/>
      <c r="HB77" s="581">
        <f>COUNTIF(GV$76:GV$77,GV77)+COUNTIF(GX$76:GX$77,GV77)</f>
        <v>0</v>
      </c>
      <c r="HC77" s="453" t="str">
        <f ca="1">IF((GZ77&lt;&gt;"")*(HA77&lt;&gt;"")*((IFERROR(VLOOKUP(GV77,$B$76:$F$77,5,0),"")&lt;&gt;"")+(IFERROR(VLOOKUP(GV77,$D$76:$G$77,4,0),"")&lt;&gt;""))*((IFERROR(VLOOKUP(GX77,$B$76:$F$77,5,0),"")&lt;&gt;"")+(IFERROR(VLOOKUP(GX77,$D$76:$G$77,4,0),"")&lt;&gt;"")),IF((HG77&lt;&gt;2)+($B$76&amp;$D$76&lt;&gt;GV77&amp;GX77)*($B$77&amp;$D$77&lt;&gt;GV77&amp;GX77)*($D$76&amp;$B$76&lt;&gt;GV77&amp;GX77)*($D$77&amp;$B$77&lt;&gt;GV77&amp;GX77),"0",(GW83+GW85&gt;GW87+GW89)*(GZ77&gt;HA77)+(GW83+GW85=GW87+GW89)*(GZ77=HA77)+(GW83+GW85&lt;GW87+GW89)*(GZ77&lt;HA77)),"")</f>
        <v/>
      </c>
      <c r="HD77" s="453" t="str">
        <f ca="1">IF((HC77&lt;&gt;""),IF(OR(GW83+GW85&lt;&gt;GW87+GW89,PrSettings!$M$4="●"),((GW83+GW85-GW87-GW89)=(GZ77-HA77))*(HC77=1),0),"")</f>
        <v/>
      </c>
      <c r="HE77" s="453" t="str">
        <f ca="1">IF((HD77&lt;&gt;""),IF(HD77=0,0,(GW83+GW85=GZ77)*(GW87+GW89=HA77)),"")</f>
        <v/>
      </c>
      <c r="HF77" s="453" t="str">
        <f ca="1">IF(HC77&lt;&gt;"",IF((HG77&lt;&gt;2)+($B$76&amp;$D$76&lt;&gt;GV77&amp;GX77)*($B$77&amp;$D$77&lt;&gt;GV77&amp;GX77)*($D$76&amp;$B$76&lt;&gt;GV77&amp;GX77)*($D$77&amp;$B$77&lt;&gt;GV77&amp;GX77),0,IF(ABS(GW83+GW85-GW87-GW89)&gt;=PrSettings!$M$7,(ABS(GW83+GW85-GW87-GW89-GZ77+HA77)&lt;=1)*1,IF(AND(HC77,$F77=$G77,GW83+GW85&gt;=PrSettings!$M$6),(ABS(GZ77-GW83-GW85)&lt;=1)*1,IF(AND(HC77,GW83+GW85+GW87+GW89&gt;=PrSettings!$M$8),(ABS(GZ77-GW83-GW85)+ABS(HA77-GW87-GW89)&lt;=1)*1,"0")))),"")</f>
        <v/>
      </c>
      <c r="HG77" s="476" t="str">
        <f ca="1">IF(($C$76&amp;$C$77&amp;$E$76&amp;$E$77&lt;&gt;"")*(GV$76&amp;GV$77&amp;GX$76&amp;GX$77&lt;&gt;"")*(GV77&amp;GX77&lt;&gt;""),IF(HB77&lt;&gt;1,0,COUNTIF($B$76:$B$77,GV77)+COUNTIF($D$76:$D$77,GV77))+IF(HB65&lt;&gt;1,0,COUNTIF($B$76:$B$77,GX77)+COUNTIF($D$76:$D$77,GX77)),"")</f>
        <v/>
      </c>
      <c r="HI77" s="491"/>
      <c r="HJ77" s="452" t="str">
        <f>IF(HI77="","",VLOOKUP(HI77,Language!$D$5:$E$94,2,0))</f>
        <v/>
      </c>
      <c r="HK77" s="492"/>
      <c r="HL77" s="452" t="str">
        <f>IF(HK77="","",VLOOKUP(HK77,Language!$D$5:$E$94,2,0))</f>
        <v/>
      </c>
      <c r="HM77" s="492"/>
      <c r="HN77" s="492"/>
      <c r="HO77" s="581">
        <f>COUNTIF(HI$76:HI$77,HI77)+COUNTIF(HK$76:HK$77,HI77)</f>
        <v>0</v>
      </c>
      <c r="HP77" s="453" t="str">
        <f ca="1">IF((HM77&lt;&gt;"")*(HN77&lt;&gt;"")*((IFERROR(VLOOKUP(HI77,$B$76:$F$77,5,0),"")&lt;&gt;"")+(IFERROR(VLOOKUP(HI77,$D$76:$G$77,4,0),"")&lt;&gt;""))*((IFERROR(VLOOKUP(HK77,$B$76:$F$77,5,0),"")&lt;&gt;"")+(IFERROR(VLOOKUP(HK77,$D$76:$G$77,4,0),"")&lt;&gt;"")),IF((HT77&lt;&gt;2)+($B$76&amp;$D$76&lt;&gt;HI77&amp;HK77)*($B$77&amp;$D$77&lt;&gt;HI77&amp;HK77)*($D$76&amp;$B$76&lt;&gt;HI77&amp;HK77)*($D$77&amp;$B$77&lt;&gt;HI77&amp;HK77),"0",(HJ83+HJ85&gt;HJ87+HJ89)*(HM77&gt;HN77)+(HJ83+HJ85=HJ87+HJ89)*(HM77=HN77)+(HJ83+HJ85&lt;HJ87+HJ89)*(HM77&lt;HN77)),"")</f>
        <v/>
      </c>
      <c r="HQ77" s="453" t="str">
        <f ca="1">IF((HP77&lt;&gt;""),IF(OR(HJ83+HJ85&lt;&gt;HJ87+HJ89,PrSettings!$M$4="●"),((HJ83+HJ85-HJ87-HJ89)=(HM77-HN77))*(HP77=1),0),"")</f>
        <v/>
      </c>
      <c r="HR77" s="453" t="str">
        <f ca="1">IF((HQ77&lt;&gt;""),IF(HQ77=0,0,(HJ83+HJ85=HM77)*(HJ87+HJ89=HN77)),"")</f>
        <v/>
      </c>
      <c r="HS77" s="453" t="str">
        <f ca="1">IF(HP77&lt;&gt;"",IF((HT77&lt;&gt;2)+($B$76&amp;$D$76&lt;&gt;HI77&amp;HK77)*($B$77&amp;$D$77&lt;&gt;HI77&amp;HK77)*($D$76&amp;$B$76&lt;&gt;HI77&amp;HK77)*($D$77&amp;$B$77&lt;&gt;HI77&amp;HK77),0,IF(ABS(HJ83+HJ85-HJ87-HJ89)&gt;=PrSettings!$M$7,(ABS(HJ83+HJ85-HJ87-HJ89-HM77+HN77)&lt;=1)*1,IF(AND(HP77,$F77=$G77,HJ83+HJ85&gt;=PrSettings!$M$6),(ABS(HM77-HJ83-HJ85)&lt;=1)*1,IF(AND(HP77,HJ83+HJ85+HJ87+HJ89&gt;=PrSettings!$M$8),(ABS(HM77-HJ83-HJ85)+ABS(HN77-HJ87-HJ89)&lt;=1)*1,"0")))),"")</f>
        <v/>
      </c>
      <c r="HT77" s="476" t="str">
        <f ca="1">IF(($C$76&amp;$C$77&amp;$E$76&amp;$E$77&lt;&gt;"")*(HI$76&amp;HI$77&amp;HK$76&amp;HK$77&lt;&gt;"")*(HI77&amp;HK77&lt;&gt;""),IF(HO77&lt;&gt;1,0,COUNTIF($B$76:$B$77,HI77)+COUNTIF($D$76:$D$77,HI77))+IF(HO65&lt;&gt;1,0,COUNTIF($B$76:$B$77,HK77)+COUNTIF($D$76:$D$77,HK77)),"")</f>
        <v/>
      </c>
      <c r="HV77" s="491"/>
      <c r="HW77" s="452" t="str">
        <f>IF(HV77="","",VLOOKUP(HV77,Language!$D$5:$E$94,2,0))</f>
        <v/>
      </c>
      <c r="HX77" s="492"/>
      <c r="HY77" s="452" t="str">
        <f>IF(HX77="","",VLOOKUP(HX77,Language!$D$5:$E$94,2,0))</f>
        <v/>
      </c>
      <c r="HZ77" s="492"/>
      <c r="IA77" s="492"/>
      <c r="IB77" s="581">
        <f>COUNTIF(HV$76:HV$77,HV77)+COUNTIF(HX$76:HX$77,HV77)</f>
        <v>0</v>
      </c>
      <c r="IC77" s="453" t="str">
        <f ca="1">IF((HZ77&lt;&gt;"")*(IA77&lt;&gt;"")*((IFERROR(VLOOKUP(HV77,$B$76:$F$77,5,0),"")&lt;&gt;"")+(IFERROR(VLOOKUP(HV77,$D$76:$G$77,4,0),"")&lt;&gt;""))*((IFERROR(VLOOKUP(HX77,$B$76:$F$77,5,0),"")&lt;&gt;"")+(IFERROR(VLOOKUP(HX77,$D$76:$G$77,4,0),"")&lt;&gt;"")),IF((IG77&lt;&gt;2)+($B$76&amp;$D$76&lt;&gt;HV77&amp;HX77)*($B$77&amp;$D$77&lt;&gt;HV77&amp;HX77)*($D$76&amp;$B$76&lt;&gt;HV77&amp;HX77)*($D$77&amp;$B$77&lt;&gt;HV77&amp;HX77),"0",(HW83+HW85&gt;HW87+HW89)*(HZ77&gt;IA77)+(HW83+HW85=HW87+HW89)*(HZ77=IA77)+(HW83+HW85&lt;HW87+HW89)*(HZ77&lt;IA77)),"")</f>
        <v/>
      </c>
      <c r="ID77" s="453" t="str">
        <f ca="1">IF((IC77&lt;&gt;""),IF(OR(HW83+HW85&lt;&gt;HW87+HW89,PrSettings!$M$4="●"),((HW83+HW85-HW87-HW89)=(HZ77-IA77))*(IC77=1),0),"")</f>
        <v/>
      </c>
      <c r="IE77" s="453" t="str">
        <f ca="1">IF((ID77&lt;&gt;""),IF(ID77=0,0,(HW83+HW85=HZ77)*(HW87+HW89=IA77)),"")</f>
        <v/>
      </c>
      <c r="IF77" s="453" t="str">
        <f ca="1">IF(IC77&lt;&gt;"",IF((IG77&lt;&gt;2)+($B$76&amp;$D$76&lt;&gt;HV77&amp;HX77)*($B$77&amp;$D$77&lt;&gt;HV77&amp;HX77)*($D$76&amp;$B$76&lt;&gt;HV77&amp;HX77)*($D$77&amp;$B$77&lt;&gt;HV77&amp;HX77),0,IF(ABS(HW83+HW85-HW87-HW89)&gt;=PrSettings!$M$7,(ABS(HW83+HW85-HW87-HW89-HZ77+IA77)&lt;=1)*1,IF(AND(IC77,$F77=$G77,HW83+HW85&gt;=PrSettings!$M$6),(ABS(HZ77-HW83-HW85)&lt;=1)*1,IF(AND(IC77,HW83+HW85+HW87+HW89&gt;=PrSettings!$M$8),(ABS(HZ77-HW83-HW85)+ABS(IA77-HW87-HW89)&lt;=1)*1,"0")))),"")</f>
        <v/>
      </c>
      <c r="IG77" s="476" t="str">
        <f ca="1">IF(($C$76&amp;$C$77&amp;$E$76&amp;$E$77&lt;&gt;"")*(HV$76&amp;HV$77&amp;HX$76&amp;HX$77&lt;&gt;"")*(HV77&amp;HX77&lt;&gt;""),IF(IB77&lt;&gt;1,0,COUNTIF($B$76:$B$77,HV77)+COUNTIF($D$76:$D$77,HV77))+IF(IB65&lt;&gt;1,0,COUNTIF($B$76:$B$77,HX77)+COUNTIF($D$76:$D$77,HX77)),"")</f>
        <v/>
      </c>
      <c r="II77" s="491"/>
      <c r="IJ77" s="452" t="str">
        <f>IF(II77="","",VLOOKUP(II77,Language!$D$5:$E$94,2,0))</f>
        <v/>
      </c>
      <c r="IK77" s="492"/>
      <c r="IL77" s="452" t="str">
        <f>IF(IK77="","",VLOOKUP(IK77,Language!$D$5:$E$94,2,0))</f>
        <v/>
      </c>
      <c r="IM77" s="492"/>
      <c r="IN77" s="492"/>
      <c r="IO77" s="581">
        <f>COUNTIF(II$76:II$77,II77)+COUNTIF(IK$76:IK$77,II77)</f>
        <v>0</v>
      </c>
      <c r="IP77" s="453" t="str">
        <f ca="1">IF((IM77&lt;&gt;"")*(IN77&lt;&gt;"")*((IFERROR(VLOOKUP(II77,$B$76:$F$77,5,0),"")&lt;&gt;"")+(IFERROR(VLOOKUP(II77,$D$76:$G$77,4,0),"")&lt;&gt;""))*((IFERROR(VLOOKUP(IK77,$B$76:$F$77,5,0),"")&lt;&gt;"")+(IFERROR(VLOOKUP(IK77,$D$76:$G$77,4,0),"")&lt;&gt;"")),IF((IT77&lt;&gt;2)+($B$76&amp;$D$76&lt;&gt;II77&amp;IK77)*($B$77&amp;$D$77&lt;&gt;II77&amp;IK77)*($D$76&amp;$B$76&lt;&gt;II77&amp;IK77)*($D$77&amp;$B$77&lt;&gt;II77&amp;IK77),"0",(IJ83+IJ85&gt;IJ87+IJ89)*(IM77&gt;IN77)+(IJ83+IJ85=IJ87+IJ89)*(IM77=IN77)+(IJ83+IJ85&lt;IJ87+IJ89)*(IM77&lt;IN77)),"")</f>
        <v/>
      </c>
      <c r="IQ77" s="453" t="str">
        <f ca="1">IF((IP77&lt;&gt;""),IF(OR(IJ83+IJ85&lt;&gt;IJ87+IJ89,PrSettings!$M$4="●"),((IJ83+IJ85-IJ87-IJ89)=(IM77-IN77))*(IP77=1),0),"")</f>
        <v/>
      </c>
      <c r="IR77" s="453" t="str">
        <f ca="1">IF((IQ77&lt;&gt;""),IF(IQ77=0,0,(IJ83+IJ85=IM77)*(IJ87+IJ89=IN77)),"")</f>
        <v/>
      </c>
      <c r="IS77" s="453" t="str">
        <f ca="1">IF(IP77&lt;&gt;"",IF((IT77&lt;&gt;2)+($B$76&amp;$D$76&lt;&gt;II77&amp;IK77)*($B$77&amp;$D$77&lt;&gt;II77&amp;IK77)*($D$76&amp;$B$76&lt;&gt;II77&amp;IK77)*($D$77&amp;$B$77&lt;&gt;II77&amp;IK77),0,IF(ABS(IJ83+IJ85-IJ87-IJ89)&gt;=PrSettings!$M$7,(ABS(IJ83+IJ85-IJ87-IJ89-IM77+IN77)&lt;=1)*1,IF(AND(IP77,$F77=$G77,IJ83+IJ85&gt;=PrSettings!$M$6),(ABS(IM77-IJ83-IJ85)&lt;=1)*1,IF(AND(IP77,IJ83+IJ85+IJ87+IJ89&gt;=PrSettings!$M$8),(ABS(IM77-IJ83-IJ85)+ABS(IN77-IJ87-IJ89)&lt;=1)*1,"0")))),"")</f>
        <v/>
      </c>
      <c r="IT77" s="476" t="str">
        <f ca="1">IF(($C$76&amp;$C$77&amp;$E$76&amp;$E$77&lt;&gt;"")*(II$76&amp;II$77&amp;IK$76&amp;IK$77&lt;&gt;"")*(II77&amp;IK77&lt;&gt;""),IF(IO77&lt;&gt;1,0,COUNTIF($B$76:$B$77,II77)+COUNTIF($D$76:$D$77,II77))+IF(IO65&lt;&gt;1,0,COUNTIF($B$76:$B$77,IK77)+COUNTIF($D$76:$D$77,IK77)),"")</f>
        <v/>
      </c>
      <c r="IV77" s="491"/>
      <c r="IW77" s="452" t="str">
        <f>IF(IV77="","",VLOOKUP(IV77,Language!$D$5:$E$94,2,0))</f>
        <v/>
      </c>
      <c r="IX77" s="492"/>
      <c r="IY77" s="452" t="str">
        <f>IF(IX77="","",VLOOKUP(IX77,Language!$D$5:$E$94,2,0))</f>
        <v/>
      </c>
      <c r="IZ77" s="492"/>
      <c r="JA77" s="492"/>
      <c r="JB77" s="581">
        <f>COUNTIF(IV$76:IV$77,IV77)+COUNTIF(IX$76:IX$77,IV77)</f>
        <v>0</v>
      </c>
      <c r="JC77" s="453" t="str">
        <f ca="1">IF((IZ77&lt;&gt;"")*(JA77&lt;&gt;"")*((IFERROR(VLOOKUP(IV77,$B$76:$F$77,5,0),"")&lt;&gt;"")+(IFERROR(VLOOKUP(IV77,$D$76:$G$77,4,0),"")&lt;&gt;""))*((IFERROR(VLOOKUP(IX77,$B$76:$F$77,5,0),"")&lt;&gt;"")+(IFERROR(VLOOKUP(IX77,$D$76:$G$77,4,0),"")&lt;&gt;"")),IF((JG77&lt;&gt;2)+($B$76&amp;$D$76&lt;&gt;IV77&amp;IX77)*($B$77&amp;$D$77&lt;&gt;IV77&amp;IX77)*($D$76&amp;$B$76&lt;&gt;IV77&amp;IX77)*($D$77&amp;$B$77&lt;&gt;IV77&amp;IX77),"0",(IW83+IW85&gt;IW87+IW89)*(IZ77&gt;JA77)+(IW83+IW85=IW87+IW89)*(IZ77=JA77)+(IW83+IW85&lt;IW87+IW89)*(IZ77&lt;JA77)),"")</f>
        <v/>
      </c>
      <c r="JD77" s="453" t="str">
        <f ca="1">IF((JC77&lt;&gt;""),IF(OR(IW83+IW85&lt;&gt;IW87+IW89,PrSettings!$M$4="●"),((IW83+IW85-IW87-IW89)=(IZ77-JA77))*(JC77=1),0),"")</f>
        <v/>
      </c>
      <c r="JE77" s="453" t="str">
        <f ca="1">IF((JD77&lt;&gt;""),IF(JD77=0,0,(IW83+IW85=IZ77)*(IW87+IW89=JA77)),"")</f>
        <v/>
      </c>
      <c r="JF77" s="453" t="str">
        <f ca="1">IF(JC77&lt;&gt;"",IF((JG77&lt;&gt;2)+($B$76&amp;$D$76&lt;&gt;IV77&amp;IX77)*($B$77&amp;$D$77&lt;&gt;IV77&amp;IX77)*($D$76&amp;$B$76&lt;&gt;IV77&amp;IX77)*($D$77&amp;$B$77&lt;&gt;IV77&amp;IX77),0,IF(ABS(IW83+IW85-IW87-IW89)&gt;=PrSettings!$M$7,(ABS(IW83+IW85-IW87-IW89-IZ77+JA77)&lt;=1)*1,IF(AND(JC77,$F77=$G77,IW83+IW85&gt;=PrSettings!$M$6),(ABS(IZ77-IW83-IW85)&lt;=1)*1,IF(AND(JC77,IW83+IW85+IW87+IW89&gt;=PrSettings!$M$8),(ABS(IZ77-IW83-IW85)+ABS(JA77-IW87-IW89)&lt;=1)*1,"0")))),"")</f>
        <v/>
      </c>
      <c r="JG77" s="476" t="str">
        <f ca="1">IF(($C$76&amp;$C$77&amp;$E$76&amp;$E$77&lt;&gt;"")*(IV$76&amp;IV$77&amp;IX$76&amp;IX$77&lt;&gt;"")*(IV77&amp;IX77&lt;&gt;""),IF(JB77&lt;&gt;1,0,COUNTIF($B$76:$B$77,IV77)+COUNTIF($D$76:$D$77,IV77))+IF(JB65&lt;&gt;1,0,COUNTIF($B$76:$B$77,IX77)+COUNTIF($D$76:$D$77,IX77)),"")</f>
        <v/>
      </c>
      <c r="JI77" s="491"/>
      <c r="JJ77" s="452" t="str">
        <f>IF(JI77="","",VLOOKUP(JI77,Language!$D$5:$E$94,2,0))</f>
        <v/>
      </c>
      <c r="JK77" s="492"/>
      <c r="JL77" s="452" t="str">
        <f>IF(JK77="","",VLOOKUP(JK77,Language!$D$5:$E$94,2,0))</f>
        <v/>
      </c>
      <c r="JM77" s="492"/>
      <c r="JN77" s="492"/>
      <c r="JO77" s="581">
        <f>COUNTIF(JI$76:JI$77,JI77)+COUNTIF(JK$76:JK$77,JI77)</f>
        <v>0</v>
      </c>
      <c r="JP77" s="453" t="str">
        <f ca="1">IF((JM77&lt;&gt;"")*(JN77&lt;&gt;"")*((IFERROR(VLOOKUP(JI77,$B$76:$F$77,5,0),"")&lt;&gt;"")+(IFERROR(VLOOKUP(JI77,$D$76:$G$77,4,0),"")&lt;&gt;""))*((IFERROR(VLOOKUP(JK77,$B$76:$F$77,5,0),"")&lt;&gt;"")+(IFERROR(VLOOKUP(JK77,$D$76:$G$77,4,0),"")&lt;&gt;"")),IF((JT77&lt;&gt;2)+($B$76&amp;$D$76&lt;&gt;JI77&amp;JK77)*($B$77&amp;$D$77&lt;&gt;JI77&amp;JK77)*($D$76&amp;$B$76&lt;&gt;JI77&amp;JK77)*($D$77&amp;$B$77&lt;&gt;JI77&amp;JK77),"0",(JJ83+JJ85&gt;JJ87+JJ89)*(JM77&gt;JN77)+(JJ83+JJ85=JJ87+JJ89)*(JM77=JN77)+(JJ83+JJ85&lt;JJ87+JJ89)*(JM77&lt;JN77)),"")</f>
        <v/>
      </c>
      <c r="JQ77" s="453" t="str">
        <f ca="1">IF((JP77&lt;&gt;""),IF(OR(JJ83+JJ85&lt;&gt;JJ87+JJ89,PrSettings!$M$4="●"),((JJ83+JJ85-JJ87-JJ89)=(JM77-JN77))*(JP77=1),0),"")</f>
        <v/>
      </c>
      <c r="JR77" s="453" t="str">
        <f ca="1">IF((JQ77&lt;&gt;""),IF(JQ77=0,0,(JJ83+JJ85=JM77)*(JJ87+JJ89=JN77)),"")</f>
        <v/>
      </c>
      <c r="JS77" s="453" t="str">
        <f ca="1">IF(JP77&lt;&gt;"",IF((JT77&lt;&gt;2)+($B$76&amp;$D$76&lt;&gt;JI77&amp;JK77)*($B$77&amp;$D$77&lt;&gt;JI77&amp;JK77)*($D$76&amp;$B$76&lt;&gt;JI77&amp;JK77)*($D$77&amp;$B$77&lt;&gt;JI77&amp;JK77),0,IF(ABS(JJ83+JJ85-JJ87-JJ89)&gt;=PrSettings!$M$7,(ABS(JJ83+JJ85-JJ87-JJ89-JM77+JN77)&lt;=1)*1,IF(AND(JP77,$F77=$G77,JJ83+JJ85&gt;=PrSettings!$M$6),(ABS(JM77-JJ83-JJ85)&lt;=1)*1,IF(AND(JP77,JJ83+JJ85+JJ87+JJ89&gt;=PrSettings!$M$8),(ABS(JM77-JJ83-JJ85)+ABS(JN77-JJ87-JJ89)&lt;=1)*1,"0")))),"")</f>
        <v/>
      </c>
      <c r="JT77" s="476" t="str">
        <f ca="1">IF(($C$76&amp;$C$77&amp;$E$76&amp;$E$77&lt;&gt;"")*(JI$76&amp;JI$77&amp;JK$76&amp;JK$77&lt;&gt;"")*(JI77&amp;JK77&lt;&gt;""),IF(JO77&lt;&gt;1,0,COUNTIF($B$76:$B$77,JI77)+COUNTIF($D$76:$D$77,JI77))+IF(JO65&lt;&gt;1,0,COUNTIF($B$76:$B$77,JK77)+COUNTIF($D$76:$D$77,JK77)),"")</f>
        <v/>
      </c>
      <c r="JV77" s="491"/>
      <c r="JW77" s="452" t="str">
        <f>IF(JV77="","",VLOOKUP(JV77,Language!$D$5:$E$94,2,0))</f>
        <v/>
      </c>
      <c r="JX77" s="492"/>
      <c r="JY77" s="452" t="str">
        <f>IF(JX77="","",VLOOKUP(JX77,Language!$D$5:$E$94,2,0))</f>
        <v/>
      </c>
      <c r="JZ77" s="492"/>
      <c r="KA77" s="492"/>
      <c r="KB77" s="581">
        <f>COUNTIF(JV$76:JV$77,JV77)+COUNTIF(JX$76:JX$77,JV77)</f>
        <v>0</v>
      </c>
      <c r="KC77" s="453" t="str">
        <f ca="1">IF((JZ77&lt;&gt;"")*(KA77&lt;&gt;"")*((IFERROR(VLOOKUP(JV77,$B$76:$F$77,5,0),"")&lt;&gt;"")+(IFERROR(VLOOKUP(JV77,$D$76:$G$77,4,0),"")&lt;&gt;""))*((IFERROR(VLOOKUP(JX77,$B$76:$F$77,5,0),"")&lt;&gt;"")+(IFERROR(VLOOKUP(JX77,$D$76:$G$77,4,0),"")&lt;&gt;"")),IF((KG77&lt;&gt;2)+($B$76&amp;$D$76&lt;&gt;JV77&amp;JX77)*($B$77&amp;$D$77&lt;&gt;JV77&amp;JX77)*($D$76&amp;$B$76&lt;&gt;JV77&amp;JX77)*($D$77&amp;$B$77&lt;&gt;JV77&amp;JX77),"0",(JW83+JW85&gt;JW87+JW89)*(JZ77&gt;KA77)+(JW83+JW85=JW87+JW89)*(JZ77=KA77)+(JW83+JW85&lt;JW87+JW89)*(JZ77&lt;KA77)),"")</f>
        <v/>
      </c>
      <c r="KD77" s="453" t="str">
        <f ca="1">IF((KC77&lt;&gt;""),IF(OR(JW83+JW85&lt;&gt;JW87+JW89,PrSettings!$M$4="●"),((JW83+JW85-JW87-JW89)=(JZ77-KA77))*(KC77=1),0),"")</f>
        <v/>
      </c>
      <c r="KE77" s="453" t="str">
        <f ca="1">IF((KD77&lt;&gt;""),IF(KD77=0,0,(JW83+JW85=JZ77)*(JW87+JW89=KA77)),"")</f>
        <v/>
      </c>
      <c r="KF77" s="453" t="str">
        <f ca="1">IF(KC77&lt;&gt;"",IF((KG77&lt;&gt;2)+($B$76&amp;$D$76&lt;&gt;JV77&amp;JX77)*($B$77&amp;$D$77&lt;&gt;JV77&amp;JX77)*($D$76&amp;$B$76&lt;&gt;JV77&amp;JX77)*($D$77&amp;$B$77&lt;&gt;JV77&amp;JX77),0,IF(ABS(JW83+JW85-JW87-JW89)&gt;=PrSettings!$M$7,(ABS(JW83+JW85-JW87-JW89-JZ77+KA77)&lt;=1)*1,IF(AND(KC77,$F77=$G77,JW83+JW85&gt;=PrSettings!$M$6),(ABS(JZ77-JW83-JW85)&lt;=1)*1,IF(AND(KC77,JW83+JW85+JW87+JW89&gt;=PrSettings!$M$8),(ABS(JZ77-JW83-JW85)+ABS(KA77-JW87-JW89)&lt;=1)*1,"0")))),"")</f>
        <v/>
      </c>
      <c r="KG77" s="476" t="str">
        <f ca="1">IF(($C$76&amp;$C$77&amp;$E$76&amp;$E$77&lt;&gt;"")*(JV$76&amp;JV$77&amp;JX$76&amp;JX$77&lt;&gt;"")*(JV77&amp;JX77&lt;&gt;""),IF(KB77&lt;&gt;1,0,COUNTIF($B$76:$B$77,JV77)+COUNTIF($D$76:$D$77,JV77))+IF(KB65&lt;&gt;1,0,COUNTIF($B$76:$B$77,JX77)+COUNTIF($D$76:$D$77,JX77)),"")</f>
        <v/>
      </c>
      <c r="KI77" s="491"/>
      <c r="KJ77" s="452" t="str">
        <f>IF(KI77="","",VLOOKUP(KI77,Language!$D$5:$E$94,2,0))</f>
        <v/>
      </c>
      <c r="KK77" s="492"/>
      <c r="KL77" s="452" t="str">
        <f>IF(KK77="","",VLOOKUP(KK77,Language!$D$5:$E$94,2,0))</f>
        <v/>
      </c>
      <c r="KM77" s="492"/>
      <c r="KN77" s="492"/>
      <c r="KO77" s="581">
        <f>COUNTIF(KI$76:KI$77,KI77)+COUNTIF(KK$76:KK$77,KI77)</f>
        <v>0</v>
      </c>
      <c r="KP77" s="453" t="str">
        <f ca="1">IF((KM77&lt;&gt;"")*(KN77&lt;&gt;"")*((IFERROR(VLOOKUP(KI77,$B$76:$F$77,5,0),"")&lt;&gt;"")+(IFERROR(VLOOKUP(KI77,$D$76:$G$77,4,0),"")&lt;&gt;""))*((IFERROR(VLOOKUP(KK77,$B$76:$F$77,5,0),"")&lt;&gt;"")+(IFERROR(VLOOKUP(KK77,$D$76:$G$77,4,0),"")&lt;&gt;"")),IF((KT77&lt;&gt;2)+($B$76&amp;$D$76&lt;&gt;KI77&amp;KK77)*($B$77&amp;$D$77&lt;&gt;KI77&amp;KK77)*($D$76&amp;$B$76&lt;&gt;KI77&amp;KK77)*($D$77&amp;$B$77&lt;&gt;KI77&amp;KK77),"0",(KJ83+KJ85&gt;KJ87+KJ89)*(KM77&gt;KN77)+(KJ83+KJ85=KJ87+KJ89)*(KM77=KN77)+(KJ83+KJ85&lt;KJ87+KJ89)*(KM77&lt;KN77)),"")</f>
        <v/>
      </c>
      <c r="KQ77" s="453" t="str">
        <f ca="1">IF((KP77&lt;&gt;""),IF(OR(KJ83+KJ85&lt;&gt;KJ87+KJ89,PrSettings!$M$4="●"),((KJ83+KJ85-KJ87-KJ89)=(KM77-KN77))*(KP77=1),0),"")</f>
        <v/>
      </c>
      <c r="KR77" s="453" t="str">
        <f ca="1">IF((KQ77&lt;&gt;""),IF(KQ77=0,0,(KJ83+KJ85=KM77)*(KJ87+KJ89=KN77)),"")</f>
        <v/>
      </c>
      <c r="KS77" s="453" t="str">
        <f ca="1">IF(KP77&lt;&gt;"",IF((KT77&lt;&gt;2)+($B$76&amp;$D$76&lt;&gt;KI77&amp;KK77)*($B$77&amp;$D$77&lt;&gt;KI77&amp;KK77)*($D$76&amp;$B$76&lt;&gt;KI77&amp;KK77)*($D$77&amp;$B$77&lt;&gt;KI77&amp;KK77),0,IF(ABS(KJ83+KJ85-KJ87-KJ89)&gt;=PrSettings!$M$7,(ABS(KJ83+KJ85-KJ87-KJ89-KM77+KN77)&lt;=1)*1,IF(AND(KP77,$F77=$G77,KJ83+KJ85&gt;=PrSettings!$M$6),(ABS(KM77-KJ83-KJ85)&lt;=1)*1,IF(AND(KP77,KJ83+KJ85+KJ87+KJ89&gt;=PrSettings!$M$8),(ABS(KM77-KJ83-KJ85)+ABS(KN77-KJ87-KJ89)&lt;=1)*1,"0")))),"")</f>
        <v/>
      </c>
      <c r="KT77" s="476" t="str">
        <f ca="1">IF(($C$76&amp;$C$77&amp;$E$76&amp;$E$77&lt;&gt;"")*(KI$76&amp;KI$77&amp;KK$76&amp;KK$77&lt;&gt;"")*(KI77&amp;KK77&lt;&gt;""),IF(KO77&lt;&gt;1,0,COUNTIF($B$76:$B$77,KI77)+COUNTIF($D$76:$D$77,KI77))+IF(KO65&lt;&gt;1,0,COUNTIF($B$76:$B$77,KK77)+COUNTIF($D$76:$D$77,KK77)),"")</f>
        <v/>
      </c>
      <c r="KV77" s="491"/>
      <c r="KW77" s="452" t="str">
        <f>IF(KV77="","",VLOOKUP(KV77,Language!$D$5:$E$94,2,0))</f>
        <v/>
      </c>
      <c r="KX77" s="492"/>
      <c r="KY77" s="452" t="str">
        <f>IF(KX77="","",VLOOKUP(KX77,Language!$D$5:$E$94,2,0))</f>
        <v/>
      </c>
      <c r="KZ77" s="492"/>
      <c r="LA77" s="492"/>
      <c r="LB77" s="581">
        <f>COUNTIF(KV$76:KV$77,KV77)+COUNTIF(KX$76:KX$77,KV77)</f>
        <v>0</v>
      </c>
      <c r="LC77" s="453" t="str">
        <f ca="1">IF((KZ77&lt;&gt;"")*(LA77&lt;&gt;"")*((IFERROR(VLOOKUP(KV77,$B$76:$F$77,5,0),"")&lt;&gt;"")+(IFERROR(VLOOKUP(KV77,$D$76:$G$77,4,0),"")&lt;&gt;""))*((IFERROR(VLOOKUP(KX77,$B$76:$F$77,5,0),"")&lt;&gt;"")+(IFERROR(VLOOKUP(KX77,$D$76:$G$77,4,0),"")&lt;&gt;"")),IF((LG77&lt;&gt;2)+($B$76&amp;$D$76&lt;&gt;KV77&amp;KX77)*($B$77&amp;$D$77&lt;&gt;KV77&amp;KX77)*($D$76&amp;$B$76&lt;&gt;KV77&amp;KX77)*($D$77&amp;$B$77&lt;&gt;KV77&amp;KX77),"0",(KW83+KW85&gt;KW87+KW89)*(KZ77&gt;LA77)+(KW83+KW85=KW87+KW89)*(KZ77=LA77)+(KW83+KW85&lt;KW87+KW89)*(KZ77&lt;LA77)),"")</f>
        <v/>
      </c>
      <c r="LD77" s="453" t="str">
        <f ca="1">IF((LC77&lt;&gt;""),IF(OR(KW83+KW85&lt;&gt;KW87+KW89,PrSettings!$M$4="●"),((KW83+KW85-KW87-KW89)=(KZ77-LA77))*(LC77=1),0),"")</f>
        <v/>
      </c>
      <c r="LE77" s="453" t="str">
        <f ca="1">IF((LD77&lt;&gt;""),IF(LD77=0,0,(KW83+KW85=KZ77)*(KW87+KW89=LA77)),"")</f>
        <v/>
      </c>
      <c r="LF77" s="453" t="str">
        <f ca="1">IF(LC77&lt;&gt;"",IF((LG77&lt;&gt;2)+($B$76&amp;$D$76&lt;&gt;KV77&amp;KX77)*($B$77&amp;$D$77&lt;&gt;KV77&amp;KX77)*($D$76&amp;$B$76&lt;&gt;KV77&amp;KX77)*($D$77&amp;$B$77&lt;&gt;KV77&amp;KX77),0,IF(ABS(KW83+KW85-KW87-KW89)&gt;=PrSettings!$M$7,(ABS(KW83+KW85-KW87-KW89-KZ77+LA77)&lt;=1)*1,IF(AND(LC77,$F77=$G77,KW83+KW85&gt;=PrSettings!$M$6),(ABS(KZ77-KW83-KW85)&lt;=1)*1,IF(AND(LC77,KW83+KW85+KW87+KW89&gt;=PrSettings!$M$8),(ABS(KZ77-KW83-KW85)+ABS(LA77-KW87-KW89)&lt;=1)*1,"0")))),"")</f>
        <v/>
      </c>
      <c r="LG77" s="476" t="str">
        <f ca="1">IF(($C$76&amp;$C$77&amp;$E$76&amp;$E$77&lt;&gt;"")*(KV$76&amp;KV$77&amp;KX$76&amp;KX$77&lt;&gt;"")*(KV77&amp;KX77&lt;&gt;""),IF(LB77&lt;&gt;1,0,COUNTIF($B$76:$B$77,KV77)+COUNTIF($D$76:$D$77,KV77))+IF(LB65&lt;&gt;1,0,COUNTIF($B$76:$B$77,KX77)+COUNTIF($D$76:$D$77,KX77)),"")</f>
        <v/>
      </c>
      <c r="LI77" s="491"/>
      <c r="LJ77" s="452" t="str">
        <f>IF(LI77="","",VLOOKUP(LI77,Language!$D$5:$E$94,2,0))</f>
        <v/>
      </c>
      <c r="LK77" s="492"/>
      <c r="LL77" s="452" t="str">
        <f>IF(LK77="","",VLOOKUP(LK77,Language!$D$5:$E$94,2,0))</f>
        <v/>
      </c>
      <c r="LM77" s="492"/>
      <c r="LN77" s="492"/>
      <c r="LO77" s="581">
        <f>COUNTIF(LI$76:LI$77,LI77)+COUNTIF(LK$76:LK$77,LI77)</f>
        <v>0</v>
      </c>
      <c r="LP77" s="453" t="str">
        <f ca="1">IF((LM77&lt;&gt;"")*(LN77&lt;&gt;"")*((IFERROR(VLOOKUP(LI77,$B$76:$F$77,5,0),"")&lt;&gt;"")+(IFERROR(VLOOKUP(LI77,$D$76:$G$77,4,0),"")&lt;&gt;""))*((IFERROR(VLOOKUP(LK77,$B$76:$F$77,5,0),"")&lt;&gt;"")+(IFERROR(VLOOKUP(LK77,$D$76:$G$77,4,0),"")&lt;&gt;"")),IF((LT77&lt;&gt;2)+($B$76&amp;$D$76&lt;&gt;LI77&amp;LK77)*($B$77&amp;$D$77&lt;&gt;LI77&amp;LK77)*($D$76&amp;$B$76&lt;&gt;LI77&amp;LK77)*($D$77&amp;$B$77&lt;&gt;LI77&amp;LK77),"0",(LJ83+LJ85&gt;LJ87+LJ89)*(LM77&gt;LN77)+(LJ83+LJ85=LJ87+LJ89)*(LM77=LN77)+(LJ83+LJ85&lt;LJ87+LJ89)*(LM77&lt;LN77)),"")</f>
        <v/>
      </c>
      <c r="LQ77" s="453" t="str">
        <f ca="1">IF((LP77&lt;&gt;""),IF(OR(LJ83+LJ85&lt;&gt;LJ87+LJ89,PrSettings!$M$4="●"),((LJ83+LJ85-LJ87-LJ89)=(LM77-LN77))*(LP77=1),0),"")</f>
        <v/>
      </c>
      <c r="LR77" s="453" t="str">
        <f ca="1">IF((LQ77&lt;&gt;""),IF(LQ77=0,0,(LJ83+LJ85=LM77)*(LJ87+LJ89=LN77)),"")</f>
        <v/>
      </c>
      <c r="LS77" s="453" t="str">
        <f ca="1">IF(LP77&lt;&gt;"",IF((LT77&lt;&gt;2)+($B$76&amp;$D$76&lt;&gt;LI77&amp;LK77)*($B$77&amp;$D$77&lt;&gt;LI77&amp;LK77)*($D$76&amp;$B$76&lt;&gt;LI77&amp;LK77)*($D$77&amp;$B$77&lt;&gt;LI77&amp;LK77),0,IF(ABS(LJ83+LJ85-LJ87-LJ89)&gt;=PrSettings!$M$7,(ABS(LJ83+LJ85-LJ87-LJ89-LM77+LN77)&lt;=1)*1,IF(AND(LP77,$F77=$G77,LJ83+LJ85&gt;=PrSettings!$M$6),(ABS(LM77-LJ83-LJ85)&lt;=1)*1,IF(AND(LP77,LJ83+LJ85+LJ87+LJ89&gt;=PrSettings!$M$8),(ABS(LM77-LJ83-LJ85)+ABS(LN77-LJ87-LJ89)&lt;=1)*1,"0")))),"")</f>
        <v/>
      </c>
      <c r="LT77" s="476" t="str">
        <f ca="1">IF(($C$76&amp;$C$77&amp;$E$76&amp;$E$77&lt;&gt;"")*(LI$76&amp;LI$77&amp;LK$76&amp;LK$77&lt;&gt;"")*(LI77&amp;LK77&lt;&gt;""),IF(LO77&lt;&gt;1,0,COUNTIF($B$76:$B$77,LI77)+COUNTIF($D$76:$D$77,LI77))+IF(LO65&lt;&gt;1,0,COUNTIF($B$76:$B$77,LK77)+COUNTIF($D$76:$D$77,LK77)),"")</f>
        <v/>
      </c>
      <c r="LV77" s="491"/>
      <c r="LW77" s="452" t="str">
        <f>IF(LV77="","",VLOOKUP(LV77,Language!$D$5:$E$94,2,0))</f>
        <v/>
      </c>
      <c r="LX77" s="492"/>
      <c r="LY77" s="452" t="str">
        <f>IF(LX77="","",VLOOKUP(LX77,Language!$D$5:$E$94,2,0))</f>
        <v/>
      </c>
      <c r="LZ77" s="492"/>
      <c r="MA77" s="492"/>
      <c r="MB77" s="581">
        <f>COUNTIF(LV$76:LV$77,LV77)+COUNTIF(LX$76:LX$77,LV77)</f>
        <v>0</v>
      </c>
      <c r="MC77" s="453" t="str">
        <f ca="1">IF((LZ77&lt;&gt;"")*(MA77&lt;&gt;"")*((IFERROR(VLOOKUP(LV77,$B$76:$F$77,5,0),"")&lt;&gt;"")+(IFERROR(VLOOKUP(LV77,$D$76:$G$77,4,0),"")&lt;&gt;""))*((IFERROR(VLOOKUP(LX77,$B$76:$F$77,5,0),"")&lt;&gt;"")+(IFERROR(VLOOKUP(LX77,$D$76:$G$77,4,0),"")&lt;&gt;"")),IF((MG77&lt;&gt;2)+($B$76&amp;$D$76&lt;&gt;LV77&amp;LX77)*($B$77&amp;$D$77&lt;&gt;LV77&amp;LX77)*($D$76&amp;$B$76&lt;&gt;LV77&amp;LX77)*($D$77&amp;$B$77&lt;&gt;LV77&amp;LX77),"0",(LW83+LW85&gt;LW87+LW89)*(LZ77&gt;MA77)+(LW83+LW85=LW87+LW89)*(LZ77=MA77)+(LW83+LW85&lt;LW87+LW89)*(LZ77&lt;MA77)),"")</f>
        <v/>
      </c>
      <c r="MD77" s="453" t="str">
        <f ca="1">IF((MC77&lt;&gt;""),IF(OR(LW83+LW85&lt;&gt;LW87+LW89,PrSettings!$M$4="●"),((LW83+LW85-LW87-LW89)=(LZ77-MA77))*(MC77=1),0),"")</f>
        <v/>
      </c>
      <c r="ME77" s="453" t="str">
        <f ca="1">IF((MD77&lt;&gt;""),IF(MD77=0,0,(LW83+LW85=LZ77)*(LW87+LW89=MA77)),"")</f>
        <v/>
      </c>
      <c r="MF77" s="453" t="str">
        <f ca="1">IF(MC77&lt;&gt;"",IF((MG77&lt;&gt;2)+($B$76&amp;$D$76&lt;&gt;LV77&amp;LX77)*($B$77&amp;$D$77&lt;&gt;LV77&amp;LX77)*($D$76&amp;$B$76&lt;&gt;LV77&amp;LX77)*($D$77&amp;$B$77&lt;&gt;LV77&amp;LX77),0,IF(ABS(LW83+LW85-LW87-LW89)&gt;=PrSettings!$M$7,(ABS(LW83+LW85-LW87-LW89-LZ77+MA77)&lt;=1)*1,IF(AND(MC77,$F77=$G77,LW83+LW85&gt;=PrSettings!$M$6),(ABS(LZ77-LW83-LW85)&lt;=1)*1,IF(AND(MC77,LW83+LW85+LW87+LW89&gt;=PrSettings!$M$8),(ABS(LZ77-LW83-LW85)+ABS(MA77-LW87-LW89)&lt;=1)*1,"0")))),"")</f>
        <v/>
      </c>
      <c r="MG77" s="476" t="str">
        <f ca="1">IF(($C$76&amp;$C$77&amp;$E$76&amp;$E$77&lt;&gt;"")*(LV$76&amp;LV$77&amp;LX$76&amp;LX$77&lt;&gt;"")*(LV77&amp;LX77&lt;&gt;""),IF(MB77&lt;&gt;1,0,COUNTIF($B$76:$B$77,LV77)+COUNTIF($D$76:$D$77,LV77))+IF(MB65&lt;&gt;1,0,COUNTIF($B$76:$B$77,LX77)+COUNTIF($D$76:$D$77,LX77)),"")</f>
        <v/>
      </c>
    </row>
    <row r="78" spans="1:345" ht="24" customHeight="1" x14ac:dyDescent="0.25">
      <c r="B78" s="462" t="str">
        <f>Language!$E$182</f>
        <v>Dritter Platz</v>
      </c>
      <c r="C78" s="463"/>
      <c r="D78" s="468"/>
      <c r="E78" s="465"/>
      <c r="F78" s="469"/>
      <c r="G78" s="470"/>
      <c r="H78" s="449"/>
      <c r="I78" s="462" t="str">
        <f>$B78</f>
        <v>Dritter Platz</v>
      </c>
      <c r="J78" s="464"/>
      <c r="K78" s="464"/>
      <c r="L78" s="465"/>
      <c r="M78" s="496"/>
      <c r="N78" s="497"/>
      <c r="O78" s="466"/>
      <c r="P78" s="466"/>
      <c r="Q78" s="478"/>
      <c r="R78" s="465"/>
      <c r="S78" s="465"/>
      <c r="T78" s="479"/>
      <c r="V78" s="462" t="str">
        <f>$B78</f>
        <v>Dritter Platz</v>
      </c>
      <c r="W78" s="464"/>
      <c r="X78" s="464"/>
      <c r="Y78" s="465"/>
      <c r="Z78" s="496"/>
      <c r="AA78" s="497"/>
      <c r="AB78" s="466"/>
      <c r="AC78" s="466"/>
      <c r="AD78" s="478"/>
      <c r="AE78" s="465"/>
      <c r="AF78" s="465"/>
      <c r="AG78" s="479"/>
      <c r="AI78" s="462" t="str">
        <f>$B78</f>
        <v>Dritter Platz</v>
      </c>
      <c r="AJ78" s="464"/>
      <c r="AK78" s="464"/>
      <c r="AL78" s="465"/>
      <c r="AM78" s="496"/>
      <c r="AN78" s="497"/>
      <c r="AO78" s="466"/>
      <c r="AP78" s="466"/>
      <c r="AQ78" s="478"/>
      <c r="AR78" s="465"/>
      <c r="AS78" s="465"/>
      <c r="AT78" s="479"/>
      <c r="AV78" s="462" t="str">
        <f>$B78</f>
        <v>Dritter Platz</v>
      </c>
      <c r="AW78" s="464"/>
      <c r="AX78" s="464"/>
      <c r="AY78" s="465"/>
      <c r="AZ78" s="496"/>
      <c r="BA78" s="497"/>
      <c r="BB78" s="466"/>
      <c r="BC78" s="466"/>
      <c r="BD78" s="478"/>
      <c r="BE78" s="465"/>
      <c r="BF78" s="465"/>
      <c r="BG78" s="479"/>
      <c r="BI78" s="462" t="str">
        <f>$B78</f>
        <v>Dritter Platz</v>
      </c>
      <c r="BJ78" s="464"/>
      <c r="BK78" s="464"/>
      <c r="BL78" s="465"/>
      <c r="BM78" s="496"/>
      <c r="BN78" s="497"/>
      <c r="BO78" s="466"/>
      <c r="BP78" s="466"/>
      <c r="BQ78" s="478"/>
      <c r="BR78" s="465"/>
      <c r="BS78" s="465"/>
      <c r="BT78" s="479"/>
      <c r="BV78" s="462" t="str">
        <f>$B78</f>
        <v>Dritter Platz</v>
      </c>
      <c r="BW78" s="464"/>
      <c r="BX78" s="464"/>
      <c r="BY78" s="465"/>
      <c r="BZ78" s="496"/>
      <c r="CA78" s="497"/>
      <c r="CB78" s="466"/>
      <c r="CC78" s="466"/>
      <c r="CD78" s="478"/>
      <c r="CE78" s="465"/>
      <c r="CF78" s="465"/>
      <c r="CG78" s="479"/>
      <c r="CI78" s="462" t="str">
        <f>$B78</f>
        <v>Dritter Platz</v>
      </c>
      <c r="CJ78" s="464"/>
      <c r="CK78" s="464"/>
      <c r="CL78" s="465"/>
      <c r="CM78" s="496"/>
      <c r="CN78" s="497"/>
      <c r="CO78" s="466"/>
      <c r="CP78" s="466"/>
      <c r="CQ78" s="478"/>
      <c r="CR78" s="465"/>
      <c r="CS78" s="465"/>
      <c r="CT78" s="479"/>
      <c r="CV78" s="462" t="str">
        <f>$B78</f>
        <v>Dritter Platz</v>
      </c>
      <c r="CW78" s="464"/>
      <c r="CX78" s="464"/>
      <c r="CY78" s="465"/>
      <c r="CZ78" s="496"/>
      <c r="DA78" s="497"/>
      <c r="DB78" s="466"/>
      <c r="DC78" s="466"/>
      <c r="DD78" s="478"/>
      <c r="DE78" s="465"/>
      <c r="DF78" s="465"/>
      <c r="DG78" s="479"/>
      <c r="DI78" s="462" t="str">
        <f>$B78</f>
        <v>Dritter Platz</v>
      </c>
      <c r="DJ78" s="464"/>
      <c r="DK78" s="464"/>
      <c r="DL78" s="465"/>
      <c r="DM78" s="496"/>
      <c r="DN78" s="497"/>
      <c r="DO78" s="466"/>
      <c r="DP78" s="466"/>
      <c r="DQ78" s="478"/>
      <c r="DR78" s="465"/>
      <c r="DS78" s="465"/>
      <c r="DT78" s="479"/>
      <c r="DV78" s="462" t="str">
        <f>$B78</f>
        <v>Dritter Platz</v>
      </c>
      <c r="DW78" s="464"/>
      <c r="DX78" s="464"/>
      <c r="DY78" s="465"/>
      <c r="DZ78" s="496"/>
      <c r="EA78" s="497"/>
      <c r="EB78" s="466"/>
      <c r="EC78" s="466"/>
      <c r="ED78" s="478"/>
      <c r="EE78" s="465"/>
      <c r="EF78" s="465"/>
      <c r="EG78" s="479"/>
      <c r="EI78" s="462" t="str">
        <f>$B78</f>
        <v>Dritter Platz</v>
      </c>
      <c r="EJ78" s="464"/>
      <c r="EK78" s="464"/>
      <c r="EL78" s="465"/>
      <c r="EM78" s="496"/>
      <c r="EN78" s="497"/>
      <c r="EO78" s="466"/>
      <c r="EP78" s="466"/>
      <c r="EQ78" s="478"/>
      <c r="ER78" s="465"/>
      <c r="ES78" s="465"/>
      <c r="ET78" s="479"/>
      <c r="EV78" s="462" t="str">
        <f>$B78</f>
        <v>Dritter Platz</v>
      </c>
      <c r="EW78" s="464"/>
      <c r="EX78" s="464"/>
      <c r="EY78" s="465"/>
      <c r="EZ78" s="496"/>
      <c r="FA78" s="497"/>
      <c r="FB78" s="466"/>
      <c r="FC78" s="466"/>
      <c r="FD78" s="478"/>
      <c r="FE78" s="465"/>
      <c r="FF78" s="465"/>
      <c r="FG78" s="479"/>
      <c r="FI78" s="462" t="str">
        <f>$B78</f>
        <v>Dritter Platz</v>
      </c>
      <c r="FJ78" s="464"/>
      <c r="FK78" s="464"/>
      <c r="FL78" s="465"/>
      <c r="FM78" s="496"/>
      <c r="FN78" s="497"/>
      <c r="FO78" s="466"/>
      <c r="FP78" s="466"/>
      <c r="FQ78" s="478"/>
      <c r="FR78" s="465"/>
      <c r="FS78" s="465"/>
      <c r="FT78" s="479"/>
      <c r="FV78" s="462" t="str">
        <f>$B78</f>
        <v>Dritter Platz</v>
      </c>
      <c r="FW78" s="464"/>
      <c r="FX78" s="464"/>
      <c r="FY78" s="465"/>
      <c r="FZ78" s="496"/>
      <c r="GA78" s="497"/>
      <c r="GB78" s="466"/>
      <c r="GC78" s="466"/>
      <c r="GD78" s="478"/>
      <c r="GE78" s="465"/>
      <c r="GF78" s="465"/>
      <c r="GG78" s="479"/>
      <c r="GI78" s="462" t="str">
        <f>$B78</f>
        <v>Dritter Platz</v>
      </c>
      <c r="GJ78" s="464"/>
      <c r="GK78" s="464"/>
      <c r="GL78" s="465"/>
      <c r="GM78" s="496"/>
      <c r="GN78" s="497"/>
      <c r="GO78" s="466"/>
      <c r="GP78" s="466"/>
      <c r="GQ78" s="478"/>
      <c r="GR78" s="465"/>
      <c r="GS78" s="465"/>
      <c r="GT78" s="479"/>
      <c r="GV78" s="462" t="str">
        <f>$B78</f>
        <v>Dritter Platz</v>
      </c>
      <c r="GW78" s="464"/>
      <c r="GX78" s="464"/>
      <c r="GY78" s="465"/>
      <c r="GZ78" s="496"/>
      <c r="HA78" s="497"/>
      <c r="HB78" s="466"/>
      <c r="HC78" s="466"/>
      <c r="HD78" s="478"/>
      <c r="HE78" s="465"/>
      <c r="HF78" s="465"/>
      <c r="HG78" s="479"/>
      <c r="HI78" s="462" t="str">
        <f>$B78</f>
        <v>Dritter Platz</v>
      </c>
      <c r="HJ78" s="464"/>
      <c r="HK78" s="464"/>
      <c r="HL78" s="465"/>
      <c r="HM78" s="496"/>
      <c r="HN78" s="497"/>
      <c r="HO78" s="466"/>
      <c r="HP78" s="466"/>
      <c r="HQ78" s="478"/>
      <c r="HR78" s="465"/>
      <c r="HS78" s="465"/>
      <c r="HT78" s="479"/>
      <c r="HV78" s="462" t="str">
        <f>$B78</f>
        <v>Dritter Platz</v>
      </c>
      <c r="HW78" s="464"/>
      <c r="HX78" s="464"/>
      <c r="HY78" s="465"/>
      <c r="HZ78" s="496"/>
      <c r="IA78" s="497"/>
      <c r="IB78" s="466"/>
      <c r="IC78" s="466"/>
      <c r="ID78" s="478"/>
      <c r="IE78" s="465"/>
      <c r="IF78" s="465"/>
      <c r="IG78" s="479"/>
      <c r="II78" s="462" t="str">
        <f>$B78</f>
        <v>Dritter Platz</v>
      </c>
      <c r="IJ78" s="464"/>
      <c r="IK78" s="464"/>
      <c r="IL78" s="465"/>
      <c r="IM78" s="496"/>
      <c r="IN78" s="497"/>
      <c r="IO78" s="466"/>
      <c r="IP78" s="466"/>
      <c r="IQ78" s="478"/>
      <c r="IR78" s="465"/>
      <c r="IS78" s="465"/>
      <c r="IT78" s="479"/>
      <c r="IV78" s="462" t="str">
        <f>$B78</f>
        <v>Dritter Platz</v>
      </c>
      <c r="IW78" s="464"/>
      <c r="IX78" s="464"/>
      <c r="IY78" s="465"/>
      <c r="IZ78" s="496"/>
      <c r="JA78" s="497"/>
      <c r="JB78" s="466"/>
      <c r="JC78" s="466"/>
      <c r="JD78" s="478"/>
      <c r="JE78" s="465"/>
      <c r="JF78" s="465"/>
      <c r="JG78" s="479"/>
      <c r="JI78" s="462" t="str">
        <f>$B78</f>
        <v>Dritter Platz</v>
      </c>
      <c r="JJ78" s="464"/>
      <c r="JK78" s="464"/>
      <c r="JL78" s="465"/>
      <c r="JM78" s="496"/>
      <c r="JN78" s="497"/>
      <c r="JO78" s="466"/>
      <c r="JP78" s="466"/>
      <c r="JQ78" s="478"/>
      <c r="JR78" s="465"/>
      <c r="JS78" s="465"/>
      <c r="JT78" s="479"/>
      <c r="JV78" s="462" t="str">
        <f>$B78</f>
        <v>Dritter Platz</v>
      </c>
      <c r="JW78" s="464"/>
      <c r="JX78" s="464"/>
      <c r="JY78" s="465"/>
      <c r="JZ78" s="496"/>
      <c r="KA78" s="497"/>
      <c r="KB78" s="466"/>
      <c r="KC78" s="466"/>
      <c r="KD78" s="478"/>
      <c r="KE78" s="465"/>
      <c r="KF78" s="465"/>
      <c r="KG78" s="479"/>
      <c r="KI78" s="462" t="str">
        <f>$B78</f>
        <v>Dritter Platz</v>
      </c>
      <c r="KJ78" s="464"/>
      <c r="KK78" s="464"/>
      <c r="KL78" s="465"/>
      <c r="KM78" s="496"/>
      <c r="KN78" s="497"/>
      <c r="KO78" s="466"/>
      <c r="KP78" s="466"/>
      <c r="KQ78" s="478"/>
      <c r="KR78" s="465"/>
      <c r="KS78" s="465"/>
      <c r="KT78" s="479"/>
      <c r="KV78" s="462" t="str">
        <f>$B78</f>
        <v>Dritter Platz</v>
      </c>
      <c r="KW78" s="464"/>
      <c r="KX78" s="464"/>
      <c r="KY78" s="465"/>
      <c r="KZ78" s="496"/>
      <c r="LA78" s="497"/>
      <c r="LB78" s="466"/>
      <c r="LC78" s="466"/>
      <c r="LD78" s="478"/>
      <c r="LE78" s="465"/>
      <c r="LF78" s="465"/>
      <c r="LG78" s="479"/>
      <c r="LI78" s="462" t="str">
        <f>$B78</f>
        <v>Dritter Platz</v>
      </c>
      <c r="LJ78" s="464"/>
      <c r="LK78" s="464"/>
      <c r="LL78" s="465"/>
      <c r="LM78" s="496"/>
      <c r="LN78" s="497"/>
      <c r="LO78" s="466"/>
      <c r="LP78" s="466"/>
      <c r="LQ78" s="478"/>
      <c r="LR78" s="465"/>
      <c r="LS78" s="465"/>
      <c r="LT78" s="479"/>
      <c r="LV78" s="462" t="str">
        <f>$B78</f>
        <v>Dritter Platz</v>
      </c>
      <c r="LW78" s="464"/>
      <c r="LX78" s="464"/>
      <c r="LY78" s="465"/>
      <c r="LZ78" s="496"/>
      <c r="MA78" s="497"/>
      <c r="MB78" s="466"/>
      <c r="MC78" s="466"/>
      <c r="MD78" s="478"/>
      <c r="ME78" s="465"/>
      <c r="MF78" s="465"/>
      <c r="MG78" s="479"/>
    </row>
    <row r="79" spans="1:345" x14ac:dyDescent="0.25">
      <c r="B79" s="451">
        <f ca="1">IF(C79="","",INDEX(Groups!$C$7:$C$45,MATCH(C79,Groups!$D$7:$D$45,0)))</f>
        <v>16</v>
      </c>
      <c r="C79" s="452" t="str">
        <f ca="1">INDIRECT("'"&amp;References!$A$1&amp;"'!"&amp;"$L$78")</f>
        <v>Kroatien</v>
      </c>
      <c r="D79" s="453">
        <f ca="1">IF(E79="","",INDEX(Groups!$C$7:$C$45,MATCH(E79,Groups!$D$7:$D$45,0)))</f>
        <v>24</v>
      </c>
      <c r="E79" s="452" t="str">
        <f ca="1">INDIRECT("'"&amp;References!$A$1&amp;"'!"&amp;"$N$78")</f>
        <v>Marokko</v>
      </c>
      <c r="F79" s="454">
        <f ca="1">IF(AND(INDIRECT("'"&amp;References!$A$1&amp;"'!"&amp;"$L$79")&lt;&gt;"",INDIRECT("'"&amp;References!$A$1&amp;"'!"&amp;"$N$79")&lt;&gt;""),INDIRECT("'"&amp;References!$A$1&amp;"'!"&amp;"$L$79")+IF(AND(INDIRECT("'"&amp;References!$A$1&amp;"'!"&amp;"$L$81")&lt;&gt;"",INDIRECT("'"&amp;References!$A$1&amp;"'!"&amp;"$N$81")&lt;&gt;"",INDIRECT("'"&amp;References!$A$1&amp;"'!"&amp;"$L$79")=INDIRECT("'"&amp;References!$A$1&amp;"'!"&amp;"$N$79")),INDIRECT("'"&amp;References!$A$1&amp;"'!"&amp;"$L$81"),0),"")</f>
        <v>2</v>
      </c>
      <c r="G79" s="455">
        <f ca="1">IF(AND(INDIRECT("'"&amp;References!$A$1&amp;"'!"&amp;"$L$79")&lt;&gt;"",INDIRECT("'"&amp;References!$A$1&amp;"'!"&amp;"$N$79")&lt;&gt;""),INDIRECT("'"&amp;References!$A$1&amp;"'!"&amp;"$N$79")+IF(AND(INDIRECT("'"&amp;References!$A$1&amp;"'!"&amp;"$L$81")&lt;&gt;"",INDIRECT("'"&amp;References!$A$1&amp;"'!"&amp;"$N$81")&lt;&gt;"",INDIRECT("'"&amp;References!$A$1&amp;"'!"&amp;"$L$79")=INDIRECT("'"&amp;References!$A$1&amp;"'!"&amp;"$N$79")),INDIRECT("'"&amp;References!$A$1&amp;"'!"&amp;"$N$81"),0),"")</f>
        <v>1</v>
      </c>
      <c r="I79" s="491"/>
      <c r="J79" s="452" t="str">
        <f>IF(I79="","",VLOOKUP(I79,Language!$D$5:$E$94,2,0))</f>
        <v/>
      </c>
      <c r="K79" s="493"/>
      <c r="L79" s="452" t="str">
        <f>IF(K79="","",VLOOKUP(K79,Language!$D$5:$E$94,2,0))</f>
        <v/>
      </c>
      <c r="M79" s="492"/>
      <c r="N79" s="492"/>
      <c r="O79" s="453" t="str">
        <f ca="1">IF(($F79&lt;&gt;"")*($G79&lt;&gt;"")*(M79&lt;&gt;"")*(N79&lt;&gt;""),IF(OR(T79&lt;&gt;2,COUNTIF($B79:$D79,I79)=0,COUNTIF($B79:$D79,K79)=0),"0",((I79=$B79)*$F79+(I79=$D79)*$G79&gt;(K79=$B79)*$F79+(K79=$D79)*$G79)*(M79&gt;N79)+((I79=$B79)*$F79+(I79=$D79)*$G79=(K79=$B79)*$F79+(K79=$D79)*$G79)*(M79=N79)+((I79=$B79)*$F79+(I79=$D79)*$G79&lt;(K79=$B79)*$F79+(K79=$D79)*$G79)*(M79&lt;N79)),"")</f>
        <v/>
      </c>
      <c r="P79" s="583">
        <f>COUNTIF(I$79:I$81,I79)+COUNTIF(K$79:K$81,I79)</f>
        <v>0</v>
      </c>
      <c r="Q79" s="453" t="str">
        <f ca="1">IF((O79&lt;&gt;""),IF(OR($F79&lt;&gt;$G79,PrSettings!$M$4="●"),((I79=$B79)*$F79+(I79=$D79)*$G79-(K79=$B79)*$F79-(K79=$D79)*$G79=(M79-N79))*(O79=1),0),"")</f>
        <v/>
      </c>
      <c r="R79" s="453" t="str">
        <f ca="1">IF((Q79&lt;&gt;""),IF(Q79=0,0,((I79=$B79)*$F79+(I79=$D79)*$G79=M79)*((K79=$B79)*$F79+(K79=$D79)*$G79=N79)),"")</f>
        <v/>
      </c>
      <c r="S79" s="453" t="str">
        <f ca="1">IF(O79&lt;&gt;"",IF(OR(T79&lt;&gt;2,COUNTIF($B79:$D79,I79)=0,COUNTIF($B79:$D79,K79)=0),0,IF(ABS((I79=$B79)*$F79+(I79=$D79)*$G79-(K79=$B79)*$F79-(K79=$D79)*$G79)&gt;=PrSettings!$M$7,(ABS((I79=$B79)*$F79+(I79=$D79)*$G79-(K79=$B79)*$F79-(K79=$D79)*$G79-M79+N79)&lt;=1)*1,IF(AND(O79,$F79=$G79,(I79=$B79)*$F79+(I79=$D79)*$G79&gt;=PrSettings!$M$6),(ABS(M79-(I79=$B79)*$F79-(I79=$D79)*$G79)&lt;=1)*1,IF(AND(O79,(I79=$B79)*$F79+(I79=$D79)*$G79+(K79=$B79)*$F79+(K79=$D79)*$G79&gt;=PrSettings!$M$8),(ABS(M79-(I79=$B79)*$F79-(I79=$D79)*$G79)+ABS(N79-(K79=$B79)*$F79-(K79=$D79)*$G79)&lt;=1)*1,"0")))),"")</f>
        <v/>
      </c>
      <c r="T79" s="582" t="str">
        <f ca="1">IF(($C$79&amp;$E$79&lt;&gt;"")*(I79&amp;K79&lt;&gt;""),IF(P79&lt;&gt;1,0,($B79=I79)+($D79=I79))+IF(O62&lt;&gt;1,0,($B79=K79)+($D79=K79)),"")</f>
        <v/>
      </c>
      <c r="V79" s="491"/>
      <c r="W79" s="452" t="str">
        <f>IF(V79="","",VLOOKUP(V79,Language!$D$5:$E$94,2,0))</f>
        <v/>
      </c>
      <c r="X79" s="493"/>
      <c r="Y79" s="452" t="str">
        <f>IF(X79="","",VLOOKUP(X79,Language!$D$5:$E$94,2,0))</f>
        <v/>
      </c>
      <c r="Z79" s="492"/>
      <c r="AA79" s="492"/>
      <c r="AB79" s="453" t="str">
        <f ca="1">IF(($F79&lt;&gt;"")*($G79&lt;&gt;"")*(Z79&lt;&gt;"")*(AA79&lt;&gt;""),IF(OR(AG79&lt;&gt;2,COUNTIF($B79:$D79,V79)=0,COUNTIF($B79:$D79,X79)=0),"0",((V79=$B79)*$F79+(V79=$D79)*$G79&gt;(X79=$B79)*$F79+(X79=$D79)*$G79)*(Z79&gt;AA79)+((V79=$B79)*$F79+(V79=$D79)*$G79=(X79=$B79)*$F79+(X79=$D79)*$G79)*(Z79=AA79)+((V79=$B79)*$F79+(V79=$D79)*$G79&lt;(X79=$B79)*$F79+(X79=$D79)*$G79)*(Z79&lt;AA79)),"")</f>
        <v/>
      </c>
      <c r="AC79" s="583">
        <f>COUNTIF(V$79:V$81,V79)+COUNTIF(X$79:X$81,V79)</f>
        <v>0</v>
      </c>
      <c r="AD79" s="453" t="str">
        <f ca="1">IF((AB79&lt;&gt;""),IF(OR($F79&lt;&gt;$G79,PrSettings!$M$4="●"),((V79=$B79)*$F79+(V79=$D79)*$G79-(X79=$B79)*$F79-(X79=$D79)*$G79=(Z79-AA79))*(AB79=1),0),"")</f>
        <v/>
      </c>
      <c r="AE79" s="453" t="str">
        <f ca="1">IF((AD79&lt;&gt;""),IF(AD79=0,0,((V79=$B79)*$F79+(V79=$D79)*$G79=Z79)*((X79=$B79)*$F79+(X79=$D79)*$G79=AA79)),"")</f>
        <v/>
      </c>
      <c r="AF79" s="453" t="str">
        <f ca="1">IF(AB79&lt;&gt;"",IF(OR(AG79&lt;&gt;2,COUNTIF($B79:$D79,V79)=0,COUNTIF($B79:$D79,X79)=0),0,IF(ABS((V79=$B79)*$F79+(V79=$D79)*$G79-(X79=$B79)*$F79-(X79=$D79)*$G79)&gt;=PrSettings!$M$7,(ABS((V79=$B79)*$F79+(V79=$D79)*$G79-(X79=$B79)*$F79-(X79=$D79)*$G79-Z79+AA79)&lt;=1)*1,IF(AND(AB79,$F79=$G79,(V79=$B79)*$F79+(V79=$D79)*$G79&gt;=PrSettings!$M$6),(ABS(Z79-(V79=$B79)*$F79-(V79=$D79)*$G79)&lt;=1)*1,IF(AND(AB79,(V79=$B79)*$F79+(V79=$D79)*$G79+(X79=$B79)*$F79+(X79=$D79)*$G79&gt;=PrSettings!$M$8),(ABS(Z79-(V79=$B79)*$F79-(V79=$D79)*$G79)+ABS(AA79-(X79=$B79)*$F79-(X79=$D79)*$G79)&lt;=1)*1,"0")))),"")</f>
        <v/>
      </c>
      <c r="AG79" s="582" t="str">
        <f ca="1">IF(($C$79&amp;$E$79&lt;&gt;"")*(V79&amp;X79&lt;&gt;""),IF(AC79&lt;&gt;1,0,($B79=V79)+($D79=V79))+IF(AB62&lt;&gt;1,0,($B79=X79)+($D79=X79)),"")</f>
        <v/>
      </c>
      <c r="AI79" s="491"/>
      <c r="AJ79" s="452" t="str">
        <f>IF(AI79="","",VLOOKUP(AI79,Language!$D$5:$E$94,2,0))</f>
        <v/>
      </c>
      <c r="AK79" s="493"/>
      <c r="AL79" s="452" t="str">
        <f>IF(AK79="","",VLOOKUP(AK79,Language!$D$5:$E$94,2,0))</f>
        <v/>
      </c>
      <c r="AM79" s="492"/>
      <c r="AN79" s="492"/>
      <c r="AO79" s="453" t="str">
        <f ca="1">IF(($F79&lt;&gt;"")*($G79&lt;&gt;"")*(AM79&lt;&gt;"")*(AN79&lt;&gt;""),IF(OR(AT79&lt;&gt;2,COUNTIF($B79:$D79,AI79)=0,COUNTIF($B79:$D79,AK79)=0),"0",((AI79=$B79)*$F79+(AI79=$D79)*$G79&gt;(AK79=$B79)*$F79+(AK79=$D79)*$G79)*(AM79&gt;AN79)+((AI79=$B79)*$F79+(AI79=$D79)*$G79=(AK79=$B79)*$F79+(AK79=$D79)*$G79)*(AM79=AN79)+((AI79=$B79)*$F79+(AI79=$D79)*$G79&lt;(AK79=$B79)*$F79+(AK79=$D79)*$G79)*(AM79&lt;AN79)),"")</f>
        <v/>
      </c>
      <c r="AP79" s="583">
        <f>COUNTIF(AI$79:AI$81,AI79)+COUNTIF(AK$79:AK$81,AI79)</f>
        <v>0</v>
      </c>
      <c r="AQ79" s="453" t="str">
        <f ca="1">IF((AO79&lt;&gt;""),IF(OR($F79&lt;&gt;$G79,PrSettings!$M$4="●"),((AI79=$B79)*$F79+(AI79=$D79)*$G79-(AK79=$B79)*$F79-(AK79=$D79)*$G79=(AM79-AN79))*(AO79=1),0),"")</f>
        <v/>
      </c>
      <c r="AR79" s="453" t="str">
        <f ca="1">IF((AQ79&lt;&gt;""),IF(AQ79=0,0,((AI79=$B79)*$F79+(AI79=$D79)*$G79=AM79)*((AK79=$B79)*$F79+(AK79=$D79)*$G79=AN79)),"")</f>
        <v/>
      </c>
      <c r="AS79" s="453" t="str">
        <f ca="1">IF(AO79&lt;&gt;"",IF(OR(AT79&lt;&gt;2,COUNTIF($B79:$D79,AI79)=0,COUNTIF($B79:$D79,AK79)=0),0,IF(ABS((AI79=$B79)*$F79+(AI79=$D79)*$G79-(AK79=$B79)*$F79-(AK79=$D79)*$G79)&gt;=PrSettings!$M$7,(ABS((AI79=$B79)*$F79+(AI79=$D79)*$G79-(AK79=$B79)*$F79-(AK79=$D79)*$G79-AM79+AN79)&lt;=1)*1,IF(AND(AO79,$F79=$G79,(AI79=$B79)*$F79+(AI79=$D79)*$G79&gt;=PrSettings!$M$6),(ABS(AM79-(AI79=$B79)*$F79-(AI79=$D79)*$G79)&lt;=1)*1,IF(AND(AO79,(AI79=$B79)*$F79+(AI79=$D79)*$G79+(AK79=$B79)*$F79+(AK79=$D79)*$G79&gt;=PrSettings!$M$8),(ABS(AM79-(AI79=$B79)*$F79-(AI79=$D79)*$G79)+ABS(AN79-(AK79=$B79)*$F79-(AK79=$D79)*$G79)&lt;=1)*1,"0")))),"")</f>
        <v/>
      </c>
      <c r="AT79" s="582" t="str">
        <f ca="1">IF(($C$79&amp;$E$79&lt;&gt;"")*(AI79&amp;AK79&lt;&gt;""),IF(AP79&lt;&gt;1,0,($B79=AI79)+($D79=AI79))+IF(AO62&lt;&gt;1,0,($B79=AK79)+($D79=AK79)),"")</f>
        <v/>
      </c>
      <c r="AV79" s="491"/>
      <c r="AW79" s="452" t="str">
        <f>IF(AV79="","",VLOOKUP(AV79,Language!$D$5:$E$94,2,0))</f>
        <v/>
      </c>
      <c r="AX79" s="493"/>
      <c r="AY79" s="452" t="str">
        <f>IF(AX79="","",VLOOKUP(AX79,Language!$D$5:$E$94,2,0))</f>
        <v/>
      </c>
      <c r="AZ79" s="492"/>
      <c r="BA79" s="492"/>
      <c r="BB79" s="453" t="str">
        <f ca="1">IF(($F79&lt;&gt;"")*($G79&lt;&gt;"")*(AZ79&lt;&gt;"")*(BA79&lt;&gt;""),IF(OR(BG79&lt;&gt;2,COUNTIF($B79:$D79,AV79)=0,COUNTIF($B79:$D79,AX79)=0),"0",((AV79=$B79)*$F79+(AV79=$D79)*$G79&gt;(AX79=$B79)*$F79+(AX79=$D79)*$G79)*(AZ79&gt;BA79)+((AV79=$B79)*$F79+(AV79=$D79)*$G79=(AX79=$B79)*$F79+(AX79=$D79)*$G79)*(AZ79=BA79)+((AV79=$B79)*$F79+(AV79=$D79)*$G79&lt;(AX79=$B79)*$F79+(AX79=$D79)*$G79)*(AZ79&lt;BA79)),"")</f>
        <v/>
      </c>
      <c r="BC79" s="583">
        <f>COUNTIF(AV$79:AV$81,AV79)+COUNTIF(AX$79:AX$81,AV79)</f>
        <v>0</v>
      </c>
      <c r="BD79" s="453" t="str">
        <f ca="1">IF((BB79&lt;&gt;""),IF(OR($F79&lt;&gt;$G79,PrSettings!$M$4="●"),((AV79=$B79)*$F79+(AV79=$D79)*$G79-(AX79=$B79)*$F79-(AX79=$D79)*$G79=(AZ79-BA79))*(BB79=1),0),"")</f>
        <v/>
      </c>
      <c r="BE79" s="453" t="str">
        <f ca="1">IF((BD79&lt;&gt;""),IF(BD79=0,0,((AV79=$B79)*$F79+(AV79=$D79)*$G79=AZ79)*((AX79=$B79)*$F79+(AX79=$D79)*$G79=BA79)),"")</f>
        <v/>
      </c>
      <c r="BF79" s="453" t="str">
        <f ca="1">IF(BB79&lt;&gt;"",IF(OR(BG79&lt;&gt;2,COUNTIF($B79:$D79,AV79)=0,COUNTIF($B79:$D79,AX79)=0),0,IF(ABS((AV79=$B79)*$F79+(AV79=$D79)*$G79-(AX79=$B79)*$F79-(AX79=$D79)*$G79)&gt;=PrSettings!$M$7,(ABS((AV79=$B79)*$F79+(AV79=$D79)*$G79-(AX79=$B79)*$F79-(AX79=$D79)*$G79-AZ79+BA79)&lt;=1)*1,IF(AND(BB79,$F79=$G79,(AV79=$B79)*$F79+(AV79=$D79)*$G79&gt;=PrSettings!$M$6),(ABS(AZ79-(AV79=$B79)*$F79-(AV79=$D79)*$G79)&lt;=1)*1,IF(AND(BB79,(AV79=$B79)*$F79+(AV79=$D79)*$G79+(AX79=$B79)*$F79+(AX79=$D79)*$G79&gt;=PrSettings!$M$8),(ABS(AZ79-(AV79=$B79)*$F79-(AV79=$D79)*$G79)+ABS(BA79-(AX79=$B79)*$F79-(AX79=$D79)*$G79)&lt;=1)*1,"0")))),"")</f>
        <v/>
      </c>
      <c r="BG79" s="582" t="str">
        <f ca="1">IF(($C$79&amp;$E$79&lt;&gt;"")*(AV79&amp;AX79&lt;&gt;""),IF(BC79&lt;&gt;1,0,($B79=AV79)+($D79=AV79))+IF(BB62&lt;&gt;1,0,($B79=AX79)+($D79=AX79)),"")</f>
        <v/>
      </c>
      <c r="BI79" s="491"/>
      <c r="BJ79" s="452" t="str">
        <f>IF(BI79="","",VLOOKUP(BI79,Language!$D$5:$E$94,2,0))</f>
        <v/>
      </c>
      <c r="BK79" s="493"/>
      <c r="BL79" s="452" t="str">
        <f>IF(BK79="","",VLOOKUP(BK79,Language!$D$5:$E$94,2,0))</f>
        <v/>
      </c>
      <c r="BM79" s="492"/>
      <c r="BN79" s="492"/>
      <c r="BO79" s="453" t="str">
        <f ca="1">IF(($F79&lt;&gt;"")*($G79&lt;&gt;"")*(BM79&lt;&gt;"")*(BN79&lt;&gt;""),IF(OR(BT79&lt;&gt;2,COUNTIF($B79:$D79,BI79)=0,COUNTIF($B79:$D79,BK79)=0),"0",((BI79=$B79)*$F79+(BI79=$D79)*$G79&gt;(BK79=$B79)*$F79+(BK79=$D79)*$G79)*(BM79&gt;BN79)+((BI79=$B79)*$F79+(BI79=$D79)*$G79=(BK79=$B79)*$F79+(BK79=$D79)*$G79)*(BM79=BN79)+((BI79=$B79)*$F79+(BI79=$D79)*$G79&lt;(BK79=$B79)*$F79+(BK79=$D79)*$G79)*(BM79&lt;BN79)),"")</f>
        <v/>
      </c>
      <c r="BP79" s="583">
        <f>COUNTIF(BI$79:BI$81,BI79)+COUNTIF(BK$79:BK$81,BI79)</f>
        <v>0</v>
      </c>
      <c r="BQ79" s="453" t="str">
        <f ca="1">IF((BO79&lt;&gt;""),IF(OR($F79&lt;&gt;$G79,PrSettings!$M$4="●"),((BI79=$B79)*$F79+(BI79=$D79)*$G79-(BK79=$B79)*$F79-(BK79=$D79)*$G79=(BM79-BN79))*(BO79=1),0),"")</f>
        <v/>
      </c>
      <c r="BR79" s="453" t="str">
        <f ca="1">IF((BQ79&lt;&gt;""),IF(BQ79=0,0,((BI79=$B79)*$F79+(BI79=$D79)*$G79=BM79)*((BK79=$B79)*$F79+(BK79=$D79)*$G79=BN79)),"")</f>
        <v/>
      </c>
      <c r="BS79" s="453" t="str">
        <f ca="1">IF(BO79&lt;&gt;"",IF(OR(BT79&lt;&gt;2,COUNTIF($B79:$D79,BI79)=0,COUNTIF($B79:$D79,BK79)=0),0,IF(ABS((BI79=$B79)*$F79+(BI79=$D79)*$G79-(BK79=$B79)*$F79-(BK79=$D79)*$G79)&gt;=PrSettings!$M$7,(ABS((BI79=$B79)*$F79+(BI79=$D79)*$G79-(BK79=$B79)*$F79-(BK79=$D79)*$G79-BM79+BN79)&lt;=1)*1,IF(AND(BO79,$F79=$G79,(BI79=$B79)*$F79+(BI79=$D79)*$G79&gt;=PrSettings!$M$6),(ABS(BM79-(BI79=$B79)*$F79-(BI79=$D79)*$G79)&lt;=1)*1,IF(AND(BO79,(BI79=$B79)*$F79+(BI79=$D79)*$G79+(BK79=$B79)*$F79+(BK79=$D79)*$G79&gt;=PrSettings!$M$8),(ABS(BM79-(BI79=$B79)*$F79-(BI79=$D79)*$G79)+ABS(BN79-(BK79=$B79)*$F79-(BK79=$D79)*$G79)&lt;=1)*1,"0")))),"")</f>
        <v/>
      </c>
      <c r="BT79" s="582" t="str">
        <f ca="1">IF(($C$79&amp;$E$79&lt;&gt;"")*(BI79&amp;BK79&lt;&gt;""),IF(BP79&lt;&gt;1,0,($B79=BI79)+($D79=BI79))+IF(BO62&lt;&gt;1,0,($B79=BK79)+($D79=BK79)),"")</f>
        <v/>
      </c>
      <c r="BV79" s="491"/>
      <c r="BW79" s="452" t="str">
        <f>IF(BV79="","",VLOOKUP(BV79,Language!$D$5:$E$94,2,0))</f>
        <v/>
      </c>
      <c r="BX79" s="493"/>
      <c r="BY79" s="452" t="str">
        <f>IF(BX79="","",VLOOKUP(BX79,Language!$D$5:$E$94,2,0))</f>
        <v/>
      </c>
      <c r="BZ79" s="492"/>
      <c r="CA79" s="492"/>
      <c r="CB79" s="453" t="str">
        <f ca="1">IF(($F79&lt;&gt;"")*($G79&lt;&gt;"")*(BZ79&lt;&gt;"")*(CA79&lt;&gt;""),IF(OR(CG79&lt;&gt;2,COUNTIF($B79:$D79,BV79)=0,COUNTIF($B79:$D79,BX79)=0),"0",((BV79=$B79)*$F79+(BV79=$D79)*$G79&gt;(BX79=$B79)*$F79+(BX79=$D79)*$G79)*(BZ79&gt;CA79)+((BV79=$B79)*$F79+(BV79=$D79)*$G79=(BX79=$B79)*$F79+(BX79=$D79)*$G79)*(BZ79=CA79)+((BV79=$B79)*$F79+(BV79=$D79)*$G79&lt;(BX79=$B79)*$F79+(BX79=$D79)*$G79)*(BZ79&lt;CA79)),"")</f>
        <v/>
      </c>
      <c r="CC79" s="583">
        <f>COUNTIF(BV$79:BV$81,BV79)+COUNTIF(BX$79:BX$81,BV79)</f>
        <v>0</v>
      </c>
      <c r="CD79" s="453" t="str">
        <f ca="1">IF((CB79&lt;&gt;""),IF(OR($F79&lt;&gt;$G79,PrSettings!$M$4="●"),((BV79=$B79)*$F79+(BV79=$D79)*$G79-(BX79=$B79)*$F79-(BX79=$D79)*$G79=(BZ79-CA79))*(CB79=1),0),"")</f>
        <v/>
      </c>
      <c r="CE79" s="453" t="str">
        <f ca="1">IF((CD79&lt;&gt;""),IF(CD79=0,0,((BV79=$B79)*$F79+(BV79=$D79)*$G79=BZ79)*((BX79=$B79)*$F79+(BX79=$D79)*$G79=CA79)),"")</f>
        <v/>
      </c>
      <c r="CF79" s="453" t="str">
        <f ca="1">IF(CB79&lt;&gt;"",IF(OR(CG79&lt;&gt;2,COUNTIF($B79:$D79,BV79)=0,COUNTIF($B79:$D79,BX79)=0),0,IF(ABS((BV79=$B79)*$F79+(BV79=$D79)*$G79-(BX79=$B79)*$F79-(BX79=$D79)*$G79)&gt;=PrSettings!$M$7,(ABS((BV79=$B79)*$F79+(BV79=$D79)*$G79-(BX79=$B79)*$F79-(BX79=$D79)*$G79-BZ79+CA79)&lt;=1)*1,IF(AND(CB79,$F79=$G79,(BV79=$B79)*$F79+(BV79=$D79)*$G79&gt;=PrSettings!$M$6),(ABS(BZ79-(BV79=$B79)*$F79-(BV79=$D79)*$G79)&lt;=1)*1,IF(AND(CB79,(BV79=$B79)*$F79+(BV79=$D79)*$G79+(BX79=$B79)*$F79+(BX79=$D79)*$G79&gt;=PrSettings!$M$8),(ABS(BZ79-(BV79=$B79)*$F79-(BV79=$D79)*$G79)+ABS(CA79-(BX79=$B79)*$F79-(BX79=$D79)*$G79)&lt;=1)*1,"0")))),"")</f>
        <v/>
      </c>
      <c r="CG79" s="582" t="str">
        <f ca="1">IF(($C$79&amp;$E$79&lt;&gt;"")*(BV79&amp;BX79&lt;&gt;""),IF(CC79&lt;&gt;1,0,($B79=BV79)+($D79=BV79))+IF(CB62&lt;&gt;1,0,($B79=BX79)+($D79=BX79)),"")</f>
        <v/>
      </c>
      <c r="CI79" s="491"/>
      <c r="CJ79" s="452" t="str">
        <f>IF(CI79="","",VLOOKUP(CI79,Language!$D$5:$E$94,2,0))</f>
        <v/>
      </c>
      <c r="CK79" s="493"/>
      <c r="CL79" s="452" t="str">
        <f>IF(CK79="","",VLOOKUP(CK79,Language!$D$5:$E$94,2,0))</f>
        <v/>
      </c>
      <c r="CM79" s="492"/>
      <c r="CN79" s="492"/>
      <c r="CO79" s="453" t="str">
        <f ca="1">IF(($F79&lt;&gt;"")*($G79&lt;&gt;"")*(CM79&lt;&gt;"")*(CN79&lt;&gt;""),IF(OR(CT79&lt;&gt;2,COUNTIF($B79:$D79,CI79)=0,COUNTIF($B79:$D79,CK79)=0),"0",((CI79=$B79)*$F79+(CI79=$D79)*$G79&gt;(CK79=$B79)*$F79+(CK79=$D79)*$G79)*(CM79&gt;CN79)+((CI79=$B79)*$F79+(CI79=$D79)*$G79=(CK79=$B79)*$F79+(CK79=$D79)*$G79)*(CM79=CN79)+((CI79=$B79)*$F79+(CI79=$D79)*$G79&lt;(CK79=$B79)*$F79+(CK79=$D79)*$G79)*(CM79&lt;CN79)),"")</f>
        <v/>
      </c>
      <c r="CP79" s="583">
        <f>COUNTIF(CI$79:CI$81,CI79)+COUNTIF(CK$79:CK$81,CI79)</f>
        <v>0</v>
      </c>
      <c r="CQ79" s="453" t="str">
        <f ca="1">IF((CO79&lt;&gt;""),IF(OR($F79&lt;&gt;$G79,PrSettings!$M$4="●"),((CI79=$B79)*$F79+(CI79=$D79)*$G79-(CK79=$B79)*$F79-(CK79=$D79)*$G79=(CM79-CN79))*(CO79=1),0),"")</f>
        <v/>
      </c>
      <c r="CR79" s="453" t="str">
        <f ca="1">IF((CQ79&lt;&gt;""),IF(CQ79=0,0,((CI79=$B79)*$F79+(CI79=$D79)*$G79=CM79)*((CK79=$B79)*$F79+(CK79=$D79)*$G79=CN79)),"")</f>
        <v/>
      </c>
      <c r="CS79" s="453" t="str">
        <f ca="1">IF(CO79&lt;&gt;"",IF(OR(CT79&lt;&gt;2,COUNTIF($B79:$D79,CI79)=0,COUNTIF($B79:$D79,CK79)=0),0,IF(ABS((CI79=$B79)*$F79+(CI79=$D79)*$G79-(CK79=$B79)*$F79-(CK79=$D79)*$G79)&gt;=PrSettings!$M$7,(ABS((CI79=$B79)*$F79+(CI79=$D79)*$G79-(CK79=$B79)*$F79-(CK79=$D79)*$G79-CM79+CN79)&lt;=1)*1,IF(AND(CO79,$F79=$G79,(CI79=$B79)*$F79+(CI79=$D79)*$G79&gt;=PrSettings!$M$6),(ABS(CM79-(CI79=$B79)*$F79-(CI79=$D79)*$G79)&lt;=1)*1,IF(AND(CO79,(CI79=$B79)*$F79+(CI79=$D79)*$G79+(CK79=$B79)*$F79+(CK79=$D79)*$G79&gt;=PrSettings!$M$8),(ABS(CM79-(CI79=$B79)*$F79-(CI79=$D79)*$G79)+ABS(CN79-(CK79=$B79)*$F79-(CK79=$D79)*$G79)&lt;=1)*1,"0")))),"")</f>
        <v/>
      </c>
      <c r="CT79" s="582" t="str">
        <f ca="1">IF(($C$79&amp;$E$79&lt;&gt;"")*(CI79&amp;CK79&lt;&gt;""),IF(CP79&lt;&gt;1,0,($B79=CI79)+($D79=CI79))+IF(CO62&lt;&gt;1,0,($B79=CK79)+($D79=CK79)),"")</f>
        <v/>
      </c>
      <c r="CV79" s="491"/>
      <c r="CW79" s="452" t="str">
        <f>IF(CV79="","",VLOOKUP(CV79,Language!$D$5:$E$94,2,0))</f>
        <v/>
      </c>
      <c r="CX79" s="493"/>
      <c r="CY79" s="452" t="str">
        <f>IF(CX79="","",VLOOKUP(CX79,Language!$D$5:$E$94,2,0))</f>
        <v/>
      </c>
      <c r="CZ79" s="492"/>
      <c r="DA79" s="492"/>
      <c r="DB79" s="453" t="str">
        <f ca="1">IF(($F79&lt;&gt;"")*($G79&lt;&gt;"")*(CZ79&lt;&gt;"")*(DA79&lt;&gt;""),IF(OR(DG79&lt;&gt;2,COUNTIF($B79:$D79,CV79)=0,COUNTIF($B79:$D79,CX79)=0),"0",((CV79=$B79)*$F79+(CV79=$D79)*$G79&gt;(CX79=$B79)*$F79+(CX79=$D79)*$G79)*(CZ79&gt;DA79)+((CV79=$B79)*$F79+(CV79=$D79)*$G79=(CX79=$B79)*$F79+(CX79=$D79)*$G79)*(CZ79=DA79)+((CV79=$B79)*$F79+(CV79=$D79)*$G79&lt;(CX79=$B79)*$F79+(CX79=$D79)*$G79)*(CZ79&lt;DA79)),"")</f>
        <v/>
      </c>
      <c r="DC79" s="583">
        <f>COUNTIF(CV$79:CV$81,CV79)+COUNTIF(CX$79:CX$81,CV79)</f>
        <v>0</v>
      </c>
      <c r="DD79" s="453" t="str">
        <f ca="1">IF((DB79&lt;&gt;""),IF(OR($F79&lt;&gt;$G79,PrSettings!$M$4="●"),((CV79=$B79)*$F79+(CV79=$D79)*$G79-(CX79=$B79)*$F79-(CX79=$D79)*$G79=(CZ79-DA79))*(DB79=1),0),"")</f>
        <v/>
      </c>
      <c r="DE79" s="453" t="str">
        <f ca="1">IF((DD79&lt;&gt;""),IF(DD79=0,0,((CV79=$B79)*$F79+(CV79=$D79)*$G79=CZ79)*((CX79=$B79)*$F79+(CX79=$D79)*$G79=DA79)),"")</f>
        <v/>
      </c>
      <c r="DF79" s="453" t="str">
        <f ca="1">IF(DB79&lt;&gt;"",IF(OR(DG79&lt;&gt;2,COUNTIF($B79:$D79,CV79)=0,COUNTIF($B79:$D79,CX79)=0),0,IF(ABS((CV79=$B79)*$F79+(CV79=$D79)*$G79-(CX79=$B79)*$F79-(CX79=$D79)*$G79)&gt;=PrSettings!$M$7,(ABS((CV79=$B79)*$F79+(CV79=$D79)*$G79-(CX79=$B79)*$F79-(CX79=$D79)*$G79-CZ79+DA79)&lt;=1)*1,IF(AND(DB79,$F79=$G79,(CV79=$B79)*$F79+(CV79=$D79)*$G79&gt;=PrSettings!$M$6),(ABS(CZ79-(CV79=$B79)*$F79-(CV79=$D79)*$G79)&lt;=1)*1,IF(AND(DB79,(CV79=$B79)*$F79+(CV79=$D79)*$G79+(CX79=$B79)*$F79+(CX79=$D79)*$G79&gt;=PrSettings!$M$8),(ABS(CZ79-(CV79=$B79)*$F79-(CV79=$D79)*$G79)+ABS(DA79-(CX79=$B79)*$F79-(CX79=$D79)*$G79)&lt;=1)*1,"0")))),"")</f>
        <v/>
      </c>
      <c r="DG79" s="582" t="str">
        <f ca="1">IF(($C$79&amp;$E$79&lt;&gt;"")*(CV79&amp;CX79&lt;&gt;""),IF(DC79&lt;&gt;1,0,($B79=CV79)+($D79=CV79))+IF(DB62&lt;&gt;1,0,($B79=CX79)+($D79=CX79)),"")</f>
        <v/>
      </c>
      <c r="DI79" s="491"/>
      <c r="DJ79" s="452" t="str">
        <f>IF(DI79="","",VLOOKUP(DI79,Language!$D$5:$E$94,2,0))</f>
        <v/>
      </c>
      <c r="DK79" s="493"/>
      <c r="DL79" s="452" t="str">
        <f>IF(DK79="","",VLOOKUP(DK79,Language!$D$5:$E$94,2,0))</f>
        <v/>
      </c>
      <c r="DM79" s="492"/>
      <c r="DN79" s="492"/>
      <c r="DO79" s="453" t="str">
        <f ca="1">IF(($F79&lt;&gt;"")*($G79&lt;&gt;"")*(DM79&lt;&gt;"")*(DN79&lt;&gt;""),IF(OR(DT79&lt;&gt;2,COUNTIF($B79:$D79,DI79)=0,COUNTIF($B79:$D79,DK79)=0),"0",((DI79=$B79)*$F79+(DI79=$D79)*$G79&gt;(DK79=$B79)*$F79+(DK79=$D79)*$G79)*(DM79&gt;DN79)+((DI79=$B79)*$F79+(DI79=$D79)*$G79=(DK79=$B79)*$F79+(DK79=$D79)*$G79)*(DM79=DN79)+((DI79=$B79)*$F79+(DI79=$D79)*$G79&lt;(DK79=$B79)*$F79+(DK79=$D79)*$G79)*(DM79&lt;DN79)),"")</f>
        <v/>
      </c>
      <c r="DP79" s="583">
        <f>COUNTIF(DI$79:DI$81,DI79)+COUNTIF(DK$79:DK$81,DI79)</f>
        <v>0</v>
      </c>
      <c r="DQ79" s="453" t="str">
        <f ca="1">IF((DO79&lt;&gt;""),IF(OR($F79&lt;&gt;$G79,PrSettings!$M$4="●"),((DI79=$B79)*$F79+(DI79=$D79)*$G79-(DK79=$B79)*$F79-(DK79=$D79)*$G79=(DM79-DN79))*(DO79=1),0),"")</f>
        <v/>
      </c>
      <c r="DR79" s="453" t="str">
        <f ca="1">IF((DQ79&lt;&gt;""),IF(DQ79=0,0,((DI79=$B79)*$F79+(DI79=$D79)*$G79=DM79)*((DK79=$B79)*$F79+(DK79=$D79)*$G79=DN79)),"")</f>
        <v/>
      </c>
      <c r="DS79" s="453" t="str">
        <f ca="1">IF(DO79&lt;&gt;"",IF(OR(DT79&lt;&gt;2,COUNTIF($B79:$D79,DI79)=0,COUNTIF($B79:$D79,DK79)=0),0,IF(ABS((DI79=$B79)*$F79+(DI79=$D79)*$G79-(DK79=$B79)*$F79-(DK79=$D79)*$G79)&gt;=PrSettings!$M$7,(ABS((DI79=$B79)*$F79+(DI79=$D79)*$G79-(DK79=$B79)*$F79-(DK79=$D79)*$G79-DM79+DN79)&lt;=1)*1,IF(AND(DO79,$F79=$G79,(DI79=$B79)*$F79+(DI79=$D79)*$G79&gt;=PrSettings!$M$6),(ABS(DM79-(DI79=$B79)*$F79-(DI79=$D79)*$G79)&lt;=1)*1,IF(AND(DO79,(DI79=$B79)*$F79+(DI79=$D79)*$G79+(DK79=$B79)*$F79+(DK79=$D79)*$G79&gt;=PrSettings!$M$8),(ABS(DM79-(DI79=$B79)*$F79-(DI79=$D79)*$G79)+ABS(DN79-(DK79=$B79)*$F79-(DK79=$D79)*$G79)&lt;=1)*1,"0")))),"")</f>
        <v/>
      </c>
      <c r="DT79" s="582" t="str">
        <f ca="1">IF(($C$79&amp;$E$79&lt;&gt;"")*(DI79&amp;DK79&lt;&gt;""),IF(DP79&lt;&gt;1,0,($B79=DI79)+($D79=DI79))+IF(DO62&lt;&gt;1,0,($B79=DK79)+($D79=DK79)),"")</f>
        <v/>
      </c>
      <c r="DV79" s="491"/>
      <c r="DW79" s="452" t="str">
        <f>IF(DV79="","",VLOOKUP(DV79,Language!$D$5:$E$94,2,0))</f>
        <v/>
      </c>
      <c r="DX79" s="493"/>
      <c r="DY79" s="452" t="str">
        <f>IF(DX79="","",VLOOKUP(DX79,Language!$D$5:$E$94,2,0))</f>
        <v/>
      </c>
      <c r="DZ79" s="492"/>
      <c r="EA79" s="492"/>
      <c r="EB79" s="453" t="str">
        <f ca="1">IF(($F79&lt;&gt;"")*($G79&lt;&gt;"")*(DZ79&lt;&gt;"")*(EA79&lt;&gt;""),IF(OR(EG79&lt;&gt;2,COUNTIF($B79:$D79,DV79)=0,COUNTIF($B79:$D79,DX79)=0),"0",((DV79=$B79)*$F79+(DV79=$D79)*$G79&gt;(DX79=$B79)*$F79+(DX79=$D79)*$G79)*(DZ79&gt;EA79)+((DV79=$B79)*$F79+(DV79=$D79)*$G79=(DX79=$B79)*$F79+(DX79=$D79)*$G79)*(DZ79=EA79)+((DV79=$B79)*$F79+(DV79=$D79)*$G79&lt;(DX79=$B79)*$F79+(DX79=$D79)*$G79)*(DZ79&lt;EA79)),"")</f>
        <v/>
      </c>
      <c r="EC79" s="583">
        <f>COUNTIF(DV$79:DV$81,DV79)+COUNTIF(DX$79:DX$81,DV79)</f>
        <v>0</v>
      </c>
      <c r="ED79" s="453" t="str">
        <f ca="1">IF((EB79&lt;&gt;""),IF(OR($F79&lt;&gt;$G79,PrSettings!$M$4="●"),((DV79=$B79)*$F79+(DV79=$D79)*$G79-(DX79=$B79)*$F79-(DX79=$D79)*$G79=(DZ79-EA79))*(EB79=1),0),"")</f>
        <v/>
      </c>
      <c r="EE79" s="453" t="str">
        <f ca="1">IF((ED79&lt;&gt;""),IF(ED79=0,0,((DV79=$B79)*$F79+(DV79=$D79)*$G79=DZ79)*((DX79=$B79)*$F79+(DX79=$D79)*$G79=EA79)),"")</f>
        <v/>
      </c>
      <c r="EF79" s="453" t="str">
        <f ca="1">IF(EB79&lt;&gt;"",IF(OR(EG79&lt;&gt;2,COUNTIF($B79:$D79,DV79)=0,COUNTIF($B79:$D79,DX79)=0),0,IF(ABS((DV79=$B79)*$F79+(DV79=$D79)*$G79-(DX79=$B79)*$F79-(DX79=$D79)*$G79)&gt;=PrSettings!$M$7,(ABS((DV79=$B79)*$F79+(DV79=$D79)*$G79-(DX79=$B79)*$F79-(DX79=$D79)*$G79-DZ79+EA79)&lt;=1)*1,IF(AND(EB79,$F79=$G79,(DV79=$B79)*$F79+(DV79=$D79)*$G79&gt;=PrSettings!$M$6),(ABS(DZ79-(DV79=$B79)*$F79-(DV79=$D79)*$G79)&lt;=1)*1,IF(AND(EB79,(DV79=$B79)*$F79+(DV79=$D79)*$G79+(DX79=$B79)*$F79+(DX79=$D79)*$G79&gt;=PrSettings!$M$8),(ABS(DZ79-(DV79=$B79)*$F79-(DV79=$D79)*$G79)+ABS(EA79-(DX79=$B79)*$F79-(DX79=$D79)*$G79)&lt;=1)*1,"0")))),"")</f>
        <v/>
      </c>
      <c r="EG79" s="582" t="str">
        <f ca="1">IF(($C$79&amp;$E$79&lt;&gt;"")*(DV79&amp;DX79&lt;&gt;""),IF(EC79&lt;&gt;1,0,($B79=DV79)+($D79=DV79))+IF(EB62&lt;&gt;1,0,($B79=DX79)+($D79=DX79)),"")</f>
        <v/>
      </c>
      <c r="EI79" s="491"/>
      <c r="EJ79" s="452" t="str">
        <f>IF(EI79="","",VLOOKUP(EI79,Language!$D$5:$E$94,2,0))</f>
        <v/>
      </c>
      <c r="EK79" s="493"/>
      <c r="EL79" s="452" t="str">
        <f>IF(EK79="","",VLOOKUP(EK79,Language!$D$5:$E$94,2,0))</f>
        <v/>
      </c>
      <c r="EM79" s="492"/>
      <c r="EN79" s="492"/>
      <c r="EO79" s="453" t="str">
        <f ca="1">IF(($F79&lt;&gt;"")*($G79&lt;&gt;"")*(EM79&lt;&gt;"")*(EN79&lt;&gt;""),IF(OR(ET79&lt;&gt;2,COUNTIF($B79:$D79,EI79)=0,COUNTIF($B79:$D79,EK79)=0),"0",((EI79=$B79)*$F79+(EI79=$D79)*$G79&gt;(EK79=$B79)*$F79+(EK79=$D79)*$G79)*(EM79&gt;EN79)+((EI79=$B79)*$F79+(EI79=$D79)*$G79=(EK79=$B79)*$F79+(EK79=$D79)*$G79)*(EM79=EN79)+((EI79=$B79)*$F79+(EI79=$D79)*$G79&lt;(EK79=$B79)*$F79+(EK79=$D79)*$G79)*(EM79&lt;EN79)),"")</f>
        <v/>
      </c>
      <c r="EP79" s="583">
        <f>COUNTIF(EI$79:EI$81,EI79)+COUNTIF(EK$79:EK$81,EI79)</f>
        <v>0</v>
      </c>
      <c r="EQ79" s="453" t="str">
        <f ca="1">IF((EO79&lt;&gt;""),IF(OR($F79&lt;&gt;$G79,PrSettings!$M$4="●"),((EI79=$B79)*$F79+(EI79=$D79)*$G79-(EK79=$B79)*$F79-(EK79=$D79)*$G79=(EM79-EN79))*(EO79=1),0),"")</f>
        <v/>
      </c>
      <c r="ER79" s="453" t="str">
        <f ca="1">IF((EQ79&lt;&gt;""),IF(EQ79=0,0,((EI79=$B79)*$F79+(EI79=$D79)*$G79=EM79)*((EK79=$B79)*$F79+(EK79=$D79)*$G79=EN79)),"")</f>
        <v/>
      </c>
      <c r="ES79" s="453" t="str">
        <f ca="1">IF(EO79&lt;&gt;"",IF(OR(ET79&lt;&gt;2,COUNTIF($B79:$D79,EI79)=0,COUNTIF($B79:$D79,EK79)=0),0,IF(ABS((EI79=$B79)*$F79+(EI79=$D79)*$G79-(EK79=$B79)*$F79-(EK79=$D79)*$G79)&gt;=PrSettings!$M$7,(ABS((EI79=$B79)*$F79+(EI79=$D79)*$G79-(EK79=$B79)*$F79-(EK79=$D79)*$G79-EM79+EN79)&lt;=1)*1,IF(AND(EO79,$F79=$G79,(EI79=$B79)*$F79+(EI79=$D79)*$G79&gt;=PrSettings!$M$6),(ABS(EM79-(EI79=$B79)*$F79-(EI79=$D79)*$G79)&lt;=1)*1,IF(AND(EO79,(EI79=$B79)*$F79+(EI79=$D79)*$G79+(EK79=$B79)*$F79+(EK79=$D79)*$G79&gt;=PrSettings!$M$8),(ABS(EM79-(EI79=$B79)*$F79-(EI79=$D79)*$G79)+ABS(EN79-(EK79=$B79)*$F79-(EK79=$D79)*$G79)&lt;=1)*1,"0")))),"")</f>
        <v/>
      </c>
      <c r="ET79" s="582" t="str">
        <f ca="1">IF(($C$79&amp;$E$79&lt;&gt;"")*(EI79&amp;EK79&lt;&gt;""),IF(EP79&lt;&gt;1,0,($B79=EI79)+($D79=EI79))+IF(EO62&lt;&gt;1,0,($B79=EK79)+($D79=EK79)),"")</f>
        <v/>
      </c>
      <c r="EV79" s="491"/>
      <c r="EW79" s="452" t="str">
        <f>IF(EV79="","",VLOOKUP(EV79,Language!$D$5:$E$94,2,0))</f>
        <v/>
      </c>
      <c r="EX79" s="493"/>
      <c r="EY79" s="452" t="str">
        <f>IF(EX79="","",VLOOKUP(EX79,Language!$D$5:$E$94,2,0))</f>
        <v/>
      </c>
      <c r="EZ79" s="492"/>
      <c r="FA79" s="492"/>
      <c r="FB79" s="453" t="str">
        <f ca="1">IF(($F79&lt;&gt;"")*($G79&lt;&gt;"")*(EZ79&lt;&gt;"")*(FA79&lt;&gt;""),IF(OR(FG79&lt;&gt;2,COUNTIF($B79:$D79,EV79)=0,COUNTIF($B79:$D79,EX79)=0),"0",((EV79=$B79)*$F79+(EV79=$D79)*$G79&gt;(EX79=$B79)*$F79+(EX79=$D79)*$G79)*(EZ79&gt;FA79)+((EV79=$B79)*$F79+(EV79=$D79)*$G79=(EX79=$B79)*$F79+(EX79=$D79)*$G79)*(EZ79=FA79)+((EV79=$B79)*$F79+(EV79=$D79)*$G79&lt;(EX79=$B79)*$F79+(EX79=$D79)*$G79)*(EZ79&lt;FA79)),"")</f>
        <v/>
      </c>
      <c r="FC79" s="583">
        <f>COUNTIF(EV$79:EV$81,EV79)+COUNTIF(EX$79:EX$81,EV79)</f>
        <v>0</v>
      </c>
      <c r="FD79" s="453" t="str">
        <f ca="1">IF((FB79&lt;&gt;""),IF(OR($F79&lt;&gt;$G79,PrSettings!$M$4="●"),((EV79=$B79)*$F79+(EV79=$D79)*$G79-(EX79=$B79)*$F79-(EX79=$D79)*$G79=(EZ79-FA79))*(FB79=1),0),"")</f>
        <v/>
      </c>
      <c r="FE79" s="453" t="str">
        <f ca="1">IF((FD79&lt;&gt;""),IF(FD79=0,0,((EV79=$B79)*$F79+(EV79=$D79)*$G79=EZ79)*((EX79=$B79)*$F79+(EX79=$D79)*$G79=FA79)),"")</f>
        <v/>
      </c>
      <c r="FF79" s="453" t="str">
        <f ca="1">IF(FB79&lt;&gt;"",IF(OR(FG79&lt;&gt;2,COUNTIF($B79:$D79,EV79)=0,COUNTIF($B79:$D79,EX79)=0),0,IF(ABS((EV79=$B79)*$F79+(EV79=$D79)*$G79-(EX79=$B79)*$F79-(EX79=$D79)*$G79)&gt;=PrSettings!$M$7,(ABS((EV79=$B79)*$F79+(EV79=$D79)*$G79-(EX79=$B79)*$F79-(EX79=$D79)*$G79-EZ79+FA79)&lt;=1)*1,IF(AND(FB79,$F79=$G79,(EV79=$B79)*$F79+(EV79=$D79)*$G79&gt;=PrSettings!$M$6),(ABS(EZ79-(EV79=$B79)*$F79-(EV79=$D79)*$G79)&lt;=1)*1,IF(AND(FB79,(EV79=$B79)*$F79+(EV79=$D79)*$G79+(EX79=$B79)*$F79+(EX79=$D79)*$G79&gt;=PrSettings!$M$8),(ABS(EZ79-(EV79=$B79)*$F79-(EV79=$D79)*$G79)+ABS(FA79-(EX79=$B79)*$F79-(EX79=$D79)*$G79)&lt;=1)*1,"0")))),"")</f>
        <v/>
      </c>
      <c r="FG79" s="582" t="str">
        <f ca="1">IF(($C$79&amp;$E$79&lt;&gt;"")*(EV79&amp;EX79&lt;&gt;""),IF(FC79&lt;&gt;1,0,($B79=EV79)+($D79=EV79))+IF(FB62&lt;&gt;1,0,($B79=EX79)+($D79=EX79)),"")</f>
        <v/>
      </c>
      <c r="FI79" s="491"/>
      <c r="FJ79" s="452" t="str">
        <f>IF(FI79="","",VLOOKUP(FI79,Language!$D$5:$E$94,2,0))</f>
        <v/>
      </c>
      <c r="FK79" s="493"/>
      <c r="FL79" s="452" t="str">
        <f>IF(FK79="","",VLOOKUP(FK79,Language!$D$5:$E$94,2,0))</f>
        <v/>
      </c>
      <c r="FM79" s="492"/>
      <c r="FN79" s="492"/>
      <c r="FO79" s="453" t="str">
        <f ca="1">IF(($F79&lt;&gt;"")*($G79&lt;&gt;"")*(FM79&lt;&gt;"")*(FN79&lt;&gt;""),IF(OR(FT79&lt;&gt;2,COUNTIF($B79:$D79,FI79)=0,COUNTIF($B79:$D79,FK79)=0),"0",((FI79=$B79)*$F79+(FI79=$D79)*$G79&gt;(FK79=$B79)*$F79+(FK79=$D79)*$G79)*(FM79&gt;FN79)+((FI79=$B79)*$F79+(FI79=$D79)*$G79=(FK79=$B79)*$F79+(FK79=$D79)*$G79)*(FM79=FN79)+((FI79=$B79)*$F79+(FI79=$D79)*$G79&lt;(FK79=$B79)*$F79+(FK79=$D79)*$G79)*(FM79&lt;FN79)),"")</f>
        <v/>
      </c>
      <c r="FP79" s="583">
        <f>COUNTIF(FI$79:FI$81,FI79)+COUNTIF(FK$79:FK$81,FI79)</f>
        <v>0</v>
      </c>
      <c r="FQ79" s="453" t="str">
        <f ca="1">IF((FO79&lt;&gt;""),IF(OR($F79&lt;&gt;$G79,PrSettings!$M$4="●"),((FI79=$B79)*$F79+(FI79=$D79)*$G79-(FK79=$B79)*$F79-(FK79=$D79)*$G79=(FM79-FN79))*(FO79=1),0),"")</f>
        <v/>
      </c>
      <c r="FR79" s="453" t="str">
        <f ca="1">IF((FQ79&lt;&gt;""),IF(FQ79=0,0,((FI79=$B79)*$F79+(FI79=$D79)*$G79=FM79)*((FK79=$B79)*$F79+(FK79=$D79)*$G79=FN79)),"")</f>
        <v/>
      </c>
      <c r="FS79" s="453" t="str">
        <f ca="1">IF(FO79&lt;&gt;"",IF(OR(FT79&lt;&gt;2,COUNTIF($B79:$D79,FI79)=0,COUNTIF($B79:$D79,FK79)=0),0,IF(ABS((FI79=$B79)*$F79+(FI79=$D79)*$G79-(FK79=$B79)*$F79-(FK79=$D79)*$G79)&gt;=PrSettings!$M$7,(ABS((FI79=$B79)*$F79+(FI79=$D79)*$G79-(FK79=$B79)*$F79-(FK79=$D79)*$G79-FM79+FN79)&lt;=1)*1,IF(AND(FO79,$F79=$G79,(FI79=$B79)*$F79+(FI79=$D79)*$G79&gt;=PrSettings!$M$6),(ABS(FM79-(FI79=$B79)*$F79-(FI79=$D79)*$G79)&lt;=1)*1,IF(AND(FO79,(FI79=$B79)*$F79+(FI79=$D79)*$G79+(FK79=$B79)*$F79+(FK79=$D79)*$G79&gt;=PrSettings!$M$8),(ABS(FM79-(FI79=$B79)*$F79-(FI79=$D79)*$G79)+ABS(FN79-(FK79=$B79)*$F79-(FK79=$D79)*$G79)&lt;=1)*1,"0")))),"")</f>
        <v/>
      </c>
      <c r="FT79" s="582" t="str">
        <f ca="1">IF(($C$79&amp;$E$79&lt;&gt;"")*(FI79&amp;FK79&lt;&gt;""),IF(FP79&lt;&gt;1,0,($B79=FI79)+($D79=FI79))+IF(FO62&lt;&gt;1,0,($B79=FK79)+($D79=FK79)),"")</f>
        <v/>
      </c>
      <c r="FV79" s="491"/>
      <c r="FW79" s="452" t="str">
        <f>IF(FV79="","",VLOOKUP(FV79,Language!$D$5:$E$94,2,0))</f>
        <v/>
      </c>
      <c r="FX79" s="493"/>
      <c r="FY79" s="452" t="str">
        <f>IF(FX79="","",VLOOKUP(FX79,Language!$D$5:$E$94,2,0))</f>
        <v/>
      </c>
      <c r="FZ79" s="492"/>
      <c r="GA79" s="492"/>
      <c r="GB79" s="453" t="str">
        <f ca="1">IF(($F79&lt;&gt;"")*($G79&lt;&gt;"")*(FZ79&lt;&gt;"")*(GA79&lt;&gt;""),IF(OR(GG79&lt;&gt;2,COUNTIF($B79:$D79,FV79)=0,COUNTIF($B79:$D79,FX79)=0),"0",((FV79=$B79)*$F79+(FV79=$D79)*$G79&gt;(FX79=$B79)*$F79+(FX79=$D79)*$G79)*(FZ79&gt;GA79)+((FV79=$B79)*$F79+(FV79=$D79)*$G79=(FX79=$B79)*$F79+(FX79=$D79)*$G79)*(FZ79=GA79)+((FV79=$B79)*$F79+(FV79=$D79)*$G79&lt;(FX79=$B79)*$F79+(FX79=$D79)*$G79)*(FZ79&lt;GA79)),"")</f>
        <v/>
      </c>
      <c r="GC79" s="583">
        <f>COUNTIF(FV$79:FV$81,FV79)+COUNTIF(FX$79:FX$81,FV79)</f>
        <v>0</v>
      </c>
      <c r="GD79" s="453" t="str">
        <f ca="1">IF((GB79&lt;&gt;""),IF(OR($F79&lt;&gt;$G79,PrSettings!$M$4="●"),((FV79=$B79)*$F79+(FV79=$D79)*$G79-(FX79=$B79)*$F79-(FX79=$D79)*$G79=(FZ79-GA79))*(GB79=1),0),"")</f>
        <v/>
      </c>
      <c r="GE79" s="453" t="str">
        <f ca="1">IF((GD79&lt;&gt;""),IF(GD79=0,0,((FV79=$B79)*$F79+(FV79=$D79)*$G79=FZ79)*((FX79=$B79)*$F79+(FX79=$D79)*$G79=GA79)),"")</f>
        <v/>
      </c>
      <c r="GF79" s="453" t="str">
        <f ca="1">IF(GB79&lt;&gt;"",IF(OR(GG79&lt;&gt;2,COUNTIF($B79:$D79,FV79)=0,COUNTIF($B79:$D79,FX79)=0),0,IF(ABS((FV79=$B79)*$F79+(FV79=$D79)*$G79-(FX79=$B79)*$F79-(FX79=$D79)*$G79)&gt;=PrSettings!$M$7,(ABS((FV79=$B79)*$F79+(FV79=$D79)*$G79-(FX79=$B79)*$F79-(FX79=$D79)*$G79-FZ79+GA79)&lt;=1)*1,IF(AND(GB79,$F79=$G79,(FV79=$B79)*$F79+(FV79=$D79)*$G79&gt;=PrSettings!$M$6),(ABS(FZ79-(FV79=$B79)*$F79-(FV79=$D79)*$G79)&lt;=1)*1,IF(AND(GB79,(FV79=$B79)*$F79+(FV79=$D79)*$G79+(FX79=$B79)*$F79+(FX79=$D79)*$G79&gt;=PrSettings!$M$8),(ABS(FZ79-(FV79=$B79)*$F79-(FV79=$D79)*$G79)+ABS(GA79-(FX79=$B79)*$F79-(FX79=$D79)*$G79)&lt;=1)*1,"0")))),"")</f>
        <v/>
      </c>
      <c r="GG79" s="582" t="str">
        <f ca="1">IF(($C$79&amp;$E$79&lt;&gt;"")*(FV79&amp;FX79&lt;&gt;""),IF(GC79&lt;&gt;1,0,($B79=FV79)+($D79=FV79))+IF(GB62&lt;&gt;1,0,($B79=FX79)+($D79=FX79)),"")</f>
        <v/>
      </c>
      <c r="GI79" s="491"/>
      <c r="GJ79" s="452" t="str">
        <f>IF(GI79="","",VLOOKUP(GI79,Language!$D$5:$E$94,2,0))</f>
        <v/>
      </c>
      <c r="GK79" s="493"/>
      <c r="GL79" s="452" t="str">
        <f>IF(GK79="","",VLOOKUP(GK79,Language!$D$5:$E$94,2,0))</f>
        <v/>
      </c>
      <c r="GM79" s="492"/>
      <c r="GN79" s="492"/>
      <c r="GO79" s="453" t="str">
        <f ca="1">IF(($F79&lt;&gt;"")*($G79&lt;&gt;"")*(GM79&lt;&gt;"")*(GN79&lt;&gt;""),IF(OR(GT79&lt;&gt;2,COUNTIF($B79:$D79,GI79)=0,COUNTIF($B79:$D79,GK79)=0),"0",((GI79=$B79)*$F79+(GI79=$D79)*$G79&gt;(GK79=$B79)*$F79+(GK79=$D79)*$G79)*(GM79&gt;GN79)+((GI79=$B79)*$F79+(GI79=$D79)*$G79=(GK79=$B79)*$F79+(GK79=$D79)*$G79)*(GM79=GN79)+((GI79=$B79)*$F79+(GI79=$D79)*$G79&lt;(GK79=$B79)*$F79+(GK79=$D79)*$G79)*(GM79&lt;GN79)),"")</f>
        <v/>
      </c>
      <c r="GP79" s="583">
        <f>COUNTIF(GI$79:GI$81,GI79)+COUNTIF(GK$79:GK$81,GI79)</f>
        <v>0</v>
      </c>
      <c r="GQ79" s="453" t="str">
        <f ca="1">IF((GO79&lt;&gt;""),IF(OR($F79&lt;&gt;$G79,PrSettings!$M$4="●"),((GI79=$B79)*$F79+(GI79=$D79)*$G79-(GK79=$B79)*$F79-(GK79=$D79)*$G79=(GM79-GN79))*(GO79=1),0),"")</f>
        <v/>
      </c>
      <c r="GR79" s="453" t="str">
        <f ca="1">IF((GQ79&lt;&gt;""),IF(GQ79=0,0,((GI79=$B79)*$F79+(GI79=$D79)*$G79=GM79)*((GK79=$B79)*$F79+(GK79=$D79)*$G79=GN79)),"")</f>
        <v/>
      </c>
      <c r="GS79" s="453" t="str">
        <f ca="1">IF(GO79&lt;&gt;"",IF(OR(GT79&lt;&gt;2,COUNTIF($B79:$D79,GI79)=0,COUNTIF($B79:$D79,GK79)=0),0,IF(ABS((GI79=$B79)*$F79+(GI79=$D79)*$G79-(GK79=$B79)*$F79-(GK79=$D79)*$G79)&gt;=PrSettings!$M$7,(ABS((GI79=$B79)*$F79+(GI79=$D79)*$G79-(GK79=$B79)*$F79-(GK79=$D79)*$G79-GM79+GN79)&lt;=1)*1,IF(AND(GO79,$F79=$G79,(GI79=$B79)*$F79+(GI79=$D79)*$G79&gt;=PrSettings!$M$6),(ABS(GM79-(GI79=$B79)*$F79-(GI79=$D79)*$G79)&lt;=1)*1,IF(AND(GO79,(GI79=$B79)*$F79+(GI79=$D79)*$G79+(GK79=$B79)*$F79+(GK79=$D79)*$G79&gt;=PrSettings!$M$8),(ABS(GM79-(GI79=$B79)*$F79-(GI79=$D79)*$G79)+ABS(GN79-(GK79=$B79)*$F79-(GK79=$D79)*$G79)&lt;=1)*1,"0")))),"")</f>
        <v/>
      </c>
      <c r="GT79" s="582" t="str">
        <f ca="1">IF(($C$79&amp;$E$79&lt;&gt;"")*(GI79&amp;GK79&lt;&gt;""),IF(GP79&lt;&gt;1,0,($B79=GI79)+($D79=GI79))+IF(GO62&lt;&gt;1,0,($B79=GK79)+($D79=GK79)),"")</f>
        <v/>
      </c>
      <c r="GV79" s="491"/>
      <c r="GW79" s="452" t="str">
        <f>IF(GV79="","",VLOOKUP(GV79,Language!$D$5:$E$94,2,0))</f>
        <v/>
      </c>
      <c r="GX79" s="493"/>
      <c r="GY79" s="452" t="str">
        <f>IF(GX79="","",VLOOKUP(GX79,Language!$D$5:$E$94,2,0))</f>
        <v/>
      </c>
      <c r="GZ79" s="492"/>
      <c r="HA79" s="492"/>
      <c r="HB79" s="453" t="str">
        <f ca="1">IF(($F79&lt;&gt;"")*($G79&lt;&gt;"")*(GZ79&lt;&gt;"")*(HA79&lt;&gt;""),IF(OR(HG79&lt;&gt;2,COUNTIF($B79:$D79,GV79)=0,COUNTIF($B79:$D79,GX79)=0),"0",((GV79=$B79)*$F79+(GV79=$D79)*$G79&gt;(GX79=$B79)*$F79+(GX79=$D79)*$G79)*(GZ79&gt;HA79)+((GV79=$B79)*$F79+(GV79=$D79)*$G79=(GX79=$B79)*$F79+(GX79=$D79)*$G79)*(GZ79=HA79)+((GV79=$B79)*$F79+(GV79=$D79)*$G79&lt;(GX79=$B79)*$F79+(GX79=$D79)*$G79)*(GZ79&lt;HA79)),"")</f>
        <v/>
      </c>
      <c r="HC79" s="583">
        <f>COUNTIF(GV$79:GV$81,GV79)+COUNTIF(GX$79:GX$81,GV79)</f>
        <v>0</v>
      </c>
      <c r="HD79" s="453" t="str">
        <f ca="1">IF((HB79&lt;&gt;""),IF(OR($F79&lt;&gt;$G79,PrSettings!$M$4="●"),((GV79=$B79)*$F79+(GV79=$D79)*$G79-(GX79=$B79)*$F79-(GX79=$D79)*$G79=(GZ79-HA79))*(HB79=1),0),"")</f>
        <v/>
      </c>
      <c r="HE79" s="453" t="str">
        <f ca="1">IF((HD79&lt;&gt;""),IF(HD79=0,0,((GV79=$B79)*$F79+(GV79=$D79)*$G79=GZ79)*((GX79=$B79)*$F79+(GX79=$D79)*$G79=HA79)),"")</f>
        <v/>
      </c>
      <c r="HF79" s="453" t="str">
        <f ca="1">IF(HB79&lt;&gt;"",IF(OR(HG79&lt;&gt;2,COUNTIF($B79:$D79,GV79)=0,COUNTIF($B79:$D79,GX79)=0),0,IF(ABS((GV79=$B79)*$F79+(GV79=$D79)*$G79-(GX79=$B79)*$F79-(GX79=$D79)*$G79)&gt;=PrSettings!$M$7,(ABS((GV79=$B79)*$F79+(GV79=$D79)*$G79-(GX79=$B79)*$F79-(GX79=$D79)*$G79-GZ79+HA79)&lt;=1)*1,IF(AND(HB79,$F79=$G79,(GV79=$B79)*$F79+(GV79=$D79)*$G79&gt;=PrSettings!$M$6),(ABS(GZ79-(GV79=$B79)*$F79-(GV79=$D79)*$G79)&lt;=1)*1,IF(AND(HB79,(GV79=$B79)*$F79+(GV79=$D79)*$G79+(GX79=$B79)*$F79+(GX79=$D79)*$G79&gt;=PrSettings!$M$8),(ABS(GZ79-(GV79=$B79)*$F79-(GV79=$D79)*$G79)+ABS(HA79-(GX79=$B79)*$F79-(GX79=$D79)*$G79)&lt;=1)*1,"0")))),"")</f>
        <v/>
      </c>
      <c r="HG79" s="582" t="str">
        <f ca="1">IF(($C$79&amp;$E$79&lt;&gt;"")*(GV79&amp;GX79&lt;&gt;""),IF(HC79&lt;&gt;1,0,($B79=GV79)+($D79=GV79))+IF(HB62&lt;&gt;1,0,($B79=GX79)+($D79=GX79)),"")</f>
        <v/>
      </c>
      <c r="HI79" s="491"/>
      <c r="HJ79" s="452" t="str">
        <f>IF(HI79="","",VLOOKUP(HI79,Language!$D$5:$E$94,2,0))</f>
        <v/>
      </c>
      <c r="HK79" s="493"/>
      <c r="HL79" s="452" t="str">
        <f>IF(HK79="","",VLOOKUP(HK79,Language!$D$5:$E$94,2,0))</f>
        <v/>
      </c>
      <c r="HM79" s="492"/>
      <c r="HN79" s="492"/>
      <c r="HO79" s="453" t="str">
        <f ca="1">IF(($F79&lt;&gt;"")*($G79&lt;&gt;"")*(HM79&lt;&gt;"")*(HN79&lt;&gt;""),IF(OR(HT79&lt;&gt;2,COUNTIF($B79:$D79,HI79)=0,COUNTIF($B79:$D79,HK79)=0),"0",((HI79=$B79)*$F79+(HI79=$D79)*$G79&gt;(HK79=$B79)*$F79+(HK79=$D79)*$G79)*(HM79&gt;HN79)+((HI79=$B79)*$F79+(HI79=$D79)*$G79=(HK79=$B79)*$F79+(HK79=$D79)*$G79)*(HM79=HN79)+((HI79=$B79)*$F79+(HI79=$D79)*$G79&lt;(HK79=$B79)*$F79+(HK79=$D79)*$G79)*(HM79&lt;HN79)),"")</f>
        <v/>
      </c>
      <c r="HP79" s="583">
        <f>COUNTIF(HI$79:HI$81,HI79)+COUNTIF(HK$79:HK$81,HI79)</f>
        <v>0</v>
      </c>
      <c r="HQ79" s="453" t="str">
        <f ca="1">IF((HO79&lt;&gt;""),IF(OR($F79&lt;&gt;$G79,PrSettings!$M$4="●"),((HI79=$B79)*$F79+(HI79=$D79)*$G79-(HK79=$B79)*$F79-(HK79=$D79)*$G79=(HM79-HN79))*(HO79=1),0),"")</f>
        <v/>
      </c>
      <c r="HR79" s="453" t="str">
        <f ca="1">IF((HQ79&lt;&gt;""),IF(HQ79=0,0,((HI79=$B79)*$F79+(HI79=$D79)*$G79=HM79)*((HK79=$B79)*$F79+(HK79=$D79)*$G79=HN79)),"")</f>
        <v/>
      </c>
      <c r="HS79" s="453" t="str">
        <f ca="1">IF(HO79&lt;&gt;"",IF(OR(HT79&lt;&gt;2,COUNTIF($B79:$D79,HI79)=0,COUNTIF($B79:$D79,HK79)=0),0,IF(ABS((HI79=$B79)*$F79+(HI79=$D79)*$G79-(HK79=$B79)*$F79-(HK79=$D79)*$G79)&gt;=PrSettings!$M$7,(ABS((HI79=$B79)*$F79+(HI79=$D79)*$G79-(HK79=$B79)*$F79-(HK79=$D79)*$G79-HM79+HN79)&lt;=1)*1,IF(AND(HO79,$F79=$G79,(HI79=$B79)*$F79+(HI79=$D79)*$G79&gt;=PrSettings!$M$6),(ABS(HM79-(HI79=$B79)*$F79-(HI79=$D79)*$G79)&lt;=1)*1,IF(AND(HO79,(HI79=$B79)*$F79+(HI79=$D79)*$G79+(HK79=$B79)*$F79+(HK79=$D79)*$G79&gt;=PrSettings!$M$8),(ABS(HM79-(HI79=$B79)*$F79-(HI79=$D79)*$G79)+ABS(HN79-(HK79=$B79)*$F79-(HK79=$D79)*$G79)&lt;=1)*1,"0")))),"")</f>
        <v/>
      </c>
      <c r="HT79" s="582" t="str">
        <f ca="1">IF(($C$79&amp;$E$79&lt;&gt;"")*(HI79&amp;HK79&lt;&gt;""),IF(HP79&lt;&gt;1,0,($B79=HI79)+($D79=HI79))+IF(HO62&lt;&gt;1,0,($B79=HK79)+($D79=HK79)),"")</f>
        <v/>
      </c>
      <c r="HV79" s="491"/>
      <c r="HW79" s="452" t="str">
        <f>IF(HV79="","",VLOOKUP(HV79,Language!$D$5:$E$94,2,0))</f>
        <v/>
      </c>
      <c r="HX79" s="493"/>
      <c r="HY79" s="452" t="str">
        <f>IF(HX79="","",VLOOKUP(HX79,Language!$D$5:$E$94,2,0))</f>
        <v/>
      </c>
      <c r="HZ79" s="492"/>
      <c r="IA79" s="492"/>
      <c r="IB79" s="453" t="str">
        <f ca="1">IF(($F79&lt;&gt;"")*($G79&lt;&gt;"")*(HZ79&lt;&gt;"")*(IA79&lt;&gt;""),IF(OR(IG79&lt;&gt;2,COUNTIF($B79:$D79,HV79)=0,COUNTIF($B79:$D79,HX79)=0),"0",((HV79=$B79)*$F79+(HV79=$D79)*$G79&gt;(HX79=$B79)*$F79+(HX79=$D79)*$G79)*(HZ79&gt;IA79)+((HV79=$B79)*$F79+(HV79=$D79)*$G79=(HX79=$B79)*$F79+(HX79=$D79)*$G79)*(HZ79=IA79)+((HV79=$B79)*$F79+(HV79=$D79)*$G79&lt;(HX79=$B79)*$F79+(HX79=$D79)*$G79)*(HZ79&lt;IA79)),"")</f>
        <v/>
      </c>
      <c r="IC79" s="583">
        <f>COUNTIF(HV$79:HV$81,HV79)+COUNTIF(HX$79:HX$81,HV79)</f>
        <v>0</v>
      </c>
      <c r="ID79" s="453" t="str">
        <f ca="1">IF((IB79&lt;&gt;""),IF(OR($F79&lt;&gt;$G79,PrSettings!$M$4="●"),((HV79=$B79)*$F79+(HV79=$D79)*$G79-(HX79=$B79)*$F79-(HX79=$D79)*$G79=(HZ79-IA79))*(IB79=1),0),"")</f>
        <v/>
      </c>
      <c r="IE79" s="453" t="str">
        <f ca="1">IF((ID79&lt;&gt;""),IF(ID79=0,0,((HV79=$B79)*$F79+(HV79=$D79)*$G79=HZ79)*((HX79=$B79)*$F79+(HX79=$D79)*$G79=IA79)),"")</f>
        <v/>
      </c>
      <c r="IF79" s="453" t="str">
        <f ca="1">IF(IB79&lt;&gt;"",IF(OR(IG79&lt;&gt;2,COUNTIF($B79:$D79,HV79)=0,COUNTIF($B79:$D79,HX79)=0),0,IF(ABS((HV79=$B79)*$F79+(HV79=$D79)*$G79-(HX79=$B79)*$F79-(HX79=$D79)*$G79)&gt;=PrSettings!$M$7,(ABS((HV79=$B79)*$F79+(HV79=$D79)*$G79-(HX79=$B79)*$F79-(HX79=$D79)*$G79-HZ79+IA79)&lt;=1)*1,IF(AND(IB79,$F79=$G79,(HV79=$B79)*$F79+(HV79=$D79)*$G79&gt;=PrSettings!$M$6),(ABS(HZ79-(HV79=$B79)*$F79-(HV79=$D79)*$G79)&lt;=1)*1,IF(AND(IB79,(HV79=$B79)*$F79+(HV79=$D79)*$G79+(HX79=$B79)*$F79+(HX79=$D79)*$G79&gt;=PrSettings!$M$8),(ABS(HZ79-(HV79=$B79)*$F79-(HV79=$D79)*$G79)+ABS(IA79-(HX79=$B79)*$F79-(HX79=$D79)*$G79)&lt;=1)*1,"0")))),"")</f>
        <v/>
      </c>
      <c r="IG79" s="582" t="str">
        <f ca="1">IF(($C$79&amp;$E$79&lt;&gt;"")*(HV79&amp;HX79&lt;&gt;""),IF(IC79&lt;&gt;1,0,($B79=HV79)+($D79=HV79))+IF(IB62&lt;&gt;1,0,($B79=HX79)+($D79=HX79)),"")</f>
        <v/>
      </c>
      <c r="II79" s="491"/>
      <c r="IJ79" s="452" t="str">
        <f>IF(II79="","",VLOOKUP(II79,Language!$D$5:$E$94,2,0))</f>
        <v/>
      </c>
      <c r="IK79" s="493"/>
      <c r="IL79" s="452" t="str">
        <f>IF(IK79="","",VLOOKUP(IK79,Language!$D$5:$E$94,2,0))</f>
        <v/>
      </c>
      <c r="IM79" s="492"/>
      <c r="IN79" s="492"/>
      <c r="IO79" s="453" t="str">
        <f ca="1">IF(($F79&lt;&gt;"")*($G79&lt;&gt;"")*(IM79&lt;&gt;"")*(IN79&lt;&gt;""),IF(OR(IT79&lt;&gt;2,COUNTIF($B79:$D79,II79)=0,COUNTIF($B79:$D79,IK79)=0),"0",((II79=$B79)*$F79+(II79=$D79)*$G79&gt;(IK79=$B79)*$F79+(IK79=$D79)*$G79)*(IM79&gt;IN79)+((II79=$B79)*$F79+(II79=$D79)*$G79=(IK79=$B79)*$F79+(IK79=$D79)*$G79)*(IM79=IN79)+((II79=$B79)*$F79+(II79=$D79)*$G79&lt;(IK79=$B79)*$F79+(IK79=$D79)*$G79)*(IM79&lt;IN79)),"")</f>
        <v/>
      </c>
      <c r="IP79" s="583">
        <f>COUNTIF(II$79:II$81,II79)+COUNTIF(IK$79:IK$81,II79)</f>
        <v>0</v>
      </c>
      <c r="IQ79" s="453" t="str">
        <f ca="1">IF((IO79&lt;&gt;""),IF(OR($F79&lt;&gt;$G79,PrSettings!$M$4="●"),((II79=$B79)*$F79+(II79=$D79)*$G79-(IK79=$B79)*$F79-(IK79=$D79)*$G79=(IM79-IN79))*(IO79=1),0),"")</f>
        <v/>
      </c>
      <c r="IR79" s="453" t="str">
        <f ca="1">IF((IQ79&lt;&gt;""),IF(IQ79=0,0,((II79=$B79)*$F79+(II79=$D79)*$G79=IM79)*((IK79=$B79)*$F79+(IK79=$D79)*$G79=IN79)),"")</f>
        <v/>
      </c>
      <c r="IS79" s="453" t="str">
        <f ca="1">IF(IO79&lt;&gt;"",IF(OR(IT79&lt;&gt;2,COUNTIF($B79:$D79,II79)=0,COUNTIF($B79:$D79,IK79)=0),0,IF(ABS((II79=$B79)*$F79+(II79=$D79)*$G79-(IK79=$B79)*$F79-(IK79=$D79)*$G79)&gt;=PrSettings!$M$7,(ABS((II79=$B79)*$F79+(II79=$D79)*$G79-(IK79=$B79)*$F79-(IK79=$D79)*$G79-IM79+IN79)&lt;=1)*1,IF(AND(IO79,$F79=$G79,(II79=$B79)*$F79+(II79=$D79)*$G79&gt;=PrSettings!$M$6),(ABS(IM79-(II79=$B79)*$F79-(II79=$D79)*$G79)&lt;=1)*1,IF(AND(IO79,(II79=$B79)*$F79+(II79=$D79)*$G79+(IK79=$B79)*$F79+(IK79=$D79)*$G79&gt;=PrSettings!$M$8),(ABS(IM79-(II79=$B79)*$F79-(II79=$D79)*$G79)+ABS(IN79-(IK79=$B79)*$F79-(IK79=$D79)*$G79)&lt;=1)*1,"0")))),"")</f>
        <v/>
      </c>
      <c r="IT79" s="582" t="str">
        <f ca="1">IF(($C$79&amp;$E$79&lt;&gt;"")*(II79&amp;IK79&lt;&gt;""),IF(IP79&lt;&gt;1,0,($B79=II79)+($D79=II79))+IF(IO62&lt;&gt;1,0,($B79=IK79)+($D79=IK79)),"")</f>
        <v/>
      </c>
      <c r="IV79" s="491"/>
      <c r="IW79" s="452" t="str">
        <f>IF(IV79="","",VLOOKUP(IV79,Language!$D$5:$E$94,2,0))</f>
        <v/>
      </c>
      <c r="IX79" s="493"/>
      <c r="IY79" s="452" t="str">
        <f>IF(IX79="","",VLOOKUP(IX79,Language!$D$5:$E$94,2,0))</f>
        <v/>
      </c>
      <c r="IZ79" s="492"/>
      <c r="JA79" s="492"/>
      <c r="JB79" s="453" t="str">
        <f ca="1">IF(($F79&lt;&gt;"")*($G79&lt;&gt;"")*(IZ79&lt;&gt;"")*(JA79&lt;&gt;""),IF(OR(JG79&lt;&gt;2,COUNTIF($B79:$D79,IV79)=0,COUNTIF($B79:$D79,IX79)=0),"0",((IV79=$B79)*$F79+(IV79=$D79)*$G79&gt;(IX79=$B79)*$F79+(IX79=$D79)*$G79)*(IZ79&gt;JA79)+((IV79=$B79)*$F79+(IV79=$D79)*$G79=(IX79=$B79)*$F79+(IX79=$D79)*$G79)*(IZ79=JA79)+((IV79=$B79)*$F79+(IV79=$D79)*$G79&lt;(IX79=$B79)*$F79+(IX79=$D79)*$G79)*(IZ79&lt;JA79)),"")</f>
        <v/>
      </c>
      <c r="JC79" s="583">
        <f>COUNTIF(IV$79:IV$81,IV79)+COUNTIF(IX$79:IX$81,IV79)</f>
        <v>0</v>
      </c>
      <c r="JD79" s="453" t="str">
        <f ca="1">IF((JB79&lt;&gt;""),IF(OR($F79&lt;&gt;$G79,PrSettings!$M$4="●"),((IV79=$B79)*$F79+(IV79=$D79)*$G79-(IX79=$B79)*$F79-(IX79=$D79)*$G79=(IZ79-JA79))*(JB79=1),0),"")</f>
        <v/>
      </c>
      <c r="JE79" s="453" t="str">
        <f ca="1">IF((JD79&lt;&gt;""),IF(JD79=0,0,((IV79=$B79)*$F79+(IV79=$D79)*$G79=IZ79)*((IX79=$B79)*$F79+(IX79=$D79)*$G79=JA79)),"")</f>
        <v/>
      </c>
      <c r="JF79" s="453" t="str">
        <f ca="1">IF(JB79&lt;&gt;"",IF(OR(JG79&lt;&gt;2,COUNTIF($B79:$D79,IV79)=0,COUNTIF($B79:$D79,IX79)=0),0,IF(ABS((IV79=$B79)*$F79+(IV79=$D79)*$G79-(IX79=$B79)*$F79-(IX79=$D79)*$G79)&gt;=PrSettings!$M$7,(ABS((IV79=$B79)*$F79+(IV79=$D79)*$G79-(IX79=$B79)*$F79-(IX79=$D79)*$G79-IZ79+JA79)&lt;=1)*1,IF(AND(JB79,$F79=$G79,(IV79=$B79)*$F79+(IV79=$D79)*$G79&gt;=PrSettings!$M$6),(ABS(IZ79-(IV79=$B79)*$F79-(IV79=$D79)*$G79)&lt;=1)*1,IF(AND(JB79,(IV79=$B79)*$F79+(IV79=$D79)*$G79+(IX79=$B79)*$F79+(IX79=$D79)*$G79&gt;=PrSettings!$M$8),(ABS(IZ79-(IV79=$B79)*$F79-(IV79=$D79)*$G79)+ABS(JA79-(IX79=$B79)*$F79-(IX79=$D79)*$G79)&lt;=1)*1,"0")))),"")</f>
        <v/>
      </c>
      <c r="JG79" s="582" t="str">
        <f ca="1">IF(($C$79&amp;$E$79&lt;&gt;"")*(IV79&amp;IX79&lt;&gt;""),IF(JC79&lt;&gt;1,0,($B79=IV79)+($D79=IV79))+IF(JB62&lt;&gt;1,0,($B79=IX79)+($D79=IX79)),"")</f>
        <v/>
      </c>
      <c r="JI79" s="491"/>
      <c r="JJ79" s="452" t="str">
        <f>IF(JI79="","",VLOOKUP(JI79,Language!$D$5:$E$94,2,0))</f>
        <v/>
      </c>
      <c r="JK79" s="493"/>
      <c r="JL79" s="452" t="str">
        <f>IF(JK79="","",VLOOKUP(JK79,Language!$D$5:$E$94,2,0))</f>
        <v/>
      </c>
      <c r="JM79" s="492"/>
      <c r="JN79" s="492"/>
      <c r="JO79" s="453" t="str">
        <f ca="1">IF(($F79&lt;&gt;"")*($G79&lt;&gt;"")*(JM79&lt;&gt;"")*(JN79&lt;&gt;""),IF(OR(JT79&lt;&gt;2,COUNTIF($B79:$D79,JI79)=0,COUNTIF($B79:$D79,JK79)=0),"0",((JI79=$B79)*$F79+(JI79=$D79)*$G79&gt;(JK79=$B79)*$F79+(JK79=$D79)*$G79)*(JM79&gt;JN79)+((JI79=$B79)*$F79+(JI79=$D79)*$G79=(JK79=$B79)*$F79+(JK79=$D79)*$G79)*(JM79=JN79)+((JI79=$B79)*$F79+(JI79=$D79)*$G79&lt;(JK79=$B79)*$F79+(JK79=$D79)*$G79)*(JM79&lt;JN79)),"")</f>
        <v/>
      </c>
      <c r="JP79" s="583">
        <f>COUNTIF(JI$79:JI$81,JI79)+COUNTIF(JK$79:JK$81,JI79)</f>
        <v>0</v>
      </c>
      <c r="JQ79" s="453" t="str">
        <f ca="1">IF((JO79&lt;&gt;""),IF(OR($F79&lt;&gt;$G79,PrSettings!$M$4="●"),((JI79=$B79)*$F79+(JI79=$D79)*$G79-(JK79=$B79)*$F79-(JK79=$D79)*$G79=(JM79-JN79))*(JO79=1),0),"")</f>
        <v/>
      </c>
      <c r="JR79" s="453" t="str">
        <f ca="1">IF((JQ79&lt;&gt;""),IF(JQ79=0,0,((JI79=$B79)*$F79+(JI79=$D79)*$G79=JM79)*((JK79=$B79)*$F79+(JK79=$D79)*$G79=JN79)),"")</f>
        <v/>
      </c>
      <c r="JS79" s="453" t="str">
        <f ca="1">IF(JO79&lt;&gt;"",IF(OR(JT79&lt;&gt;2,COUNTIF($B79:$D79,JI79)=0,COUNTIF($B79:$D79,JK79)=0),0,IF(ABS((JI79=$B79)*$F79+(JI79=$D79)*$G79-(JK79=$B79)*$F79-(JK79=$D79)*$G79)&gt;=PrSettings!$M$7,(ABS((JI79=$B79)*$F79+(JI79=$D79)*$G79-(JK79=$B79)*$F79-(JK79=$D79)*$G79-JM79+JN79)&lt;=1)*1,IF(AND(JO79,$F79=$G79,(JI79=$B79)*$F79+(JI79=$D79)*$G79&gt;=PrSettings!$M$6),(ABS(JM79-(JI79=$B79)*$F79-(JI79=$D79)*$G79)&lt;=1)*1,IF(AND(JO79,(JI79=$B79)*$F79+(JI79=$D79)*$G79+(JK79=$B79)*$F79+(JK79=$D79)*$G79&gt;=PrSettings!$M$8),(ABS(JM79-(JI79=$B79)*$F79-(JI79=$D79)*$G79)+ABS(JN79-(JK79=$B79)*$F79-(JK79=$D79)*$G79)&lt;=1)*1,"0")))),"")</f>
        <v/>
      </c>
      <c r="JT79" s="582" t="str">
        <f ca="1">IF(($C$79&amp;$E$79&lt;&gt;"")*(JI79&amp;JK79&lt;&gt;""),IF(JP79&lt;&gt;1,0,($B79=JI79)+($D79=JI79))+IF(JO62&lt;&gt;1,0,($B79=JK79)+($D79=JK79)),"")</f>
        <v/>
      </c>
      <c r="JV79" s="491"/>
      <c r="JW79" s="452" t="str">
        <f>IF(JV79="","",VLOOKUP(JV79,Language!$D$5:$E$94,2,0))</f>
        <v/>
      </c>
      <c r="JX79" s="493"/>
      <c r="JY79" s="452" t="str">
        <f>IF(JX79="","",VLOOKUP(JX79,Language!$D$5:$E$94,2,0))</f>
        <v/>
      </c>
      <c r="JZ79" s="492"/>
      <c r="KA79" s="492"/>
      <c r="KB79" s="453" t="str">
        <f ca="1">IF(($F79&lt;&gt;"")*($G79&lt;&gt;"")*(JZ79&lt;&gt;"")*(KA79&lt;&gt;""),IF(OR(KG79&lt;&gt;2,COUNTIF($B79:$D79,JV79)=0,COUNTIF($B79:$D79,JX79)=0),"0",((JV79=$B79)*$F79+(JV79=$D79)*$G79&gt;(JX79=$B79)*$F79+(JX79=$D79)*$G79)*(JZ79&gt;KA79)+((JV79=$B79)*$F79+(JV79=$D79)*$G79=(JX79=$B79)*$F79+(JX79=$D79)*$G79)*(JZ79=KA79)+((JV79=$B79)*$F79+(JV79=$D79)*$G79&lt;(JX79=$B79)*$F79+(JX79=$D79)*$G79)*(JZ79&lt;KA79)),"")</f>
        <v/>
      </c>
      <c r="KC79" s="583">
        <f>COUNTIF(JV$79:JV$81,JV79)+COUNTIF(JX$79:JX$81,JV79)</f>
        <v>0</v>
      </c>
      <c r="KD79" s="453" t="str">
        <f ca="1">IF((KB79&lt;&gt;""),IF(OR($F79&lt;&gt;$G79,PrSettings!$M$4="●"),((JV79=$B79)*$F79+(JV79=$D79)*$G79-(JX79=$B79)*$F79-(JX79=$D79)*$G79=(JZ79-KA79))*(KB79=1),0),"")</f>
        <v/>
      </c>
      <c r="KE79" s="453" t="str">
        <f ca="1">IF((KD79&lt;&gt;""),IF(KD79=0,0,((JV79=$B79)*$F79+(JV79=$D79)*$G79=JZ79)*((JX79=$B79)*$F79+(JX79=$D79)*$G79=KA79)),"")</f>
        <v/>
      </c>
      <c r="KF79" s="453" t="str">
        <f ca="1">IF(KB79&lt;&gt;"",IF(OR(KG79&lt;&gt;2,COUNTIF($B79:$D79,JV79)=0,COUNTIF($B79:$D79,JX79)=0),0,IF(ABS((JV79=$B79)*$F79+(JV79=$D79)*$G79-(JX79=$B79)*$F79-(JX79=$D79)*$G79)&gt;=PrSettings!$M$7,(ABS((JV79=$B79)*$F79+(JV79=$D79)*$G79-(JX79=$B79)*$F79-(JX79=$D79)*$G79-JZ79+KA79)&lt;=1)*1,IF(AND(KB79,$F79=$G79,(JV79=$B79)*$F79+(JV79=$D79)*$G79&gt;=PrSettings!$M$6),(ABS(JZ79-(JV79=$B79)*$F79-(JV79=$D79)*$G79)&lt;=1)*1,IF(AND(KB79,(JV79=$B79)*$F79+(JV79=$D79)*$G79+(JX79=$B79)*$F79+(JX79=$D79)*$G79&gt;=PrSettings!$M$8),(ABS(JZ79-(JV79=$B79)*$F79-(JV79=$D79)*$G79)+ABS(KA79-(JX79=$B79)*$F79-(JX79=$D79)*$G79)&lt;=1)*1,"0")))),"")</f>
        <v/>
      </c>
      <c r="KG79" s="582" t="str">
        <f ca="1">IF(($C$79&amp;$E$79&lt;&gt;"")*(JV79&amp;JX79&lt;&gt;""),IF(KC79&lt;&gt;1,0,($B79=JV79)+($D79=JV79))+IF(KB62&lt;&gt;1,0,($B79=JX79)+($D79=JX79)),"")</f>
        <v/>
      </c>
      <c r="KI79" s="491"/>
      <c r="KJ79" s="452" t="str">
        <f>IF(KI79="","",VLOOKUP(KI79,Language!$D$5:$E$94,2,0))</f>
        <v/>
      </c>
      <c r="KK79" s="493"/>
      <c r="KL79" s="452" t="str">
        <f>IF(KK79="","",VLOOKUP(KK79,Language!$D$5:$E$94,2,0))</f>
        <v/>
      </c>
      <c r="KM79" s="492"/>
      <c r="KN79" s="492"/>
      <c r="KO79" s="453" t="str">
        <f ca="1">IF(($F79&lt;&gt;"")*($G79&lt;&gt;"")*(KM79&lt;&gt;"")*(KN79&lt;&gt;""),IF(OR(KT79&lt;&gt;2,COUNTIF($B79:$D79,KI79)=0,COUNTIF($B79:$D79,KK79)=0),"0",((KI79=$B79)*$F79+(KI79=$D79)*$G79&gt;(KK79=$B79)*$F79+(KK79=$D79)*$G79)*(KM79&gt;KN79)+((KI79=$B79)*$F79+(KI79=$D79)*$G79=(KK79=$B79)*$F79+(KK79=$D79)*$G79)*(KM79=KN79)+((KI79=$B79)*$F79+(KI79=$D79)*$G79&lt;(KK79=$B79)*$F79+(KK79=$D79)*$G79)*(KM79&lt;KN79)),"")</f>
        <v/>
      </c>
      <c r="KP79" s="583">
        <f>COUNTIF(KI$79:KI$81,KI79)+COUNTIF(KK$79:KK$81,KI79)</f>
        <v>0</v>
      </c>
      <c r="KQ79" s="453" t="str">
        <f ca="1">IF((KO79&lt;&gt;""),IF(OR($F79&lt;&gt;$G79,PrSettings!$M$4="●"),((KI79=$B79)*$F79+(KI79=$D79)*$G79-(KK79=$B79)*$F79-(KK79=$D79)*$G79=(KM79-KN79))*(KO79=1),0),"")</f>
        <v/>
      </c>
      <c r="KR79" s="453" t="str">
        <f ca="1">IF((KQ79&lt;&gt;""),IF(KQ79=0,0,((KI79=$B79)*$F79+(KI79=$D79)*$G79=KM79)*((KK79=$B79)*$F79+(KK79=$D79)*$G79=KN79)),"")</f>
        <v/>
      </c>
      <c r="KS79" s="453" t="str">
        <f ca="1">IF(KO79&lt;&gt;"",IF(OR(KT79&lt;&gt;2,COUNTIF($B79:$D79,KI79)=0,COUNTIF($B79:$D79,KK79)=0),0,IF(ABS((KI79=$B79)*$F79+(KI79=$D79)*$G79-(KK79=$B79)*$F79-(KK79=$D79)*$G79)&gt;=PrSettings!$M$7,(ABS((KI79=$B79)*$F79+(KI79=$D79)*$G79-(KK79=$B79)*$F79-(KK79=$D79)*$G79-KM79+KN79)&lt;=1)*1,IF(AND(KO79,$F79=$G79,(KI79=$B79)*$F79+(KI79=$D79)*$G79&gt;=PrSettings!$M$6),(ABS(KM79-(KI79=$B79)*$F79-(KI79=$D79)*$G79)&lt;=1)*1,IF(AND(KO79,(KI79=$B79)*$F79+(KI79=$D79)*$G79+(KK79=$B79)*$F79+(KK79=$D79)*$G79&gt;=PrSettings!$M$8),(ABS(KM79-(KI79=$B79)*$F79-(KI79=$D79)*$G79)+ABS(KN79-(KK79=$B79)*$F79-(KK79=$D79)*$G79)&lt;=1)*1,"0")))),"")</f>
        <v/>
      </c>
      <c r="KT79" s="582" t="str">
        <f ca="1">IF(($C$79&amp;$E$79&lt;&gt;"")*(KI79&amp;KK79&lt;&gt;""),IF(KP79&lt;&gt;1,0,($B79=KI79)+($D79=KI79))+IF(KO62&lt;&gt;1,0,($B79=KK79)+($D79=KK79)),"")</f>
        <v/>
      </c>
      <c r="KV79" s="491"/>
      <c r="KW79" s="452" t="str">
        <f>IF(KV79="","",VLOOKUP(KV79,Language!$D$5:$E$94,2,0))</f>
        <v/>
      </c>
      <c r="KX79" s="493"/>
      <c r="KY79" s="452" t="str">
        <f>IF(KX79="","",VLOOKUP(KX79,Language!$D$5:$E$94,2,0))</f>
        <v/>
      </c>
      <c r="KZ79" s="492"/>
      <c r="LA79" s="492"/>
      <c r="LB79" s="453" t="str">
        <f ca="1">IF(($F79&lt;&gt;"")*($G79&lt;&gt;"")*(KZ79&lt;&gt;"")*(LA79&lt;&gt;""),IF(OR(LG79&lt;&gt;2,COUNTIF($B79:$D79,KV79)=0,COUNTIF($B79:$D79,KX79)=0),"0",((KV79=$B79)*$F79+(KV79=$D79)*$G79&gt;(KX79=$B79)*$F79+(KX79=$D79)*$G79)*(KZ79&gt;LA79)+((KV79=$B79)*$F79+(KV79=$D79)*$G79=(KX79=$B79)*$F79+(KX79=$D79)*$G79)*(KZ79=LA79)+((KV79=$B79)*$F79+(KV79=$D79)*$G79&lt;(KX79=$B79)*$F79+(KX79=$D79)*$G79)*(KZ79&lt;LA79)),"")</f>
        <v/>
      </c>
      <c r="LC79" s="583">
        <f>COUNTIF(KV$79:KV$81,KV79)+COUNTIF(KX$79:KX$81,KV79)</f>
        <v>0</v>
      </c>
      <c r="LD79" s="453" t="str">
        <f ca="1">IF((LB79&lt;&gt;""),IF(OR($F79&lt;&gt;$G79,PrSettings!$M$4="●"),((KV79=$B79)*$F79+(KV79=$D79)*$G79-(KX79=$B79)*$F79-(KX79=$D79)*$G79=(KZ79-LA79))*(LB79=1),0),"")</f>
        <v/>
      </c>
      <c r="LE79" s="453" t="str">
        <f ca="1">IF((LD79&lt;&gt;""),IF(LD79=0,0,((KV79=$B79)*$F79+(KV79=$D79)*$G79=KZ79)*((KX79=$B79)*$F79+(KX79=$D79)*$G79=LA79)),"")</f>
        <v/>
      </c>
      <c r="LF79" s="453" t="str">
        <f ca="1">IF(LB79&lt;&gt;"",IF(OR(LG79&lt;&gt;2,COUNTIF($B79:$D79,KV79)=0,COUNTIF($B79:$D79,KX79)=0),0,IF(ABS((KV79=$B79)*$F79+(KV79=$D79)*$G79-(KX79=$B79)*$F79-(KX79=$D79)*$G79)&gt;=PrSettings!$M$7,(ABS((KV79=$B79)*$F79+(KV79=$D79)*$G79-(KX79=$B79)*$F79-(KX79=$D79)*$G79-KZ79+LA79)&lt;=1)*1,IF(AND(LB79,$F79=$G79,(KV79=$B79)*$F79+(KV79=$D79)*$G79&gt;=PrSettings!$M$6),(ABS(KZ79-(KV79=$B79)*$F79-(KV79=$D79)*$G79)&lt;=1)*1,IF(AND(LB79,(KV79=$B79)*$F79+(KV79=$D79)*$G79+(KX79=$B79)*$F79+(KX79=$D79)*$G79&gt;=PrSettings!$M$8),(ABS(KZ79-(KV79=$B79)*$F79-(KV79=$D79)*$G79)+ABS(LA79-(KX79=$B79)*$F79-(KX79=$D79)*$G79)&lt;=1)*1,"0")))),"")</f>
        <v/>
      </c>
      <c r="LG79" s="582" t="str">
        <f ca="1">IF(($C$79&amp;$E$79&lt;&gt;"")*(KV79&amp;KX79&lt;&gt;""),IF(LC79&lt;&gt;1,0,($B79=KV79)+($D79=KV79))+IF(LB62&lt;&gt;1,0,($B79=KX79)+($D79=KX79)),"")</f>
        <v/>
      </c>
      <c r="LI79" s="491"/>
      <c r="LJ79" s="452" t="str">
        <f>IF(LI79="","",VLOOKUP(LI79,Language!$D$5:$E$94,2,0))</f>
        <v/>
      </c>
      <c r="LK79" s="493"/>
      <c r="LL79" s="452" t="str">
        <f>IF(LK79="","",VLOOKUP(LK79,Language!$D$5:$E$94,2,0))</f>
        <v/>
      </c>
      <c r="LM79" s="492"/>
      <c r="LN79" s="492"/>
      <c r="LO79" s="453" t="str">
        <f ca="1">IF(($F79&lt;&gt;"")*($G79&lt;&gt;"")*(LM79&lt;&gt;"")*(LN79&lt;&gt;""),IF(OR(LT79&lt;&gt;2,COUNTIF($B79:$D79,LI79)=0,COUNTIF($B79:$D79,LK79)=0),"0",((LI79=$B79)*$F79+(LI79=$D79)*$G79&gt;(LK79=$B79)*$F79+(LK79=$D79)*$G79)*(LM79&gt;LN79)+((LI79=$B79)*$F79+(LI79=$D79)*$G79=(LK79=$B79)*$F79+(LK79=$D79)*$G79)*(LM79=LN79)+((LI79=$B79)*$F79+(LI79=$D79)*$G79&lt;(LK79=$B79)*$F79+(LK79=$D79)*$G79)*(LM79&lt;LN79)),"")</f>
        <v/>
      </c>
      <c r="LP79" s="583">
        <f>COUNTIF(LI$79:LI$81,LI79)+COUNTIF(LK$79:LK$81,LI79)</f>
        <v>0</v>
      </c>
      <c r="LQ79" s="453" t="str">
        <f ca="1">IF((LO79&lt;&gt;""),IF(OR($F79&lt;&gt;$G79,PrSettings!$M$4="●"),((LI79=$B79)*$F79+(LI79=$D79)*$G79-(LK79=$B79)*$F79-(LK79=$D79)*$G79=(LM79-LN79))*(LO79=1),0),"")</f>
        <v/>
      </c>
      <c r="LR79" s="453" t="str">
        <f ca="1">IF((LQ79&lt;&gt;""),IF(LQ79=0,0,((LI79=$B79)*$F79+(LI79=$D79)*$G79=LM79)*((LK79=$B79)*$F79+(LK79=$D79)*$G79=LN79)),"")</f>
        <v/>
      </c>
      <c r="LS79" s="453" t="str">
        <f ca="1">IF(LO79&lt;&gt;"",IF(OR(LT79&lt;&gt;2,COUNTIF($B79:$D79,LI79)=0,COUNTIF($B79:$D79,LK79)=0),0,IF(ABS((LI79=$B79)*$F79+(LI79=$D79)*$G79-(LK79=$B79)*$F79-(LK79=$D79)*$G79)&gt;=PrSettings!$M$7,(ABS((LI79=$B79)*$F79+(LI79=$D79)*$G79-(LK79=$B79)*$F79-(LK79=$D79)*$G79-LM79+LN79)&lt;=1)*1,IF(AND(LO79,$F79=$G79,(LI79=$B79)*$F79+(LI79=$D79)*$G79&gt;=PrSettings!$M$6),(ABS(LM79-(LI79=$B79)*$F79-(LI79=$D79)*$G79)&lt;=1)*1,IF(AND(LO79,(LI79=$B79)*$F79+(LI79=$D79)*$G79+(LK79=$B79)*$F79+(LK79=$D79)*$G79&gt;=PrSettings!$M$8),(ABS(LM79-(LI79=$B79)*$F79-(LI79=$D79)*$G79)+ABS(LN79-(LK79=$B79)*$F79-(LK79=$D79)*$G79)&lt;=1)*1,"0")))),"")</f>
        <v/>
      </c>
      <c r="LT79" s="582" t="str">
        <f ca="1">IF(($C$79&amp;$E$79&lt;&gt;"")*(LI79&amp;LK79&lt;&gt;""),IF(LP79&lt;&gt;1,0,($B79=LI79)+($D79=LI79))+IF(LO62&lt;&gt;1,0,($B79=LK79)+($D79=LK79)),"")</f>
        <v/>
      </c>
      <c r="LV79" s="491"/>
      <c r="LW79" s="452" t="str">
        <f>IF(LV79="","",VLOOKUP(LV79,Language!$D$5:$E$94,2,0))</f>
        <v/>
      </c>
      <c r="LX79" s="493"/>
      <c r="LY79" s="452" t="str">
        <f>IF(LX79="","",VLOOKUP(LX79,Language!$D$5:$E$94,2,0))</f>
        <v/>
      </c>
      <c r="LZ79" s="492"/>
      <c r="MA79" s="492"/>
      <c r="MB79" s="453" t="str">
        <f ca="1">IF(($F79&lt;&gt;"")*($G79&lt;&gt;"")*(LZ79&lt;&gt;"")*(MA79&lt;&gt;""),IF(OR(MG79&lt;&gt;2,COUNTIF($B79:$D79,LV79)=0,COUNTIF($B79:$D79,LX79)=0),"0",((LV79=$B79)*$F79+(LV79=$D79)*$G79&gt;(LX79=$B79)*$F79+(LX79=$D79)*$G79)*(LZ79&gt;MA79)+((LV79=$B79)*$F79+(LV79=$D79)*$G79=(LX79=$B79)*$F79+(LX79=$D79)*$G79)*(LZ79=MA79)+((LV79=$B79)*$F79+(LV79=$D79)*$G79&lt;(LX79=$B79)*$F79+(LX79=$D79)*$G79)*(LZ79&lt;MA79)),"")</f>
        <v/>
      </c>
      <c r="MC79" s="583">
        <f>COUNTIF(LV$79:LV$81,LV79)+COUNTIF(LX$79:LX$81,LV79)</f>
        <v>0</v>
      </c>
      <c r="MD79" s="453" t="str">
        <f ca="1">IF((MB79&lt;&gt;""),IF(OR($F79&lt;&gt;$G79,PrSettings!$M$4="●"),((LV79=$B79)*$F79+(LV79=$D79)*$G79-(LX79=$B79)*$F79-(LX79=$D79)*$G79=(LZ79-MA79))*(MB79=1),0),"")</f>
        <v/>
      </c>
      <c r="ME79" s="453" t="str">
        <f ca="1">IF((MD79&lt;&gt;""),IF(MD79=0,0,((LV79=$B79)*$F79+(LV79=$D79)*$G79=LZ79)*((LX79=$B79)*$F79+(LX79=$D79)*$G79=MA79)),"")</f>
        <v/>
      </c>
      <c r="MF79" s="453" t="str">
        <f ca="1">IF(MB79&lt;&gt;"",IF(OR(MG79&lt;&gt;2,COUNTIF($B79:$D79,LV79)=0,COUNTIF($B79:$D79,LX79)=0),0,IF(ABS((LV79=$B79)*$F79+(LV79=$D79)*$G79-(LX79=$B79)*$F79-(LX79=$D79)*$G79)&gt;=PrSettings!$M$7,(ABS((LV79=$B79)*$F79+(LV79=$D79)*$G79-(LX79=$B79)*$F79-(LX79=$D79)*$G79-LZ79+MA79)&lt;=1)*1,IF(AND(MB79,$F79=$G79,(LV79=$B79)*$F79+(LV79=$D79)*$G79&gt;=PrSettings!$M$6),(ABS(LZ79-(LV79=$B79)*$F79-(LV79=$D79)*$G79)&lt;=1)*1,IF(AND(MB79,(LV79=$B79)*$F79+(LV79=$D79)*$G79+(LX79=$B79)*$F79+(LX79=$D79)*$G79&gt;=PrSettings!$M$8),(ABS(LZ79-(LV79=$B79)*$F79-(LV79=$D79)*$G79)+ABS(MA79-(LX79=$B79)*$F79-(LX79=$D79)*$G79)&lt;=1)*1,"0")))),"")</f>
        <v/>
      </c>
      <c r="MG79" s="582" t="str">
        <f ca="1">IF(($C$79&amp;$E$79&lt;&gt;"")*(LV79&amp;LX79&lt;&gt;""),IF(MC79&lt;&gt;1,0,($B79=LV79)+($D79=LV79))+IF(MB62&lt;&gt;1,0,($B79=LX79)+($D79=LX79)),"")</f>
        <v/>
      </c>
    </row>
    <row r="80" spans="1:345" ht="24" customHeight="1" x14ac:dyDescent="0.25">
      <c r="B80" s="462" t="str">
        <f>Language!$E$183</f>
        <v>Finale</v>
      </c>
      <c r="C80" s="463"/>
      <c r="D80" s="468"/>
      <c r="E80" s="465"/>
      <c r="F80" s="469"/>
      <c r="G80" s="470"/>
      <c r="I80" s="462" t="str">
        <f>$B80</f>
        <v>Finale</v>
      </c>
      <c r="J80" s="464"/>
      <c r="K80" s="464"/>
      <c r="L80" s="465"/>
      <c r="M80" s="496"/>
      <c r="N80" s="497"/>
      <c r="O80" s="466"/>
      <c r="P80" s="466"/>
      <c r="Q80" s="478"/>
      <c r="R80" s="465"/>
      <c r="S80" s="465"/>
      <c r="T80" s="479"/>
      <c r="V80" s="462" t="str">
        <f>$B80</f>
        <v>Finale</v>
      </c>
      <c r="W80" s="464"/>
      <c r="X80" s="464"/>
      <c r="Y80" s="465"/>
      <c r="Z80" s="496"/>
      <c r="AA80" s="497"/>
      <c r="AB80" s="466"/>
      <c r="AC80" s="466"/>
      <c r="AD80" s="478"/>
      <c r="AE80" s="465"/>
      <c r="AF80" s="465"/>
      <c r="AG80" s="479"/>
      <c r="AI80" s="462" t="str">
        <f>$B80</f>
        <v>Finale</v>
      </c>
      <c r="AJ80" s="464"/>
      <c r="AK80" s="464"/>
      <c r="AL80" s="465"/>
      <c r="AM80" s="496"/>
      <c r="AN80" s="497"/>
      <c r="AO80" s="466"/>
      <c r="AP80" s="466"/>
      <c r="AQ80" s="478"/>
      <c r="AR80" s="465"/>
      <c r="AS80" s="465"/>
      <c r="AT80" s="479"/>
      <c r="AV80" s="462" t="str">
        <f>$B80</f>
        <v>Finale</v>
      </c>
      <c r="AW80" s="464"/>
      <c r="AX80" s="464"/>
      <c r="AY80" s="465"/>
      <c r="AZ80" s="496"/>
      <c r="BA80" s="497"/>
      <c r="BB80" s="466"/>
      <c r="BC80" s="466"/>
      <c r="BD80" s="478"/>
      <c r="BE80" s="465"/>
      <c r="BF80" s="465"/>
      <c r="BG80" s="479"/>
      <c r="BI80" s="462" t="str">
        <f>$B80</f>
        <v>Finale</v>
      </c>
      <c r="BJ80" s="464"/>
      <c r="BK80" s="464"/>
      <c r="BL80" s="465"/>
      <c r="BM80" s="496"/>
      <c r="BN80" s="497"/>
      <c r="BO80" s="466"/>
      <c r="BP80" s="466"/>
      <c r="BQ80" s="478"/>
      <c r="BR80" s="465"/>
      <c r="BS80" s="465"/>
      <c r="BT80" s="479"/>
      <c r="BV80" s="462" t="str">
        <f>$B80</f>
        <v>Finale</v>
      </c>
      <c r="BW80" s="464"/>
      <c r="BX80" s="464"/>
      <c r="BY80" s="465"/>
      <c r="BZ80" s="496"/>
      <c r="CA80" s="497"/>
      <c r="CB80" s="466"/>
      <c r="CC80" s="466"/>
      <c r="CD80" s="478"/>
      <c r="CE80" s="465"/>
      <c r="CF80" s="465"/>
      <c r="CG80" s="479"/>
      <c r="CI80" s="462" t="str">
        <f>$B80</f>
        <v>Finale</v>
      </c>
      <c r="CJ80" s="464"/>
      <c r="CK80" s="464"/>
      <c r="CL80" s="465"/>
      <c r="CM80" s="496"/>
      <c r="CN80" s="497"/>
      <c r="CO80" s="466"/>
      <c r="CP80" s="466"/>
      <c r="CQ80" s="478"/>
      <c r="CR80" s="465"/>
      <c r="CS80" s="465"/>
      <c r="CT80" s="479"/>
      <c r="CV80" s="462" t="str">
        <f>$B80</f>
        <v>Finale</v>
      </c>
      <c r="CW80" s="464"/>
      <c r="CX80" s="464"/>
      <c r="CY80" s="465"/>
      <c r="CZ80" s="496"/>
      <c r="DA80" s="497"/>
      <c r="DB80" s="466"/>
      <c r="DC80" s="466"/>
      <c r="DD80" s="478"/>
      <c r="DE80" s="465"/>
      <c r="DF80" s="465"/>
      <c r="DG80" s="479"/>
      <c r="DI80" s="462" t="str">
        <f>$B80</f>
        <v>Finale</v>
      </c>
      <c r="DJ80" s="464"/>
      <c r="DK80" s="464"/>
      <c r="DL80" s="465"/>
      <c r="DM80" s="496"/>
      <c r="DN80" s="497"/>
      <c r="DO80" s="466"/>
      <c r="DP80" s="466"/>
      <c r="DQ80" s="478"/>
      <c r="DR80" s="465"/>
      <c r="DS80" s="465"/>
      <c r="DT80" s="479"/>
      <c r="DV80" s="462" t="str">
        <f>$B80</f>
        <v>Finale</v>
      </c>
      <c r="DW80" s="464"/>
      <c r="DX80" s="464"/>
      <c r="DY80" s="465"/>
      <c r="DZ80" s="496"/>
      <c r="EA80" s="497"/>
      <c r="EB80" s="466"/>
      <c r="EC80" s="466"/>
      <c r="ED80" s="478"/>
      <c r="EE80" s="465"/>
      <c r="EF80" s="465"/>
      <c r="EG80" s="479"/>
      <c r="EI80" s="462" t="str">
        <f>$B80</f>
        <v>Finale</v>
      </c>
      <c r="EJ80" s="464"/>
      <c r="EK80" s="464"/>
      <c r="EL80" s="465"/>
      <c r="EM80" s="496"/>
      <c r="EN80" s="497"/>
      <c r="EO80" s="466"/>
      <c r="EP80" s="466"/>
      <c r="EQ80" s="478"/>
      <c r="ER80" s="465"/>
      <c r="ES80" s="465"/>
      <c r="ET80" s="479"/>
      <c r="EV80" s="462" t="str">
        <f>$B80</f>
        <v>Finale</v>
      </c>
      <c r="EW80" s="464"/>
      <c r="EX80" s="464"/>
      <c r="EY80" s="465"/>
      <c r="EZ80" s="496"/>
      <c r="FA80" s="497"/>
      <c r="FB80" s="466"/>
      <c r="FC80" s="466"/>
      <c r="FD80" s="478"/>
      <c r="FE80" s="465"/>
      <c r="FF80" s="465"/>
      <c r="FG80" s="479"/>
      <c r="FI80" s="462" t="str">
        <f>$B80</f>
        <v>Finale</v>
      </c>
      <c r="FJ80" s="464"/>
      <c r="FK80" s="464"/>
      <c r="FL80" s="465"/>
      <c r="FM80" s="496"/>
      <c r="FN80" s="497"/>
      <c r="FO80" s="466"/>
      <c r="FP80" s="466"/>
      <c r="FQ80" s="478"/>
      <c r="FR80" s="465"/>
      <c r="FS80" s="465"/>
      <c r="FT80" s="479"/>
      <c r="FV80" s="462" t="str">
        <f>$B80</f>
        <v>Finale</v>
      </c>
      <c r="FW80" s="464"/>
      <c r="FX80" s="464"/>
      <c r="FY80" s="465"/>
      <c r="FZ80" s="496"/>
      <c r="GA80" s="497"/>
      <c r="GB80" s="466"/>
      <c r="GC80" s="466"/>
      <c r="GD80" s="478"/>
      <c r="GE80" s="465"/>
      <c r="GF80" s="465"/>
      <c r="GG80" s="479"/>
      <c r="GI80" s="462" t="str">
        <f>$B80</f>
        <v>Finale</v>
      </c>
      <c r="GJ80" s="464"/>
      <c r="GK80" s="464"/>
      <c r="GL80" s="465"/>
      <c r="GM80" s="496"/>
      <c r="GN80" s="497"/>
      <c r="GO80" s="466"/>
      <c r="GP80" s="466"/>
      <c r="GQ80" s="478"/>
      <c r="GR80" s="465"/>
      <c r="GS80" s="465"/>
      <c r="GT80" s="479"/>
      <c r="GV80" s="462" t="str">
        <f>$B80</f>
        <v>Finale</v>
      </c>
      <c r="GW80" s="464"/>
      <c r="GX80" s="464"/>
      <c r="GY80" s="465"/>
      <c r="GZ80" s="496"/>
      <c r="HA80" s="497"/>
      <c r="HB80" s="466"/>
      <c r="HC80" s="466"/>
      <c r="HD80" s="478"/>
      <c r="HE80" s="465"/>
      <c r="HF80" s="465"/>
      <c r="HG80" s="479"/>
      <c r="HI80" s="462" t="str">
        <f>$B80</f>
        <v>Finale</v>
      </c>
      <c r="HJ80" s="464"/>
      <c r="HK80" s="464"/>
      <c r="HL80" s="465"/>
      <c r="HM80" s="496"/>
      <c r="HN80" s="497"/>
      <c r="HO80" s="466"/>
      <c r="HP80" s="466"/>
      <c r="HQ80" s="478"/>
      <c r="HR80" s="465"/>
      <c r="HS80" s="465"/>
      <c r="HT80" s="479"/>
      <c r="HV80" s="462" t="str">
        <f>$B80</f>
        <v>Finale</v>
      </c>
      <c r="HW80" s="464"/>
      <c r="HX80" s="464"/>
      <c r="HY80" s="465"/>
      <c r="HZ80" s="496"/>
      <c r="IA80" s="497"/>
      <c r="IB80" s="466"/>
      <c r="IC80" s="466"/>
      <c r="ID80" s="478"/>
      <c r="IE80" s="465"/>
      <c r="IF80" s="465"/>
      <c r="IG80" s="479"/>
      <c r="II80" s="462" t="str">
        <f>$B80</f>
        <v>Finale</v>
      </c>
      <c r="IJ80" s="464"/>
      <c r="IK80" s="464"/>
      <c r="IL80" s="465"/>
      <c r="IM80" s="496"/>
      <c r="IN80" s="497"/>
      <c r="IO80" s="466"/>
      <c r="IP80" s="466"/>
      <c r="IQ80" s="478"/>
      <c r="IR80" s="465"/>
      <c r="IS80" s="465"/>
      <c r="IT80" s="479"/>
      <c r="IV80" s="462" t="str">
        <f>$B80</f>
        <v>Finale</v>
      </c>
      <c r="IW80" s="464"/>
      <c r="IX80" s="464"/>
      <c r="IY80" s="465"/>
      <c r="IZ80" s="496"/>
      <c r="JA80" s="497"/>
      <c r="JB80" s="466"/>
      <c r="JC80" s="466"/>
      <c r="JD80" s="478"/>
      <c r="JE80" s="465"/>
      <c r="JF80" s="465"/>
      <c r="JG80" s="479"/>
      <c r="JI80" s="462" t="str">
        <f>$B80</f>
        <v>Finale</v>
      </c>
      <c r="JJ80" s="464"/>
      <c r="JK80" s="464"/>
      <c r="JL80" s="465"/>
      <c r="JM80" s="496"/>
      <c r="JN80" s="497"/>
      <c r="JO80" s="466"/>
      <c r="JP80" s="466"/>
      <c r="JQ80" s="478"/>
      <c r="JR80" s="465"/>
      <c r="JS80" s="465"/>
      <c r="JT80" s="479"/>
      <c r="JV80" s="462" t="str">
        <f>$B80</f>
        <v>Finale</v>
      </c>
      <c r="JW80" s="464"/>
      <c r="JX80" s="464"/>
      <c r="JY80" s="465"/>
      <c r="JZ80" s="496"/>
      <c r="KA80" s="497"/>
      <c r="KB80" s="466"/>
      <c r="KC80" s="466"/>
      <c r="KD80" s="478"/>
      <c r="KE80" s="465"/>
      <c r="KF80" s="465"/>
      <c r="KG80" s="479"/>
      <c r="KI80" s="462" t="str">
        <f>$B80</f>
        <v>Finale</v>
      </c>
      <c r="KJ80" s="464"/>
      <c r="KK80" s="464"/>
      <c r="KL80" s="465"/>
      <c r="KM80" s="496"/>
      <c r="KN80" s="497"/>
      <c r="KO80" s="466"/>
      <c r="KP80" s="466"/>
      <c r="KQ80" s="478"/>
      <c r="KR80" s="465"/>
      <c r="KS80" s="465"/>
      <c r="KT80" s="479"/>
      <c r="KV80" s="462" t="str">
        <f>$B80</f>
        <v>Finale</v>
      </c>
      <c r="KW80" s="464"/>
      <c r="KX80" s="464"/>
      <c r="KY80" s="465"/>
      <c r="KZ80" s="496"/>
      <c r="LA80" s="497"/>
      <c r="LB80" s="466"/>
      <c r="LC80" s="466"/>
      <c r="LD80" s="478"/>
      <c r="LE80" s="465"/>
      <c r="LF80" s="465"/>
      <c r="LG80" s="479"/>
      <c r="LI80" s="462" t="str">
        <f>$B80</f>
        <v>Finale</v>
      </c>
      <c r="LJ80" s="464"/>
      <c r="LK80" s="464"/>
      <c r="LL80" s="465"/>
      <c r="LM80" s="496"/>
      <c r="LN80" s="497"/>
      <c r="LO80" s="466"/>
      <c r="LP80" s="466"/>
      <c r="LQ80" s="478"/>
      <c r="LR80" s="465"/>
      <c r="LS80" s="465"/>
      <c r="LT80" s="479"/>
      <c r="LV80" s="462" t="str">
        <f>$B80</f>
        <v>Finale</v>
      </c>
      <c r="LW80" s="464"/>
      <c r="LX80" s="464"/>
      <c r="LY80" s="465"/>
      <c r="LZ80" s="496"/>
      <c r="MA80" s="497"/>
      <c r="MB80" s="466"/>
      <c r="MC80" s="466"/>
      <c r="MD80" s="478"/>
      <c r="ME80" s="465"/>
      <c r="MF80" s="465"/>
      <c r="MG80" s="479"/>
    </row>
    <row r="81" spans="2:345" ht="16.5" thickBot="1" x14ac:dyDescent="0.3">
      <c r="B81" s="456">
        <f ca="1">IF(C81="","",INDEX(Groups!$C$7:$C$45,MATCH(C81,Groups!$D$7:$D$45,0)))</f>
        <v>4</v>
      </c>
      <c r="C81" s="457" t="str">
        <f ca="1">INDIRECT("'"&amp;References!$A$1&amp;"'!"&amp;"$L$88")</f>
        <v>Argentinien</v>
      </c>
      <c r="D81" s="458">
        <f ca="1">IF(E81="","",INDEX(Groups!$C$7:$C$45,MATCH(E81,Groups!$D$7:$D$45,0)))</f>
        <v>3</v>
      </c>
      <c r="E81" s="459" t="str">
        <f ca="1">INDIRECT("'"&amp;References!$A$1&amp;"'!"&amp;"$N$88")</f>
        <v>Frankreich</v>
      </c>
      <c r="F81" s="460">
        <f ca="1">IF(AND(INDIRECT("'"&amp;References!$A$1&amp;"'!"&amp;"$L$89")&lt;&gt;"",INDIRECT("'"&amp;References!$A$1&amp;"'!"&amp;"$N$89")&lt;&gt;""),INDIRECT("'"&amp;References!$A$1&amp;"'!"&amp;"$L$89")+IF(AND(INDIRECT("'"&amp;References!$A$1&amp;"'!"&amp;"$L$91")&lt;&gt;"",INDIRECT("'"&amp;References!$A$1&amp;"'!"&amp;"$N$91")&lt;&gt;"",INDIRECT("'"&amp;References!$A$1&amp;"'!"&amp;"$L$89")=INDIRECT("'"&amp;References!$A$1&amp;"'!"&amp;"$N$89")),INDIRECT("'"&amp;References!$A$1&amp;"'!"&amp;"$L$91"),0),"")</f>
        <v>7</v>
      </c>
      <c r="G81" s="461">
        <f ca="1">IF(AND(INDIRECT("'"&amp;References!$A$1&amp;"'!"&amp;"$L$89")&lt;&gt;"",INDIRECT("'"&amp;References!$A$1&amp;"'!"&amp;"$N$89")&lt;&gt;""),INDIRECT("'"&amp;References!$A$1&amp;"'!"&amp;"$N$89")+IF(AND(INDIRECT("'"&amp;References!$A$1&amp;"'!"&amp;"$L$91")&lt;&gt;"",INDIRECT("'"&amp;References!$A$1&amp;"'!"&amp;"$N$91")&lt;&gt;"",INDIRECT("'"&amp;References!$A$1&amp;"'!"&amp;"$L$89")=INDIRECT("'"&amp;References!$A$1&amp;"'!"&amp;"$N$89")),INDIRECT("'"&amp;References!$A$1&amp;"'!"&amp;"$N$91"),0),"")</f>
        <v>5</v>
      </c>
      <c r="I81" s="494"/>
      <c r="J81" s="477" t="str">
        <f>IF(I81="","",VLOOKUP(I81,Language!$D$5:$E$94,2,0))</f>
        <v/>
      </c>
      <c r="K81" s="495"/>
      <c r="L81" s="477" t="str">
        <f>IF(K81="","",VLOOKUP(K81,Language!$D$5:$E$94,2,0))</f>
        <v/>
      </c>
      <c r="M81" s="498"/>
      <c r="N81" s="498"/>
      <c r="O81" s="458" t="str">
        <f ca="1">IF(($F81&lt;&gt;"")*($G81&lt;&gt;"")*(M81&lt;&gt;"")*(N81&lt;&gt;""),IF(OR(T81&lt;&gt;2,COUNTIF($B81:$D81,I81)=0,COUNTIF($B81:$D81,K81)=0),"0",((I81=$B81)*$F81+(I81=$D81)*$G81&gt;(K81=$B81)*$F81+(K81=$D81)*$G81)*(M81&gt;N81)+((I81=$B81)*$F81+(I81=$D81)*$G81=(K81=$B81)*$F81+(K81=$D81)*$G81)*(M81=N81)+((I81=$B81)*$F81+(I81=$D81)*$G81&lt;(K81=$B81)*$F81+(K81=$D81)*$G81)*(M81&lt;N81)),"")</f>
        <v/>
      </c>
      <c r="P81" s="584">
        <f>COUNTIF(I$79:I$81,I81)+COUNTIF(K$79:K$81,I81)</f>
        <v>0</v>
      </c>
      <c r="Q81" s="458" t="str">
        <f ca="1">IF((O81&lt;&gt;""),IF(OR($F81&lt;&gt;$G81,PrSettings!$M$4="●"),((I81=$B81)*$F81+(I81=$D81)*$G81-(K81=$B81)*$F81-(K81=$D81)*$G81=(M81-N81))*(O81=1),0),"")</f>
        <v/>
      </c>
      <c r="R81" s="458" t="str">
        <f ca="1">IF((Q81&lt;&gt;""),IF(Q81=0,0,((I81=$B81)*$F81+(I81=$D81)*$G81=M81)*((K81=$B81)*$F81+(K81=$D81)*$G81=N81)),"")</f>
        <v/>
      </c>
      <c r="S81" s="458" t="str">
        <f ca="1">IF(O81&lt;&gt;"",IF(OR(T81&lt;&gt;2,COUNTIF($B81:$D81,I81)=0,COUNTIF($B81:$D81,K81)=0),0,IF(ABS((I81=$B81)*$F81+(I81=$D81)*$G81-(K81=$B81)*$F81-(K81=$D81)*$G81)&gt;=PrSettings!$M$7,(ABS((I81=$B81)*$F81+(I81=$D81)*$G81-(K81=$B81)*$F81-(K81=$D81)*$G81-M81+N81)&lt;=1)*1,IF(AND(O81,$F81=$G81,(I81=$B81)*$F81+(I81=$D81)*$G81&gt;=PrSettings!$M$6),(ABS(M81-(I81=$B81)*$F81-(I81=$D81)*$G81)&lt;=1)*1,IF(AND(O81,(I81=$B81)*$F81+(I81=$D81)*$G81+(K81=$B81)*$F81+(K81=$D81)*$G81&gt;=PrSettings!$M$8),(ABS(M81-(I81=$B81)*$F81-(I81=$D81)*$G81)+ABS(N81-(K81=$B81)*$F81-(K81=$D81)*$G81)&lt;=1)*1,"0")))),"")</f>
        <v/>
      </c>
      <c r="T81" s="579" t="str">
        <f ca="1">IF(($C$79&amp;$E$79&lt;&gt;"")*(I81&amp;K81&lt;&gt;""),IF(P81&lt;&gt;1,0,($B81=I81)+($D81=I81))+IF(O63&lt;&gt;1,0,($B81=K81)+($D81=K81)),"")</f>
        <v/>
      </c>
      <c r="V81" s="494"/>
      <c r="W81" s="477" t="str">
        <f>IF(V81="","",VLOOKUP(V81,Language!$D$5:$E$94,2,0))</f>
        <v/>
      </c>
      <c r="X81" s="495"/>
      <c r="Y81" s="477" t="str">
        <f>IF(X81="","",VLOOKUP(X81,Language!$D$5:$E$94,2,0))</f>
        <v/>
      </c>
      <c r="Z81" s="498"/>
      <c r="AA81" s="498"/>
      <c r="AB81" s="458" t="str">
        <f ca="1">IF(($F81&lt;&gt;"")*($G81&lt;&gt;"")*(Z81&lt;&gt;"")*(AA81&lt;&gt;""),IF(OR(AG81&lt;&gt;2,COUNTIF($B81:$D81,V81)=0,COUNTIF($B81:$D81,X81)=0),"0",((V81=$B81)*$F81+(V81=$D81)*$G81&gt;(X81=$B81)*$F81+(X81=$D81)*$G81)*(Z81&gt;AA81)+((V81=$B81)*$F81+(V81=$D81)*$G81=(X81=$B81)*$F81+(X81=$D81)*$G81)*(Z81=AA81)+((V81=$B81)*$F81+(V81=$D81)*$G81&lt;(X81=$B81)*$F81+(X81=$D81)*$G81)*(Z81&lt;AA81)),"")</f>
        <v/>
      </c>
      <c r="AC81" s="584">
        <f>COUNTIF(V$79:V$81,V81)+COUNTIF(X$79:X$81,V81)</f>
        <v>0</v>
      </c>
      <c r="AD81" s="458" t="str">
        <f ca="1">IF((AB81&lt;&gt;""),IF(OR($F81&lt;&gt;$G81,PrSettings!$M$4="●"),((V81=$B81)*$F81+(V81=$D81)*$G81-(X81=$B81)*$F81-(X81=$D81)*$G81=(Z81-AA81))*(AB81=1),0),"")</f>
        <v/>
      </c>
      <c r="AE81" s="458" t="str">
        <f ca="1">IF((AD81&lt;&gt;""),IF(AD81=0,0,((V81=$B81)*$F81+(V81=$D81)*$G81=Z81)*((X81=$B81)*$F81+(X81=$D81)*$G81=AA81)),"")</f>
        <v/>
      </c>
      <c r="AF81" s="458" t="str">
        <f ca="1">IF(AB81&lt;&gt;"",IF(OR(AG81&lt;&gt;2,COUNTIF($B81:$D81,V81)=0,COUNTIF($B81:$D81,X81)=0),0,IF(ABS((V81=$B81)*$F81+(V81=$D81)*$G81-(X81=$B81)*$F81-(X81=$D81)*$G81)&gt;=PrSettings!$M$7,(ABS((V81=$B81)*$F81+(V81=$D81)*$G81-(X81=$B81)*$F81-(X81=$D81)*$G81-Z81+AA81)&lt;=1)*1,IF(AND(AB81,$F81=$G81,(V81=$B81)*$F81+(V81=$D81)*$G81&gt;=PrSettings!$M$6),(ABS(Z81-(V81=$B81)*$F81-(V81=$D81)*$G81)&lt;=1)*1,IF(AND(AB81,(V81=$B81)*$F81+(V81=$D81)*$G81+(X81=$B81)*$F81+(X81=$D81)*$G81&gt;=PrSettings!$M$8),(ABS(Z81-(V81=$B81)*$F81-(V81=$D81)*$G81)+ABS(AA81-(X81=$B81)*$F81-(X81=$D81)*$G81)&lt;=1)*1,"0")))),"")</f>
        <v/>
      </c>
      <c r="AG81" s="579" t="str">
        <f ca="1">IF(($C$79&amp;$E$79&lt;&gt;"")*(V81&amp;X81&lt;&gt;""),IF(AC81&lt;&gt;1,0,($B81=V81)+($D81=V81))+IF(AB63&lt;&gt;1,0,($B81=X81)+($D81=X81)),"")</f>
        <v/>
      </c>
      <c r="AI81" s="494"/>
      <c r="AJ81" s="477" t="str">
        <f>IF(AI81="","",VLOOKUP(AI81,Language!$D$5:$E$94,2,0))</f>
        <v/>
      </c>
      <c r="AK81" s="495"/>
      <c r="AL81" s="477" t="str">
        <f>IF(AK81="","",VLOOKUP(AK81,Language!$D$5:$E$94,2,0))</f>
        <v/>
      </c>
      <c r="AM81" s="498"/>
      <c r="AN81" s="498"/>
      <c r="AO81" s="458" t="str">
        <f ca="1">IF(($F81&lt;&gt;"")*($G81&lt;&gt;"")*(AM81&lt;&gt;"")*(AN81&lt;&gt;""),IF(OR(AT81&lt;&gt;2,COUNTIF($B81:$D81,AI81)=0,COUNTIF($B81:$D81,AK81)=0),"0",((AI81=$B81)*$F81+(AI81=$D81)*$G81&gt;(AK81=$B81)*$F81+(AK81=$D81)*$G81)*(AM81&gt;AN81)+((AI81=$B81)*$F81+(AI81=$D81)*$G81=(AK81=$B81)*$F81+(AK81=$D81)*$G81)*(AM81=AN81)+((AI81=$B81)*$F81+(AI81=$D81)*$G81&lt;(AK81=$B81)*$F81+(AK81=$D81)*$G81)*(AM81&lt;AN81)),"")</f>
        <v/>
      </c>
      <c r="AP81" s="584">
        <f>COUNTIF(AI$79:AI$81,AI81)+COUNTIF(AK$79:AK$81,AI81)</f>
        <v>0</v>
      </c>
      <c r="AQ81" s="458" t="str">
        <f ca="1">IF((AO81&lt;&gt;""),IF(OR($F81&lt;&gt;$G81,PrSettings!$M$4="●"),((AI81=$B81)*$F81+(AI81=$D81)*$G81-(AK81=$B81)*$F81-(AK81=$D81)*$G81=(AM81-AN81))*(AO81=1),0),"")</f>
        <v/>
      </c>
      <c r="AR81" s="458" t="str">
        <f ca="1">IF((AQ81&lt;&gt;""),IF(AQ81=0,0,((AI81=$B81)*$F81+(AI81=$D81)*$G81=AM81)*((AK81=$B81)*$F81+(AK81=$D81)*$G81=AN81)),"")</f>
        <v/>
      </c>
      <c r="AS81" s="458" t="str">
        <f ca="1">IF(AO81&lt;&gt;"",IF(OR(AT81&lt;&gt;2,COUNTIF($B81:$D81,AI81)=0,COUNTIF($B81:$D81,AK81)=0),0,IF(ABS((AI81=$B81)*$F81+(AI81=$D81)*$G81-(AK81=$B81)*$F81-(AK81=$D81)*$G81)&gt;=PrSettings!$M$7,(ABS((AI81=$B81)*$F81+(AI81=$D81)*$G81-(AK81=$B81)*$F81-(AK81=$D81)*$G81-AM81+AN81)&lt;=1)*1,IF(AND(AO81,$F81=$G81,(AI81=$B81)*$F81+(AI81=$D81)*$G81&gt;=PrSettings!$M$6),(ABS(AM81-(AI81=$B81)*$F81-(AI81=$D81)*$G81)&lt;=1)*1,IF(AND(AO81,(AI81=$B81)*$F81+(AI81=$D81)*$G81+(AK81=$B81)*$F81+(AK81=$D81)*$G81&gt;=PrSettings!$M$8),(ABS(AM81-(AI81=$B81)*$F81-(AI81=$D81)*$G81)+ABS(AN81-(AK81=$B81)*$F81-(AK81=$D81)*$G81)&lt;=1)*1,"0")))),"")</f>
        <v/>
      </c>
      <c r="AT81" s="579" t="str">
        <f ca="1">IF(($C$79&amp;$E$79&lt;&gt;"")*(AI81&amp;AK81&lt;&gt;""),IF(AP81&lt;&gt;1,0,($B81=AI81)+($D81=AI81))+IF(AO63&lt;&gt;1,0,($B81=AK81)+($D81=AK81)),"")</f>
        <v/>
      </c>
      <c r="AV81" s="494"/>
      <c r="AW81" s="477" t="str">
        <f>IF(AV81="","",VLOOKUP(AV81,Language!$D$5:$E$94,2,0))</f>
        <v/>
      </c>
      <c r="AX81" s="495"/>
      <c r="AY81" s="477" t="str">
        <f>IF(AX81="","",VLOOKUP(AX81,Language!$D$5:$E$94,2,0))</f>
        <v/>
      </c>
      <c r="AZ81" s="498"/>
      <c r="BA81" s="498"/>
      <c r="BB81" s="458" t="str">
        <f ca="1">IF(($F81&lt;&gt;"")*($G81&lt;&gt;"")*(AZ81&lt;&gt;"")*(BA81&lt;&gt;""),IF(OR(BG81&lt;&gt;2,COUNTIF($B81:$D81,AV81)=0,COUNTIF($B81:$D81,AX81)=0),"0",((AV81=$B81)*$F81+(AV81=$D81)*$G81&gt;(AX81=$B81)*$F81+(AX81=$D81)*$G81)*(AZ81&gt;BA81)+((AV81=$B81)*$F81+(AV81=$D81)*$G81=(AX81=$B81)*$F81+(AX81=$D81)*$G81)*(AZ81=BA81)+((AV81=$B81)*$F81+(AV81=$D81)*$G81&lt;(AX81=$B81)*$F81+(AX81=$D81)*$G81)*(AZ81&lt;BA81)),"")</f>
        <v/>
      </c>
      <c r="BC81" s="584">
        <f>COUNTIF(AV$79:AV$81,AV81)+COUNTIF(AX$79:AX$81,AV81)</f>
        <v>0</v>
      </c>
      <c r="BD81" s="458" t="str">
        <f ca="1">IF((BB81&lt;&gt;""),IF(OR($F81&lt;&gt;$G81,PrSettings!$M$4="●"),((AV81=$B81)*$F81+(AV81=$D81)*$G81-(AX81=$B81)*$F81-(AX81=$D81)*$G81=(AZ81-BA81))*(BB81=1),0),"")</f>
        <v/>
      </c>
      <c r="BE81" s="458" t="str">
        <f ca="1">IF((BD81&lt;&gt;""),IF(BD81=0,0,((AV81=$B81)*$F81+(AV81=$D81)*$G81=AZ81)*((AX81=$B81)*$F81+(AX81=$D81)*$G81=BA81)),"")</f>
        <v/>
      </c>
      <c r="BF81" s="458" t="str">
        <f ca="1">IF(BB81&lt;&gt;"",IF(OR(BG81&lt;&gt;2,COUNTIF($B81:$D81,AV81)=0,COUNTIF($B81:$D81,AX81)=0),0,IF(ABS((AV81=$B81)*$F81+(AV81=$D81)*$G81-(AX81=$B81)*$F81-(AX81=$D81)*$G81)&gt;=PrSettings!$M$7,(ABS((AV81=$B81)*$F81+(AV81=$D81)*$G81-(AX81=$B81)*$F81-(AX81=$D81)*$G81-AZ81+BA81)&lt;=1)*1,IF(AND(BB81,$F81=$G81,(AV81=$B81)*$F81+(AV81=$D81)*$G81&gt;=PrSettings!$M$6),(ABS(AZ81-(AV81=$B81)*$F81-(AV81=$D81)*$G81)&lt;=1)*1,IF(AND(BB81,(AV81=$B81)*$F81+(AV81=$D81)*$G81+(AX81=$B81)*$F81+(AX81=$D81)*$G81&gt;=PrSettings!$M$8),(ABS(AZ81-(AV81=$B81)*$F81-(AV81=$D81)*$G81)+ABS(BA81-(AX81=$B81)*$F81-(AX81=$D81)*$G81)&lt;=1)*1,"0")))),"")</f>
        <v/>
      </c>
      <c r="BG81" s="579" t="str">
        <f ca="1">IF(($C$79&amp;$E$79&lt;&gt;"")*(AV81&amp;AX81&lt;&gt;""),IF(BC81&lt;&gt;1,0,($B81=AV81)+($D81=AV81))+IF(BB63&lt;&gt;1,0,($B81=AX81)+($D81=AX81)),"")</f>
        <v/>
      </c>
      <c r="BI81" s="494"/>
      <c r="BJ81" s="477" t="str">
        <f>IF(BI81="","",VLOOKUP(BI81,Language!$D$5:$E$94,2,0))</f>
        <v/>
      </c>
      <c r="BK81" s="495"/>
      <c r="BL81" s="477" t="str">
        <f>IF(BK81="","",VLOOKUP(BK81,Language!$D$5:$E$94,2,0))</f>
        <v/>
      </c>
      <c r="BM81" s="498"/>
      <c r="BN81" s="498"/>
      <c r="BO81" s="458" t="str">
        <f ca="1">IF(($F81&lt;&gt;"")*($G81&lt;&gt;"")*(BM81&lt;&gt;"")*(BN81&lt;&gt;""),IF(OR(BT81&lt;&gt;2,COUNTIF($B81:$D81,BI81)=0,COUNTIF($B81:$D81,BK81)=0),"0",((BI81=$B81)*$F81+(BI81=$D81)*$G81&gt;(BK81=$B81)*$F81+(BK81=$D81)*$G81)*(BM81&gt;BN81)+((BI81=$B81)*$F81+(BI81=$D81)*$G81=(BK81=$B81)*$F81+(BK81=$D81)*$G81)*(BM81=BN81)+((BI81=$B81)*$F81+(BI81=$D81)*$G81&lt;(BK81=$B81)*$F81+(BK81=$D81)*$G81)*(BM81&lt;BN81)),"")</f>
        <v/>
      </c>
      <c r="BP81" s="584">
        <f>COUNTIF(BI$79:BI$81,BI81)+COUNTIF(BK$79:BK$81,BI81)</f>
        <v>0</v>
      </c>
      <c r="BQ81" s="458" t="str">
        <f ca="1">IF((BO81&lt;&gt;""),IF(OR($F81&lt;&gt;$G81,PrSettings!$M$4="●"),((BI81=$B81)*$F81+(BI81=$D81)*$G81-(BK81=$B81)*$F81-(BK81=$D81)*$G81=(BM81-BN81))*(BO81=1),0),"")</f>
        <v/>
      </c>
      <c r="BR81" s="458" t="str">
        <f ca="1">IF((BQ81&lt;&gt;""),IF(BQ81=0,0,((BI81=$B81)*$F81+(BI81=$D81)*$G81=BM81)*((BK81=$B81)*$F81+(BK81=$D81)*$G81=BN81)),"")</f>
        <v/>
      </c>
      <c r="BS81" s="458" t="str">
        <f ca="1">IF(BO81&lt;&gt;"",IF(OR(BT81&lt;&gt;2,COUNTIF($B81:$D81,BI81)=0,COUNTIF($B81:$D81,BK81)=0),0,IF(ABS((BI81=$B81)*$F81+(BI81=$D81)*$G81-(BK81=$B81)*$F81-(BK81=$D81)*$G81)&gt;=PrSettings!$M$7,(ABS((BI81=$B81)*$F81+(BI81=$D81)*$G81-(BK81=$B81)*$F81-(BK81=$D81)*$G81-BM81+BN81)&lt;=1)*1,IF(AND(BO81,$F81=$G81,(BI81=$B81)*$F81+(BI81=$D81)*$G81&gt;=PrSettings!$M$6),(ABS(BM81-(BI81=$B81)*$F81-(BI81=$D81)*$G81)&lt;=1)*1,IF(AND(BO81,(BI81=$B81)*$F81+(BI81=$D81)*$G81+(BK81=$B81)*$F81+(BK81=$D81)*$G81&gt;=PrSettings!$M$8),(ABS(BM81-(BI81=$B81)*$F81-(BI81=$D81)*$G81)+ABS(BN81-(BK81=$B81)*$F81-(BK81=$D81)*$G81)&lt;=1)*1,"0")))),"")</f>
        <v/>
      </c>
      <c r="BT81" s="579" t="str">
        <f ca="1">IF(($C$79&amp;$E$79&lt;&gt;"")*(BI81&amp;BK81&lt;&gt;""),IF(BP81&lt;&gt;1,0,($B81=BI81)+($D81=BI81))+IF(BO63&lt;&gt;1,0,($B81=BK81)+($D81=BK81)),"")</f>
        <v/>
      </c>
      <c r="BV81" s="494"/>
      <c r="BW81" s="477" t="str">
        <f>IF(BV81="","",VLOOKUP(BV81,Language!$D$5:$E$94,2,0))</f>
        <v/>
      </c>
      <c r="BX81" s="495"/>
      <c r="BY81" s="477" t="str">
        <f>IF(BX81="","",VLOOKUP(BX81,Language!$D$5:$E$94,2,0))</f>
        <v/>
      </c>
      <c r="BZ81" s="498"/>
      <c r="CA81" s="498"/>
      <c r="CB81" s="458" t="str">
        <f ca="1">IF(($F81&lt;&gt;"")*($G81&lt;&gt;"")*(BZ81&lt;&gt;"")*(CA81&lt;&gt;""),IF(OR(CG81&lt;&gt;2,COUNTIF($B81:$D81,BV81)=0,COUNTIF($B81:$D81,BX81)=0),"0",((BV81=$B81)*$F81+(BV81=$D81)*$G81&gt;(BX81=$B81)*$F81+(BX81=$D81)*$G81)*(BZ81&gt;CA81)+((BV81=$B81)*$F81+(BV81=$D81)*$G81=(BX81=$B81)*$F81+(BX81=$D81)*$G81)*(BZ81=CA81)+((BV81=$B81)*$F81+(BV81=$D81)*$G81&lt;(BX81=$B81)*$F81+(BX81=$D81)*$G81)*(BZ81&lt;CA81)),"")</f>
        <v/>
      </c>
      <c r="CC81" s="584">
        <f>COUNTIF(BV$79:BV$81,BV81)+COUNTIF(BX$79:BX$81,BV81)</f>
        <v>0</v>
      </c>
      <c r="CD81" s="458" t="str">
        <f ca="1">IF((CB81&lt;&gt;""),IF(OR($F81&lt;&gt;$G81,PrSettings!$M$4="●"),((BV81=$B81)*$F81+(BV81=$D81)*$G81-(BX81=$B81)*$F81-(BX81=$D81)*$G81=(BZ81-CA81))*(CB81=1),0),"")</f>
        <v/>
      </c>
      <c r="CE81" s="458" t="str">
        <f ca="1">IF((CD81&lt;&gt;""),IF(CD81=0,0,((BV81=$B81)*$F81+(BV81=$D81)*$G81=BZ81)*((BX81=$B81)*$F81+(BX81=$D81)*$G81=CA81)),"")</f>
        <v/>
      </c>
      <c r="CF81" s="458" t="str">
        <f ca="1">IF(CB81&lt;&gt;"",IF(OR(CG81&lt;&gt;2,COUNTIF($B81:$D81,BV81)=0,COUNTIF($B81:$D81,BX81)=0),0,IF(ABS((BV81=$B81)*$F81+(BV81=$D81)*$G81-(BX81=$B81)*$F81-(BX81=$D81)*$G81)&gt;=PrSettings!$M$7,(ABS((BV81=$B81)*$F81+(BV81=$D81)*$G81-(BX81=$B81)*$F81-(BX81=$D81)*$G81-BZ81+CA81)&lt;=1)*1,IF(AND(CB81,$F81=$G81,(BV81=$B81)*$F81+(BV81=$D81)*$G81&gt;=PrSettings!$M$6),(ABS(BZ81-(BV81=$B81)*$F81-(BV81=$D81)*$G81)&lt;=1)*1,IF(AND(CB81,(BV81=$B81)*$F81+(BV81=$D81)*$G81+(BX81=$B81)*$F81+(BX81=$D81)*$G81&gt;=PrSettings!$M$8),(ABS(BZ81-(BV81=$B81)*$F81-(BV81=$D81)*$G81)+ABS(CA81-(BX81=$B81)*$F81-(BX81=$D81)*$G81)&lt;=1)*1,"0")))),"")</f>
        <v/>
      </c>
      <c r="CG81" s="579" t="str">
        <f ca="1">IF(($C$79&amp;$E$79&lt;&gt;"")*(BV81&amp;BX81&lt;&gt;""),IF(CC81&lt;&gt;1,0,($B81=BV81)+($D81=BV81))+IF(CB63&lt;&gt;1,0,($B81=BX81)+($D81=BX81)),"")</f>
        <v/>
      </c>
      <c r="CI81" s="494"/>
      <c r="CJ81" s="477" t="str">
        <f>IF(CI81="","",VLOOKUP(CI81,Language!$D$5:$E$94,2,0))</f>
        <v/>
      </c>
      <c r="CK81" s="495"/>
      <c r="CL81" s="477" t="str">
        <f>IF(CK81="","",VLOOKUP(CK81,Language!$D$5:$E$94,2,0))</f>
        <v/>
      </c>
      <c r="CM81" s="498"/>
      <c r="CN81" s="498"/>
      <c r="CO81" s="458" t="str">
        <f ca="1">IF(($F81&lt;&gt;"")*($G81&lt;&gt;"")*(CM81&lt;&gt;"")*(CN81&lt;&gt;""),IF(OR(CT81&lt;&gt;2,COUNTIF($B81:$D81,CI81)=0,COUNTIF($B81:$D81,CK81)=0),"0",((CI81=$B81)*$F81+(CI81=$D81)*$G81&gt;(CK81=$B81)*$F81+(CK81=$D81)*$G81)*(CM81&gt;CN81)+((CI81=$B81)*$F81+(CI81=$D81)*$G81=(CK81=$B81)*$F81+(CK81=$D81)*$G81)*(CM81=CN81)+((CI81=$B81)*$F81+(CI81=$D81)*$G81&lt;(CK81=$B81)*$F81+(CK81=$D81)*$G81)*(CM81&lt;CN81)),"")</f>
        <v/>
      </c>
      <c r="CP81" s="584">
        <f>COUNTIF(CI$79:CI$81,CI81)+COUNTIF(CK$79:CK$81,CI81)</f>
        <v>0</v>
      </c>
      <c r="CQ81" s="458" t="str">
        <f ca="1">IF((CO81&lt;&gt;""),IF(OR($F81&lt;&gt;$G81,PrSettings!$M$4="●"),((CI81=$B81)*$F81+(CI81=$D81)*$G81-(CK81=$B81)*$F81-(CK81=$D81)*$G81=(CM81-CN81))*(CO81=1),0),"")</f>
        <v/>
      </c>
      <c r="CR81" s="458" t="str">
        <f ca="1">IF((CQ81&lt;&gt;""),IF(CQ81=0,0,((CI81=$B81)*$F81+(CI81=$D81)*$G81=CM81)*((CK81=$B81)*$F81+(CK81=$D81)*$G81=CN81)),"")</f>
        <v/>
      </c>
      <c r="CS81" s="458" t="str">
        <f ca="1">IF(CO81&lt;&gt;"",IF(OR(CT81&lt;&gt;2,COUNTIF($B81:$D81,CI81)=0,COUNTIF($B81:$D81,CK81)=0),0,IF(ABS((CI81=$B81)*$F81+(CI81=$D81)*$G81-(CK81=$B81)*$F81-(CK81=$D81)*$G81)&gt;=PrSettings!$M$7,(ABS((CI81=$B81)*$F81+(CI81=$D81)*$G81-(CK81=$B81)*$F81-(CK81=$D81)*$G81-CM81+CN81)&lt;=1)*1,IF(AND(CO81,$F81=$G81,(CI81=$B81)*$F81+(CI81=$D81)*$G81&gt;=PrSettings!$M$6),(ABS(CM81-(CI81=$B81)*$F81-(CI81=$D81)*$G81)&lt;=1)*1,IF(AND(CO81,(CI81=$B81)*$F81+(CI81=$D81)*$G81+(CK81=$B81)*$F81+(CK81=$D81)*$G81&gt;=PrSettings!$M$8),(ABS(CM81-(CI81=$B81)*$F81-(CI81=$D81)*$G81)+ABS(CN81-(CK81=$B81)*$F81-(CK81=$D81)*$G81)&lt;=1)*1,"0")))),"")</f>
        <v/>
      </c>
      <c r="CT81" s="579" t="str">
        <f ca="1">IF(($C$79&amp;$E$79&lt;&gt;"")*(CI81&amp;CK81&lt;&gt;""),IF(CP81&lt;&gt;1,0,($B81=CI81)+($D81=CI81))+IF(CO63&lt;&gt;1,0,($B81=CK81)+($D81=CK81)),"")</f>
        <v/>
      </c>
      <c r="CV81" s="494"/>
      <c r="CW81" s="477" t="str">
        <f>IF(CV81="","",VLOOKUP(CV81,Language!$D$5:$E$94,2,0))</f>
        <v/>
      </c>
      <c r="CX81" s="495"/>
      <c r="CY81" s="477" t="str">
        <f>IF(CX81="","",VLOOKUP(CX81,Language!$D$5:$E$94,2,0))</f>
        <v/>
      </c>
      <c r="CZ81" s="498"/>
      <c r="DA81" s="498"/>
      <c r="DB81" s="458" t="str">
        <f ca="1">IF(($F81&lt;&gt;"")*($G81&lt;&gt;"")*(CZ81&lt;&gt;"")*(DA81&lt;&gt;""),IF(OR(DG81&lt;&gt;2,COUNTIF($B81:$D81,CV81)=0,COUNTIF($B81:$D81,CX81)=0),"0",((CV81=$B81)*$F81+(CV81=$D81)*$G81&gt;(CX81=$B81)*$F81+(CX81=$D81)*$G81)*(CZ81&gt;DA81)+((CV81=$B81)*$F81+(CV81=$D81)*$G81=(CX81=$B81)*$F81+(CX81=$D81)*$G81)*(CZ81=DA81)+((CV81=$B81)*$F81+(CV81=$D81)*$G81&lt;(CX81=$B81)*$F81+(CX81=$D81)*$G81)*(CZ81&lt;DA81)),"")</f>
        <v/>
      </c>
      <c r="DC81" s="584">
        <f>COUNTIF(CV$79:CV$81,CV81)+COUNTIF(CX$79:CX$81,CV81)</f>
        <v>0</v>
      </c>
      <c r="DD81" s="458" t="str">
        <f ca="1">IF((DB81&lt;&gt;""),IF(OR($F81&lt;&gt;$G81,PrSettings!$M$4="●"),((CV81=$B81)*$F81+(CV81=$D81)*$G81-(CX81=$B81)*$F81-(CX81=$D81)*$G81=(CZ81-DA81))*(DB81=1),0),"")</f>
        <v/>
      </c>
      <c r="DE81" s="458" t="str">
        <f ca="1">IF((DD81&lt;&gt;""),IF(DD81=0,0,((CV81=$B81)*$F81+(CV81=$D81)*$G81=CZ81)*((CX81=$B81)*$F81+(CX81=$D81)*$G81=DA81)),"")</f>
        <v/>
      </c>
      <c r="DF81" s="458" t="str">
        <f ca="1">IF(DB81&lt;&gt;"",IF(OR(DG81&lt;&gt;2,COUNTIF($B81:$D81,CV81)=0,COUNTIF($B81:$D81,CX81)=0),0,IF(ABS((CV81=$B81)*$F81+(CV81=$D81)*$G81-(CX81=$B81)*$F81-(CX81=$D81)*$G81)&gt;=PrSettings!$M$7,(ABS((CV81=$B81)*$F81+(CV81=$D81)*$G81-(CX81=$B81)*$F81-(CX81=$D81)*$G81-CZ81+DA81)&lt;=1)*1,IF(AND(DB81,$F81=$G81,(CV81=$B81)*$F81+(CV81=$D81)*$G81&gt;=PrSettings!$M$6),(ABS(CZ81-(CV81=$B81)*$F81-(CV81=$D81)*$G81)&lt;=1)*1,IF(AND(DB81,(CV81=$B81)*$F81+(CV81=$D81)*$G81+(CX81=$B81)*$F81+(CX81=$D81)*$G81&gt;=PrSettings!$M$8),(ABS(CZ81-(CV81=$B81)*$F81-(CV81=$D81)*$G81)+ABS(DA81-(CX81=$B81)*$F81-(CX81=$D81)*$G81)&lt;=1)*1,"0")))),"")</f>
        <v/>
      </c>
      <c r="DG81" s="579" t="str">
        <f ca="1">IF(($C$79&amp;$E$79&lt;&gt;"")*(CV81&amp;CX81&lt;&gt;""),IF(DC81&lt;&gt;1,0,($B81=CV81)+($D81=CV81))+IF(DB63&lt;&gt;1,0,($B81=CX81)+($D81=CX81)),"")</f>
        <v/>
      </c>
      <c r="DI81" s="494"/>
      <c r="DJ81" s="477" t="str">
        <f>IF(DI81="","",VLOOKUP(DI81,Language!$D$5:$E$94,2,0))</f>
        <v/>
      </c>
      <c r="DK81" s="495"/>
      <c r="DL81" s="477" t="str">
        <f>IF(DK81="","",VLOOKUP(DK81,Language!$D$5:$E$94,2,0))</f>
        <v/>
      </c>
      <c r="DM81" s="498"/>
      <c r="DN81" s="498"/>
      <c r="DO81" s="458" t="str">
        <f ca="1">IF(($F81&lt;&gt;"")*($G81&lt;&gt;"")*(DM81&lt;&gt;"")*(DN81&lt;&gt;""),IF(OR(DT81&lt;&gt;2,COUNTIF($B81:$D81,DI81)=0,COUNTIF($B81:$D81,DK81)=0),"0",((DI81=$B81)*$F81+(DI81=$D81)*$G81&gt;(DK81=$B81)*$F81+(DK81=$D81)*$G81)*(DM81&gt;DN81)+((DI81=$B81)*$F81+(DI81=$D81)*$G81=(DK81=$B81)*$F81+(DK81=$D81)*$G81)*(DM81=DN81)+((DI81=$B81)*$F81+(DI81=$D81)*$G81&lt;(DK81=$B81)*$F81+(DK81=$D81)*$G81)*(DM81&lt;DN81)),"")</f>
        <v/>
      </c>
      <c r="DP81" s="584">
        <f>COUNTIF(DI$79:DI$81,DI81)+COUNTIF(DK$79:DK$81,DI81)</f>
        <v>0</v>
      </c>
      <c r="DQ81" s="458" t="str">
        <f ca="1">IF((DO81&lt;&gt;""),IF(OR($F81&lt;&gt;$G81,PrSettings!$M$4="●"),((DI81=$B81)*$F81+(DI81=$D81)*$G81-(DK81=$B81)*$F81-(DK81=$D81)*$G81=(DM81-DN81))*(DO81=1),0),"")</f>
        <v/>
      </c>
      <c r="DR81" s="458" t="str">
        <f ca="1">IF((DQ81&lt;&gt;""),IF(DQ81=0,0,((DI81=$B81)*$F81+(DI81=$D81)*$G81=DM81)*((DK81=$B81)*$F81+(DK81=$D81)*$G81=DN81)),"")</f>
        <v/>
      </c>
      <c r="DS81" s="458" t="str">
        <f ca="1">IF(DO81&lt;&gt;"",IF(OR(DT81&lt;&gt;2,COUNTIF($B81:$D81,DI81)=0,COUNTIF($B81:$D81,DK81)=0),0,IF(ABS((DI81=$B81)*$F81+(DI81=$D81)*$G81-(DK81=$B81)*$F81-(DK81=$D81)*$G81)&gt;=PrSettings!$M$7,(ABS((DI81=$B81)*$F81+(DI81=$D81)*$G81-(DK81=$B81)*$F81-(DK81=$D81)*$G81-DM81+DN81)&lt;=1)*1,IF(AND(DO81,$F81=$G81,(DI81=$B81)*$F81+(DI81=$D81)*$G81&gt;=PrSettings!$M$6),(ABS(DM81-(DI81=$B81)*$F81-(DI81=$D81)*$G81)&lt;=1)*1,IF(AND(DO81,(DI81=$B81)*$F81+(DI81=$D81)*$G81+(DK81=$B81)*$F81+(DK81=$D81)*$G81&gt;=PrSettings!$M$8),(ABS(DM81-(DI81=$B81)*$F81-(DI81=$D81)*$G81)+ABS(DN81-(DK81=$B81)*$F81-(DK81=$D81)*$G81)&lt;=1)*1,"0")))),"")</f>
        <v/>
      </c>
      <c r="DT81" s="579" t="str">
        <f ca="1">IF(($C$79&amp;$E$79&lt;&gt;"")*(DI81&amp;DK81&lt;&gt;""),IF(DP81&lt;&gt;1,0,($B81=DI81)+($D81=DI81))+IF(DO63&lt;&gt;1,0,($B81=DK81)+($D81=DK81)),"")</f>
        <v/>
      </c>
      <c r="DV81" s="494"/>
      <c r="DW81" s="477" t="str">
        <f>IF(DV81="","",VLOOKUP(DV81,Language!$D$5:$E$94,2,0))</f>
        <v/>
      </c>
      <c r="DX81" s="495"/>
      <c r="DY81" s="477" t="str">
        <f>IF(DX81="","",VLOOKUP(DX81,Language!$D$5:$E$94,2,0))</f>
        <v/>
      </c>
      <c r="DZ81" s="498"/>
      <c r="EA81" s="498"/>
      <c r="EB81" s="458" t="str">
        <f ca="1">IF(($F81&lt;&gt;"")*($G81&lt;&gt;"")*(DZ81&lt;&gt;"")*(EA81&lt;&gt;""),IF(OR(EG81&lt;&gt;2,COUNTIF($B81:$D81,DV81)=0,COUNTIF($B81:$D81,DX81)=0),"0",((DV81=$B81)*$F81+(DV81=$D81)*$G81&gt;(DX81=$B81)*$F81+(DX81=$D81)*$G81)*(DZ81&gt;EA81)+((DV81=$B81)*$F81+(DV81=$D81)*$G81=(DX81=$B81)*$F81+(DX81=$D81)*$G81)*(DZ81=EA81)+((DV81=$B81)*$F81+(DV81=$D81)*$G81&lt;(DX81=$B81)*$F81+(DX81=$D81)*$G81)*(DZ81&lt;EA81)),"")</f>
        <v/>
      </c>
      <c r="EC81" s="584">
        <f>COUNTIF(DV$79:DV$81,DV81)+COUNTIF(DX$79:DX$81,DV81)</f>
        <v>0</v>
      </c>
      <c r="ED81" s="458" t="str">
        <f ca="1">IF((EB81&lt;&gt;""),IF(OR($F81&lt;&gt;$G81,PrSettings!$M$4="●"),((DV81=$B81)*$F81+(DV81=$D81)*$G81-(DX81=$B81)*$F81-(DX81=$D81)*$G81=(DZ81-EA81))*(EB81=1),0),"")</f>
        <v/>
      </c>
      <c r="EE81" s="458" t="str">
        <f ca="1">IF((ED81&lt;&gt;""),IF(ED81=0,0,((DV81=$B81)*$F81+(DV81=$D81)*$G81=DZ81)*((DX81=$B81)*$F81+(DX81=$D81)*$G81=EA81)),"")</f>
        <v/>
      </c>
      <c r="EF81" s="458" t="str">
        <f ca="1">IF(EB81&lt;&gt;"",IF(OR(EG81&lt;&gt;2,COUNTIF($B81:$D81,DV81)=0,COUNTIF($B81:$D81,DX81)=0),0,IF(ABS((DV81=$B81)*$F81+(DV81=$D81)*$G81-(DX81=$B81)*$F81-(DX81=$D81)*$G81)&gt;=PrSettings!$M$7,(ABS((DV81=$B81)*$F81+(DV81=$D81)*$G81-(DX81=$B81)*$F81-(DX81=$D81)*$G81-DZ81+EA81)&lt;=1)*1,IF(AND(EB81,$F81=$G81,(DV81=$B81)*$F81+(DV81=$D81)*$G81&gt;=PrSettings!$M$6),(ABS(DZ81-(DV81=$B81)*$F81-(DV81=$D81)*$G81)&lt;=1)*1,IF(AND(EB81,(DV81=$B81)*$F81+(DV81=$D81)*$G81+(DX81=$B81)*$F81+(DX81=$D81)*$G81&gt;=PrSettings!$M$8),(ABS(DZ81-(DV81=$B81)*$F81-(DV81=$D81)*$G81)+ABS(EA81-(DX81=$B81)*$F81-(DX81=$D81)*$G81)&lt;=1)*1,"0")))),"")</f>
        <v/>
      </c>
      <c r="EG81" s="579" t="str">
        <f ca="1">IF(($C$79&amp;$E$79&lt;&gt;"")*(DV81&amp;DX81&lt;&gt;""),IF(EC81&lt;&gt;1,0,($B81=DV81)+($D81=DV81))+IF(EB63&lt;&gt;1,0,($B81=DX81)+($D81=DX81)),"")</f>
        <v/>
      </c>
      <c r="EI81" s="494"/>
      <c r="EJ81" s="477" t="str">
        <f>IF(EI81="","",VLOOKUP(EI81,Language!$D$5:$E$94,2,0))</f>
        <v/>
      </c>
      <c r="EK81" s="495"/>
      <c r="EL81" s="477" t="str">
        <f>IF(EK81="","",VLOOKUP(EK81,Language!$D$5:$E$94,2,0))</f>
        <v/>
      </c>
      <c r="EM81" s="498"/>
      <c r="EN81" s="498"/>
      <c r="EO81" s="458" t="str">
        <f ca="1">IF(($F81&lt;&gt;"")*($G81&lt;&gt;"")*(EM81&lt;&gt;"")*(EN81&lt;&gt;""),IF(OR(ET81&lt;&gt;2,COUNTIF($B81:$D81,EI81)=0,COUNTIF($B81:$D81,EK81)=0),"0",((EI81=$B81)*$F81+(EI81=$D81)*$G81&gt;(EK81=$B81)*$F81+(EK81=$D81)*$G81)*(EM81&gt;EN81)+((EI81=$B81)*$F81+(EI81=$D81)*$G81=(EK81=$B81)*$F81+(EK81=$D81)*$G81)*(EM81=EN81)+((EI81=$B81)*$F81+(EI81=$D81)*$G81&lt;(EK81=$B81)*$F81+(EK81=$D81)*$G81)*(EM81&lt;EN81)),"")</f>
        <v/>
      </c>
      <c r="EP81" s="584">
        <f>COUNTIF(EI$79:EI$81,EI81)+COUNTIF(EK$79:EK$81,EI81)</f>
        <v>0</v>
      </c>
      <c r="EQ81" s="458" t="str">
        <f ca="1">IF((EO81&lt;&gt;""),IF(OR($F81&lt;&gt;$G81,PrSettings!$M$4="●"),((EI81=$B81)*$F81+(EI81=$D81)*$G81-(EK81=$B81)*$F81-(EK81=$D81)*$G81=(EM81-EN81))*(EO81=1),0),"")</f>
        <v/>
      </c>
      <c r="ER81" s="458" t="str">
        <f ca="1">IF((EQ81&lt;&gt;""),IF(EQ81=0,0,((EI81=$B81)*$F81+(EI81=$D81)*$G81=EM81)*((EK81=$B81)*$F81+(EK81=$D81)*$G81=EN81)),"")</f>
        <v/>
      </c>
      <c r="ES81" s="458" t="str">
        <f ca="1">IF(EO81&lt;&gt;"",IF(OR(ET81&lt;&gt;2,COUNTIF($B81:$D81,EI81)=0,COUNTIF($B81:$D81,EK81)=0),0,IF(ABS((EI81=$B81)*$F81+(EI81=$D81)*$G81-(EK81=$B81)*$F81-(EK81=$D81)*$G81)&gt;=PrSettings!$M$7,(ABS((EI81=$B81)*$F81+(EI81=$D81)*$G81-(EK81=$B81)*$F81-(EK81=$D81)*$G81-EM81+EN81)&lt;=1)*1,IF(AND(EO81,$F81=$G81,(EI81=$B81)*$F81+(EI81=$D81)*$G81&gt;=PrSettings!$M$6),(ABS(EM81-(EI81=$B81)*$F81-(EI81=$D81)*$G81)&lt;=1)*1,IF(AND(EO81,(EI81=$B81)*$F81+(EI81=$D81)*$G81+(EK81=$B81)*$F81+(EK81=$D81)*$G81&gt;=PrSettings!$M$8),(ABS(EM81-(EI81=$B81)*$F81-(EI81=$D81)*$G81)+ABS(EN81-(EK81=$B81)*$F81-(EK81=$D81)*$G81)&lt;=1)*1,"0")))),"")</f>
        <v/>
      </c>
      <c r="ET81" s="579" t="str">
        <f ca="1">IF(($C$79&amp;$E$79&lt;&gt;"")*(EI81&amp;EK81&lt;&gt;""),IF(EP81&lt;&gt;1,0,($B81=EI81)+($D81=EI81))+IF(EO63&lt;&gt;1,0,($B81=EK81)+($D81=EK81)),"")</f>
        <v/>
      </c>
      <c r="EV81" s="494"/>
      <c r="EW81" s="477" t="str">
        <f>IF(EV81="","",VLOOKUP(EV81,Language!$D$5:$E$94,2,0))</f>
        <v/>
      </c>
      <c r="EX81" s="495"/>
      <c r="EY81" s="477" t="str">
        <f>IF(EX81="","",VLOOKUP(EX81,Language!$D$5:$E$94,2,0))</f>
        <v/>
      </c>
      <c r="EZ81" s="498"/>
      <c r="FA81" s="498"/>
      <c r="FB81" s="458" t="str">
        <f ca="1">IF(($F81&lt;&gt;"")*($G81&lt;&gt;"")*(EZ81&lt;&gt;"")*(FA81&lt;&gt;""),IF(OR(FG81&lt;&gt;2,COUNTIF($B81:$D81,EV81)=0,COUNTIF($B81:$D81,EX81)=0),"0",((EV81=$B81)*$F81+(EV81=$D81)*$G81&gt;(EX81=$B81)*$F81+(EX81=$D81)*$G81)*(EZ81&gt;FA81)+((EV81=$B81)*$F81+(EV81=$D81)*$G81=(EX81=$B81)*$F81+(EX81=$D81)*$G81)*(EZ81=FA81)+((EV81=$B81)*$F81+(EV81=$D81)*$G81&lt;(EX81=$B81)*$F81+(EX81=$D81)*$G81)*(EZ81&lt;FA81)),"")</f>
        <v/>
      </c>
      <c r="FC81" s="584">
        <f>COUNTIF(EV$79:EV$81,EV81)+COUNTIF(EX$79:EX$81,EV81)</f>
        <v>0</v>
      </c>
      <c r="FD81" s="458" t="str">
        <f ca="1">IF((FB81&lt;&gt;""),IF(OR($F81&lt;&gt;$G81,PrSettings!$M$4="●"),((EV81=$B81)*$F81+(EV81=$D81)*$G81-(EX81=$B81)*$F81-(EX81=$D81)*$G81=(EZ81-FA81))*(FB81=1),0),"")</f>
        <v/>
      </c>
      <c r="FE81" s="458" t="str">
        <f ca="1">IF((FD81&lt;&gt;""),IF(FD81=0,0,((EV81=$B81)*$F81+(EV81=$D81)*$G81=EZ81)*((EX81=$B81)*$F81+(EX81=$D81)*$G81=FA81)),"")</f>
        <v/>
      </c>
      <c r="FF81" s="458" t="str">
        <f ca="1">IF(FB81&lt;&gt;"",IF(OR(FG81&lt;&gt;2,COUNTIF($B81:$D81,EV81)=0,COUNTIF($B81:$D81,EX81)=0),0,IF(ABS((EV81=$B81)*$F81+(EV81=$D81)*$G81-(EX81=$B81)*$F81-(EX81=$D81)*$G81)&gt;=PrSettings!$M$7,(ABS((EV81=$B81)*$F81+(EV81=$D81)*$G81-(EX81=$B81)*$F81-(EX81=$D81)*$G81-EZ81+FA81)&lt;=1)*1,IF(AND(FB81,$F81=$G81,(EV81=$B81)*$F81+(EV81=$D81)*$G81&gt;=PrSettings!$M$6),(ABS(EZ81-(EV81=$B81)*$F81-(EV81=$D81)*$G81)&lt;=1)*1,IF(AND(FB81,(EV81=$B81)*$F81+(EV81=$D81)*$G81+(EX81=$B81)*$F81+(EX81=$D81)*$G81&gt;=PrSettings!$M$8),(ABS(EZ81-(EV81=$B81)*$F81-(EV81=$D81)*$G81)+ABS(FA81-(EX81=$B81)*$F81-(EX81=$D81)*$G81)&lt;=1)*1,"0")))),"")</f>
        <v/>
      </c>
      <c r="FG81" s="579" t="str">
        <f ca="1">IF(($C$79&amp;$E$79&lt;&gt;"")*(EV81&amp;EX81&lt;&gt;""),IF(FC81&lt;&gt;1,0,($B81=EV81)+($D81=EV81))+IF(FB63&lt;&gt;1,0,($B81=EX81)+($D81=EX81)),"")</f>
        <v/>
      </c>
      <c r="FI81" s="494"/>
      <c r="FJ81" s="477" t="str">
        <f>IF(FI81="","",VLOOKUP(FI81,Language!$D$5:$E$94,2,0))</f>
        <v/>
      </c>
      <c r="FK81" s="495"/>
      <c r="FL81" s="477" t="str">
        <f>IF(FK81="","",VLOOKUP(FK81,Language!$D$5:$E$94,2,0))</f>
        <v/>
      </c>
      <c r="FM81" s="498"/>
      <c r="FN81" s="498"/>
      <c r="FO81" s="458" t="str">
        <f ca="1">IF(($F81&lt;&gt;"")*($G81&lt;&gt;"")*(FM81&lt;&gt;"")*(FN81&lt;&gt;""),IF(OR(FT81&lt;&gt;2,COUNTIF($B81:$D81,FI81)=0,COUNTIF($B81:$D81,FK81)=0),"0",((FI81=$B81)*$F81+(FI81=$D81)*$G81&gt;(FK81=$B81)*$F81+(FK81=$D81)*$G81)*(FM81&gt;FN81)+((FI81=$B81)*$F81+(FI81=$D81)*$G81=(FK81=$B81)*$F81+(FK81=$D81)*$G81)*(FM81=FN81)+((FI81=$B81)*$F81+(FI81=$D81)*$G81&lt;(FK81=$B81)*$F81+(FK81=$D81)*$G81)*(FM81&lt;FN81)),"")</f>
        <v/>
      </c>
      <c r="FP81" s="584">
        <f>COUNTIF(FI$79:FI$81,FI81)+COUNTIF(FK$79:FK$81,FI81)</f>
        <v>0</v>
      </c>
      <c r="FQ81" s="458" t="str">
        <f ca="1">IF((FO81&lt;&gt;""),IF(OR($F81&lt;&gt;$G81,PrSettings!$M$4="●"),((FI81=$B81)*$F81+(FI81=$D81)*$G81-(FK81=$B81)*$F81-(FK81=$D81)*$G81=(FM81-FN81))*(FO81=1),0),"")</f>
        <v/>
      </c>
      <c r="FR81" s="458" t="str">
        <f ca="1">IF((FQ81&lt;&gt;""),IF(FQ81=0,0,((FI81=$B81)*$F81+(FI81=$D81)*$G81=FM81)*((FK81=$B81)*$F81+(FK81=$D81)*$G81=FN81)),"")</f>
        <v/>
      </c>
      <c r="FS81" s="458" t="str">
        <f ca="1">IF(FO81&lt;&gt;"",IF(OR(FT81&lt;&gt;2,COUNTIF($B81:$D81,FI81)=0,COUNTIF($B81:$D81,FK81)=0),0,IF(ABS((FI81=$B81)*$F81+(FI81=$D81)*$G81-(FK81=$B81)*$F81-(FK81=$D81)*$G81)&gt;=PrSettings!$M$7,(ABS((FI81=$B81)*$F81+(FI81=$D81)*$G81-(FK81=$B81)*$F81-(FK81=$D81)*$G81-FM81+FN81)&lt;=1)*1,IF(AND(FO81,$F81=$G81,(FI81=$B81)*$F81+(FI81=$D81)*$G81&gt;=PrSettings!$M$6),(ABS(FM81-(FI81=$B81)*$F81-(FI81=$D81)*$G81)&lt;=1)*1,IF(AND(FO81,(FI81=$B81)*$F81+(FI81=$D81)*$G81+(FK81=$B81)*$F81+(FK81=$D81)*$G81&gt;=PrSettings!$M$8),(ABS(FM81-(FI81=$B81)*$F81-(FI81=$D81)*$G81)+ABS(FN81-(FK81=$B81)*$F81-(FK81=$D81)*$G81)&lt;=1)*1,"0")))),"")</f>
        <v/>
      </c>
      <c r="FT81" s="579" t="str">
        <f ca="1">IF(($C$79&amp;$E$79&lt;&gt;"")*(FI81&amp;FK81&lt;&gt;""),IF(FP81&lt;&gt;1,0,($B81=FI81)+($D81=FI81))+IF(FO63&lt;&gt;1,0,($B81=FK81)+($D81=FK81)),"")</f>
        <v/>
      </c>
      <c r="FV81" s="494"/>
      <c r="FW81" s="477" t="str">
        <f>IF(FV81="","",VLOOKUP(FV81,Language!$D$5:$E$94,2,0))</f>
        <v/>
      </c>
      <c r="FX81" s="495"/>
      <c r="FY81" s="477" t="str">
        <f>IF(FX81="","",VLOOKUP(FX81,Language!$D$5:$E$94,2,0))</f>
        <v/>
      </c>
      <c r="FZ81" s="498"/>
      <c r="GA81" s="498"/>
      <c r="GB81" s="458" t="str">
        <f ca="1">IF(($F81&lt;&gt;"")*($G81&lt;&gt;"")*(FZ81&lt;&gt;"")*(GA81&lt;&gt;""),IF(OR(GG81&lt;&gt;2,COUNTIF($B81:$D81,FV81)=0,COUNTIF($B81:$D81,FX81)=0),"0",((FV81=$B81)*$F81+(FV81=$D81)*$G81&gt;(FX81=$B81)*$F81+(FX81=$D81)*$G81)*(FZ81&gt;GA81)+((FV81=$B81)*$F81+(FV81=$D81)*$G81=(FX81=$B81)*$F81+(FX81=$D81)*$G81)*(FZ81=GA81)+((FV81=$B81)*$F81+(FV81=$D81)*$G81&lt;(FX81=$B81)*$F81+(FX81=$D81)*$G81)*(FZ81&lt;GA81)),"")</f>
        <v/>
      </c>
      <c r="GC81" s="584">
        <f>COUNTIF(FV$79:FV$81,FV81)+COUNTIF(FX$79:FX$81,FV81)</f>
        <v>0</v>
      </c>
      <c r="GD81" s="458" t="str">
        <f ca="1">IF((GB81&lt;&gt;""),IF(OR($F81&lt;&gt;$G81,PrSettings!$M$4="●"),((FV81=$B81)*$F81+(FV81=$D81)*$G81-(FX81=$B81)*$F81-(FX81=$D81)*$G81=(FZ81-GA81))*(GB81=1),0),"")</f>
        <v/>
      </c>
      <c r="GE81" s="458" t="str">
        <f ca="1">IF((GD81&lt;&gt;""),IF(GD81=0,0,((FV81=$B81)*$F81+(FV81=$D81)*$G81=FZ81)*((FX81=$B81)*$F81+(FX81=$D81)*$G81=GA81)),"")</f>
        <v/>
      </c>
      <c r="GF81" s="458" t="str">
        <f ca="1">IF(GB81&lt;&gt;"",IF(OR(GG81&lt;&gt;2,COUNTIF($B81:$D81,FV81)=0,COUNTIF($B81:$D81,FX81)=0),0,IF(ABS((FV81=$B81)*$F81+(FV81=$D81)*$G81-(FX81=$B81)*$F81-(FX81=$D81)*$G81)&gt;=PrSettings!$M$7,(ABS((FV81=$B81)*$F81+(FV81=$D81)*$G81-(FX81=$B81)*$F81-(FX81=$D81)*$G81-FZ81+GA81)&lt;=1)*1,IF(AND(GB81,$F81=$G81,(FV81=$B81)*$F81+(FV81=$D81)*$G81&gt;=PrSettings!$M$6),(ABS(FZ81-(FV81=$B81)*$F81-(FV81=$D81)*$G81)&lt;=1)*1,IF(AND(GB81,(FV81=$B81)*$F81+(FV81=$D81)*$G81+(FX81=$B81)*$F81+(FX81=$D81)*$G81&gt;=PrSettings!$M$8),(ABS(FZ81-(FV81=$B81)*$F81-(FV81=$D81)*$G81)+ABS(GA81-(FX81=$B81)*$F81-(FX81=$D81)*$G81)&lt;=1)*1,"0")))),"")</f>
        <v/>
      </c>
      <c r="GG81" s="579" t="str">
        <f ca="1">IF(($C$79&amp;$E$79&lt;&gt;"")*(FV81&amp;FX81&lt;&gt;""),IF(GC81&lt;&gt;1,0,($B81=FV81)+($D81=FV81))+IF(GB63&lt;&gt;1,0,($B81=FX81)+($D81=FX81)),"")</f>
        <v/>
      </c>
      <c r="GI81" s="494"/>
      <c r="GJ81" s="477" t="str">
        <f>IF(GI81="","",VLOOKUP(GI81,Language!$D$5:$E$94,2,0))</f>
        <v/>
      </c>
      <c r="GK81" s="495"/>
      <c r="GL81" s="477" t="str">
        <f>IF(GK81="","",VLOOKUP(GK81,Language!$D$5:$E$94,2,0))</f>
        <v/>
      </c>
      <c r="GM81" s="498"/>
      <c r="GN81" s="498"/>
      <c r="GO81" s="458" t="str">
        <f ca="1">IF(($F81&lt;&gt;"")*($G81&lt;&gt;"")*(GM81&lt;&gt;"")*(GN81&lt;&gt;""),IF(OR(GT81&lt;&gt;2,COUNTIF($B81:$D81,GI81)=0,COUNTIF($B81:$D81,GK81)=0),"0",((GI81=$B81)*$F81+(GI81=$D81)*$G81&gt;(GK81=$B81)*$F81+(GK81=$D81)*$G81)*(GM81&gt;GN81)+((GI81=$B81)*$F81+(GI81=$D81)*$G81=(GK81=$B81)*$F81+(GK81=$D81)*$G81)*(GM81=GN81)+((GI81=$B81)*$F81+(GI81=$D81)*$G81&lt;(GK81=$B81)*$F81+(GK81=$D81)*$G81)*(GM81&lt;GN81)),"")</f>
        <v/>
      </c>
      <c r="GP81" s="584">
        <f>COUNTIF(GI$79:GI$81,GI81)+COUNTIF(GK$79:GK$81,GI81)</f>
        <v>0</v>
      </c>
      <c r="GQ81" s="458" t="str">
        <f ca="1">IF((GO81&lt;&gt;""),IF(OR($F81&lt;&gt;$G81,PrSettings!$M$4="●"),((GI81=$B81)*$F81+(GI81=$D81)*$G81-(GK81=$B81)*$F81-(GK81=$D81)*$G81=(GM81-GN81))*(GO81=1),0),"")</f>
        <v/>
      </c>
      <c r="GR81" s="458" t="str">
        <f ca="1">IF((GQ81&lt;&gt;""),IF(GQ81=0,0,((GI81=$B81)*$F81+(GI81=$D81)*$G81=GM81)*((GK81=$B81)*$F81+(GK81=$D81)*$G81=GN81)),"")</f>
        <v/>
      </c>
      <c r="GS81" s="458" t="str">
        <f ca="1">IF(GO81&lt;&gt;"",IF(OR(GT81&lt;&gt;2,COUNTIF($B81:$D81,GI81)=0,COUNTIF($B81:$D81,GK81)=0),0,IF(ABS((GI81=$B81)*$F81+(GI81=$D81)*$G81-(GK81=$B81)*$F81-(GK81=$D81)*$G81)&gt;=PrSettings!$M$7,(ABS((GI81=$B81)*$F81+(GI81=$D81)*$G81-(GK81=$B81)*$F81-(GK81=$D81)*$G81-GM81+GN81)&lt;=1)*1,IF(AND(GO81,$F81=$G81,(GI81=$B81)*$F81+(GI81=$D81)*$G81&gt;=PrSettings!$M$6),(ABS(GM81-(GI81=$B81)*$F81-(GI81=$D81)*$G81)&lt;=1)*1,IF(AND(GO81,(GI81=$B81)*$F81+(GI81=$D81)*$G81+(GK81=$B81)*$F81+(GK81=$D81)*$G81&gt;=PrSettings!$M$8),(ABS(GM81-(GI81=$B81)*$F81-(GI81=$D81)*$G81)+ABS(GN81-(GK81=$B81)*$F81-(GK81=$D81)*$G81)&lt;=1)*1,"0")))),"")</f>
        <v/>
      </c>
      <c r="GT81" s="579" t="str">
        <f ca="1">IF(($C$79&amp;$E$79&lt;&gt;"")*(GI81&amp;GK81&lt;&gt;""),IF(GP81&lt;&gt;1,0,($B81=GI81)+($D81=GI81))+IF(GO63&lt;&gt;1,0,($B81=GK81)+($D81=GK81)),"")</f>
        <v/>
      </c>
      <c r="GV81" s="494"/>
      <c r="GW81" s="477" t="str">
        <f>IF(GV81="","",VLOOKUP(GV81,Language!$D$5:$E$94,2,0))</f>
        <v/>
      </c>
      <c r="GX81" s="495"/>
      <c r="GY81" s="477" t="str">
        <f>IF(GX81="","",VLOOKUP(GX81,Language!$D$5:$E$94,2,0))</f>
        <v/>
      </c>
      <c r="GZ81" s="498"/>
      <c r="HA81" s="498"/>
      <c r="HB81" s="458" t="str">
        <f ca="1">IF(($F81&lt;&gt;"")*($G81&lt;&gt;"")*(GZ81&lt;&gt;"")*(HA81&lt;&gt;""),IF(OR(HG81&lt;&gt;2,COUNTIF($B81:$D81,GV81)=0,COUNTIF($B81:$D81,GX81)=0),"0",((GV81=$B81)*$F81+(GV81=$D81)*$G81&gt;(GX81=$B81)*$F81+(GX81=$D81)*$G81)*(GZ81&gt;HA81)+((GV81=$B81)*$F81+(GV81=$D81)*$G81=(GX81=$B81)*$F81+(GX81=$D81)*$G81)*(GZ81=HA81)+((GV81=$B81)*$F81+(GV81=$D81)*$G81&lt;(GX81=$B81)*$F81+(GX81=$D81)*$G81)*(GZ81&lt;HA81)),"")</f>
        <v/>
      </c>
      <c r="HC81" s="584">
        <f>COUNTIF(GV$79:GV$81,GV81)+COUNTIF(GX$79:GX$81,GV81)</f>
        <v>0</v>
      </c>
      <c r="HD81" s="458" t="str">
        <f ca="1">IF((HB81&lt;&gt;""),IF(OR($F81&lt;&gt;$G81,PrSettings!$M$4="●"),((GV81=$B81)*$F81+(GV81=$D81)*$G81-(GX81=$B81)*$F81-(GX81=$D81)*$G81=(GZ81-HA81))*(HB81=1),0),"")</f>
        <v/>
      </c>
      <c r="HE81" s="458" t="str">
        <f ca="1">IF((HD81&lt;&gt;""),IF(HD81=0,0,((GV81=$B81)*$F81+(GV81=$D81)*$G81=GZ81)*((GX81=$B81)*$F81+(GX81=$D81)*$G81=HA81)),"")</f>
        <v/>
      </c>
      <c r="HF81" s="458" t="str">
        <f ca="1">IF(HB81&lt;&gt;"",IF(OR(HG81&lt;&gt;2,COUNTIF($B81:$D81,GV81)=0,COUNTIF($B81:$D81,GX81)=0),0,IF(ABS((GV81=$B81)*$F81+(GV81=$D81)*$G81-(GX81=$B81)*$F81-(GX81=$D81)*$G81)&gt;=PrSettings!$M$7,(ABS((GV81=$B81)*$F81+(GV81=$D81)*$G81-(GX81=$B81)*$F81-(GX81=$D81)*$G81-GZ81+HA81)&lt;=1)*1,IF(AND(HB81,$F81=$G81,(GV81=$B81)*$F81+(GV81=$D81)*$G81&gt;=PrSettings!$M$6),(ABS(GZ81-(GV81=$B81)*$F81-(GV81=$D81)*$G81)&lt;=1)*1,IF(AND(HB81,(GV81=$B81)*$F81+(GV81=$D81)*$G81+(GX81=$B81)*$F81+(GX81=$D81)*$G81&gt;=PrSettings!$M$8),(ABS(GZ81-(GV81=$B81)*$F81-(GV81=$D81)*$G81)+ABS(HA81-(GX81=$B81)*$F81-(GX81=$D81)*$G81)&lt;=1)*1,"0")))),"")</f>
        <v/>
      </c>
      <c r="HG81" s="579" t="str">
        <f ca="1">IF(($C$79&amp;$E$79&lt;&gt;"")*(GV81&amp;GX81&lt;&gt;""),IF(HC81&lt;&gt;1,0,($B81=GV81)+($D81=GV81))+IF(HB63&lt;&gt;1,0,($B81=GX81)+($D81=GX81)),"")</f>
        <v/>
      </c>
      <c r="HI81" s="494"/>
      <c r="HJ81" s="477" t="str">
        <f>IF(HI81="","",VLOOKUP(HI81,Language!$D$5:$E$94,2,0))</f>
        <v/>
      </c>
      <c r="HK81" s="495"/>
      <c r="HL81" s="477" t="str">
        <f>IF(HK81="","",VLOOKUP(HK81,Language!$D$5:$E$94,2,0))</f>
        <v/>
      </c>
      <c r="HM81" s="498"/>
      <c r="HN81" s="498"/>
      <c r="HO81" s="458" t="str">
        <f ca="1">IF(($F81&lt;&gt;"")*($G81&lt;&gt;"")*(HM81&lt;&gt;"")*(HN81&lt;&gt;""),IF(OR(HT81&lt;&gt;2,COUNTIF($B81:$D81,HI81)=0,COUNTIF($B81:$D81,HK81)=0),"0",((HI81=$B81)*$F81+(HI81=$D81)*$G81&gt;(HK81=$B81)*$F81+(HK81=$D81)*$G81)*(HM81&gt;HN81)+((HI81=$B81)*$F81+(HI81=$D81)*$G81=(HK81=$B81)*$F81+(HK81=$D81)*$G81)*(HM81=HN81)+((HI81=$B81)*$F81+(HI81=$D81)*$G81&lt;(HK81=$B81)*$F81+(HK81=$D81)*$G81)*(HM81&lt;HN81)),"")</f>
        <v/>
      </c>
      <c r="HP81" s="584">
        <f>COUNTIF(HI$79:HI$81,HI81)+COUNTIF(HK$79:HK$81,HI81)</f>
        <v>0</v>
      </c>
      <c r="HQ81" s="458" t="str">
        <f ca="1">IF((HO81&lt;&gt;""),IF(OR($F81&lt;&gt;$G81,PrSettings!$M$4="●"),((HI81=$B81)*$F81+(HI81=$D81)*$G81-(HK81=$B81)*$F81-(HK81=$D81)*$G81=(HM81-HN81))*(HO81=1),0),"")</f>
        <v/>
      </c>
      <c r="HR81" s="458" t="str">
        <f ca="1">IF((HQ81&lt;&gt;""),IF(HQ81=0,0,((HI81=$B81)*$F81+(HI81=$D81)*$G81=HM81)*((HK81=$B81)*$F81+(HK81=$D81)*$G81=HN81)),"")</f>
        <v/>
      </c>
      <c r="HS81" s="458" t="str">
        <f ca="1">IF(HO81&lt;&gt;"",IF(OR(HT81&lt;&gt;2,COUNTIF($B81:$D81,HI81)=0,COUNTIF($B81:$D81,HK81)=0),0,IF(ABS((HI81=$B81)*$F81+(HI81=$D81)*$G81-(HK81=$B81)*$F81-(HK81=$D81)*$G81)&gt;=PrSettings!$M$7,(ABS((HI81=$B81)*$F81+(HI81=$D81)*$G81-(HK81=$B81)*$F81-(HK81=$D81)*$G81-HM81+HN81)&lt;=1)*1,IF(AND(HO81,$F81=$G81,(HI81=$B81)*$F81+(HI81=$D81)*$G81&gt;=PrSettings!$M$6),(ABS(HM81-(HI81=$B81)*$F81-(HI81=$D81)*$G81)&lt;=1)*1,IF(AND(HO81,(HI81=$B81)*$F81+(HI81=$D81)*$G81+(HK81=$B81)*$F81+(HK81=$D81)*$G81&gt;=PrSettings!$M$8),(ABS(HM81-(HI81=$B81)*$F81-(HI81=$D81)*$G81)+ABS(HN81-(HK81=$B81)*$F81-(HK81=$D81)*$G81)&lt;=1)*1,"0")))),"")</f>
        <v/>
      </c>
      <c r="HT81" s="579" t="str">
        <f ca="1">IF(($C$79&amp;$E$79&lt;&gt;"")*(HI81&amp;HK81&lt;&gt;""),IF(HP81&lt;&gt;1,0,($B81=HI81)+($D81=HI81))+IF(HO63&lt;&gt;1,0,($B81=HK81)+($D81=HK81)),"")</f>
        <v/>
      </c>
      <c r="HV81" s="494"/>
      <c r="HW81" s="477" t="str">
        <f>IF(HV81="","",VLOOKUP(HV81,Language!$D$5:$E$94,2,0))</f>
        <v/>
      </c>
      <c r="HX81" s="495"/>
      <c r="HY81" s="477" t="str">
        <f>IF(HX81="","",VLOOKUP(HX81,Language!$D$5:$E$94,2,0))</f>
        <v/>
      </c>
      <c r="HZ81" s="498"/>
      <c r="IA81" s="498"/>
      <c r="IB81" s="458" t="str">
        <f ca="1">IF(($F81&lt;&gt;"")*($G81&lt;&gt;"")*(HZ81&lt;&gt;"")*(IA81&lt;&gt;""),IF(OR(IG81&lt;&gt;2,COUNTIF($B81:$D81,HV81)=0,COUNTIF($B81:$D81,HX81)=0),"0",((HV81=$B81)*$F81+(HV81=$D81)*$G81&gt;(HX81=$B81)*$F81+(HX81=$D81)*$G81)*(HZ81&gt;IA81)+((HV81=$B81)*$F81+(HV81=$D81)*$G81=(HX81=$B81)*$F81+(HX81=$D81)*$G81)*(HZ81=IA81)+((HV81=$B81)*$F81+(HV81=$D81)*$G81&lt;(HX81=$B81)*$F81+(HX81=$D81)*$G81)*(HZ81&lt;IA81)),"")</f>
        <v/>
      </c>
      <c r="IC81" s="584">
        <f>COUNTIF(HV$79:HV$81,HV81)+COUNTIF(HX$79:HX$81,HV81)</f>
        <v>0</v>
      </c>
      <c r="ID81" s="458" t="str">
        <f ca="1">IF((IB81&lt;&gt;""),IF(OR($F81&lt;&gt;$G81,PrSettings!$M$4="●"),((HV81=$B81)*$F81+(HV81=$D81)*$G81-(HX81=$B81)*$F81-(HX81=$D81)*$G81=(HZ81-IA81))*(IB81=1),0),"")</f>
        <v/>
      </c>
      <c r="IE81" s="458" t="str">
        <f ca="1">IF((ID81&lt;&gt;""),IF(ID81=0,0,((HV81=$B81)*$F81+(HV81=$D81)*$G81=HZ81)*((HX81=$B81)*$F81+(HX81=$D81)*$G81=IA81)),"")</f>
        <v/>
      </c>
      <c r="IF81" s="458" t="str">
        <f ca="1">IF(IB81&lt;&gt;"",IF(OR(IG81&lt;&gt;2,COUNTIF($B81:$D81,HV81)=0,COUNTIF($B81:$D81,HX81)=0),0,IF(ABS((HV81=$B81)*$F81+(HV81=$D81)*$G81-(HX81=$B81)*$F81-(HX81=$D81)*$G81)&gt;=PrSettings!$M$7,(ABS((HV81=$B81)*$F81+(HV81=$D81)*$G81-(HX81=$B81)*$F81-(HX81=$D81)*$G81-HZ81+IA81)&lt;=1)*1,IF(AND(IB81,$F81=$G81,(HV81=$B81)*$F81+(HV81=$D81)*$G81&gt;=PrSettings!$M$6),(ABS(HZ81-(HV81=$B81)*$F81-(HV81=$D81)*$G81)&lt;=1)*1,IF(AND(IB81,(HV81=$B81)*$F81+(HV81=$D81)*$G81+(HX81=$B81)*$F81+(HX81=$D81)*$G81&gt;=PrSettings!$M$8),(ABS(HZ81-(HV81=$B81)*$F81-(HV81=$D81)*$G81)+ABS(IA81-(HX81=$B81)*$F81-(HX81=$D81)*$G81)&lt;=1)*1,"0")))),"")</f>
        <v/>
      </c>
      <c r="IG81" s="579" t="str">
        <f ca="1">IF(($C$79&amp;$E$79&lt;&gt;"")*(HV81&amp;HX81&lt;&gt;""),IF(IC81&lt;&gt;1,0,($B81=HV81)+($D81=HV81))+IF(IB63&lt;&gt;1,0,($B81=HX81)+($D81=HX81)),"")</f>
        <v/>
      </c>
      <c r="II81" s="494"/>
      <c r="IJ81" s="477" t="str">
        <f>IF(II81="","",VLOOKUP(II81,Language!$D$5:$E$94,2,0))</f>
        <v/>
      </c>
      <c r="IK81" s="495"/>
      <c r="IL81" s="477" t="str">
        <f>IF(IK81="","",VLOOKUP(IK81,Language!$D$5:$E$94,2,0))</f>
        <v/>
      </c>
      <c r="IM81" s="498"/>
      <c r="IN81" s="498"/>
      <c r="IO81" s="458" t="str">
        <f ca="1">IF(($F81&lt;&gt;"")*($G81&lt;&gt;"")*(IM81&lt;&gt;"")*(IN81&lt;&gt;""),IF(OR(IT81&lt;&gt;2,COUNTIF($B81:$D81,II81)=0,COUNTIF($B81:$D81,IK81)=0),"0",((II81=$B81)*$F81+(II81=$D81)*$G81&gt;(IK81=$B81)*$F81+(IK81=$D81)*$G81)*(IM81&gt;IN81)+((II81=$B81)*$F81+(II81=$D81)*$G81=(IK81=$B81)*$F81+(IK81=$D81)*$G81)*(IM81=IN81)+((II81=$B81)*$F81+(II81=$D81)*$G81&lt;(IK81=$B81)*$F81+(IK81=$D81)*$G81)*(IM81&lt;IN81)),"")</f>
        <v/>
      </c>
      <c r="IP81" s="584">
        <f>COUNTIF(II$79:II$81,II81)+COUNTIF(IK$79:IK$81,II81)</f>
        <v>0</v>
      </c>
      <c r="IQ81" s="458" t="str">
        <f ca="1">IF((IO81&lt;&gt;""),IF(OR($F81&lt;&gt;$G81,PrSettings!$M$4="●"),((II81=$B81)*$F81+(II81=$D81)*$G81-(IK81=$B81)*$F81-(IK81=$D81)*$G81=(IM81-IN81))*(IO81=1),0),"")</f>
        <v/>
      </c>
      <c r="IR81" s="458" t="str">
        <f ca="1">IF((IQ81&lt;&gt;""),IF(IQ81=0,0,((II81=$B81)*$F81+(II81=$D81)*$G81=IM81)*((IK81=$B81)*$F81+(IK81=$D81)*$G81=IN81)),"")</f>
        <v/>
      </c>
      <c r="IS81" s="458" t="str">
        <f ca="1">IF(IO81&lt;&gt;"",IF(OR(IT81&lt;&gt;2,COUNTIF($B81:$D81,II81)=0,COUNTIF($B81:$D81,IK81)=0),0,IF(ABS((II81=$B81)*$F81+(II81=$D81)*$G81-(IK81=$B81)*$F81-(IK81=$D81)*$G81)&gt;=PrSettings!$M$7,(ABS((II81=$B81)*$F81+(II81=$D81)*$G81-(IK81=$B81)*$F81-(IK81=$D81)*$G81-IM81+IN81)&lt;=1)*1,IF(AND(IO81,$F81=$G81,(II81=$B81)*$F81+(II81=$D81)*$G81&gt;=PrSettings!$M$6),(ABS(IM81-(II81=$B81)*$F81-(II81=$D81)*$G81)&lt;=1)*1,IF(AND(IO81,(II81=$B81)*$F81+(II81=$D81)*$G81+(IK81=$B81)*$F81+(IK81=$D81)*$G81&gt;=PrSettings!$M$8),(ABS(IM81-(II81=$B81)*$F81-(II81=$D81)*$G81)+ABS(IN81-(IK81=$B81)*$F81-(IK81=$D81)*$G81)&lt;=1)*1,"0")))),"")</f>
        <v/>
      </c>
      <c r="IT81" s="579" t="str">
        <f ca="1">IF(($C$79&amp;$E$79&lt;&gt;"")*(II81&amp;IK81&lt;&gt;""),IF(IP81&lt;&gt;1,0,($B81=II81)+($D81=II81))+IF(IO63&lt;&gt;1,0,($B81=IK81)+($D81=IK81)),"")</f>
        <v/>
      </c>
      <c r="IV81" s="494"/>
      <c r="IW81" s="477" t="str">
        <f>IF(IV81="","",VLOOKUP(IV81,Language!$D$5:$E$94,2,0))</f>
        <v/>
      </c>
      <c r="IX81" s="495"/>
      <c r="IY81" s="477" t="str">
        <f>IF(IX81="","",VLOOKUP(IX81,Language!$D$5:$E$94,2,0))</f>
        <v/>
      </c>
      <c r="IZ81" s="498"/>
      <c r="JA81" s="498"/>
      <c r="JB81" s="458" t="str">
        <f ca="1">IF(($F81&lt;&gt;"")*($G81&lt;&gt;"")*(IZ81&lt;&gt;"")*(JA81&lt;&gt;""),IF(OR(JG81&lt;&gt;2,COUNTIF($B81:$D81,IV81)=0,COUNTIF($B81:$D81,IX81)=0),"0",((IV81=$B81)*$F81+(IV81=$D81)*$G81&gt;(IX81=$B81)*$F81+(IX81=$D81)*$G81)*(IZ81&gt;JA81)+((IV81=$B81)*$F81+(IV81=$D81)*$G81=(IX81=$B81)*$F81+(IX81=$D81)*$G81)*(IZ81=JA81)+((IV81=$B81)*$F81+(IV81=$D81)*$G81&lt;(IX81=$B81)*$F81+(IX81=$D81)*$G81)*(IZ81&lt;JA81)),"")</f>
        <v/>
      </c>
      <c r="JC81" s="584">
        <f>COUNTIF(IV$79:IV$81,IV81)+COUNTIF(IX$79:IX$81,IV81)</f>
        <v>0</v>
      </c>
      <c r="JD81" s="458" t="str">
        <f ca="1">IF((JB81&lt;&gt;""),IF(OR($F81&lt;&gt;$G81,PrSettings!$M$4="●"),((IV81=$B81)*$F81+(IV81=$D81)*$G81-(IX81=$B81)*$F81-(IX81=$D81)*$G81=(IZ81-JA81))*(JB81=1),0),"")</f>
        <v/>
      </c>
      <c r="JE81" s="458" t="str">
        <f ca="1">IF((JD81&lt;&gt;""),IF(JD81=0,0,((IV81=$B81)*$F81+(IV81=$D81)*$G81=IZ81)*((IX81=$B81)*$F81+(IX81=$D81)*$G81=JA81)),"")</f>
        <v/>
      </c>
      <c r="JF81" s="458" t="str">
        <f ca="1">IF(JB81&lt;&gt;"",IF(OR(JG81&lt;&gt;2,COUNTIF($B81:$D81,IV81)=0,COUNTIF($B81:$D81,IX81)=0),0,IF(ABS((IV81=$B81)*$F81+(IV81=$D81)*$G81-(IX81=$B81)*$F81-(IX81=$D81)*$G81)&gt;=PrSettings!$M$7,(ABS((IV81=$B81)*$F81+(IV81=$D81)*$G81-(IX81=$B81)*$F81-(IX81=$D81)*$G81-IZ81+JA81)&lt;=1)*1,IF(AND(JB81,$F81=$G81,(IV81=$B81)*$F81+(IV81=$D81)*$G81&gt;=PrSettings!$M$6),(ABS(IZ81-(IV81=$B81)*$F81-(IV81=$D81)*$G81)&lt;=1)*1,IF(AND(JB81,(IV81=$B81)*$F81+(IV81=$D81)*$G81+(IX81=$B81)*$F81+(IX81=$D81)*$G81&gt;=PrSettings!$M$8),(ABS(IZ81-(IV81=$B81)*$F81-(IV81=$D81)*$G81)+ABS(JA81-(IX81=$B81)*$F81-(IX81=$D81)*$G81)&lt;=1)*1,"0")))),"")</f>
        <v/>
      </c>
      <c r="JG81" s="579" t="str">
        <f ca="1">IF(($C$79&amp;$E$79&lt;&gt;"")*(IV81&amp;IX81&lt;&gt;""),IF(JC81&lt;&gt;1,0,($B81=IV81)+($D81=IV81))+IF(JB63&lt;&gt;1,0,($B81=IX81)+($D81=IX81)),"")</f>
        <v/>
      </c>
      <c r="JI81" s="494"/>
      <c r="JJ81" s="477" t="str">
        <f>IF(JI81="","",VLOOKUP(JI81,Language!$D$5:$E$94,2,0))</f>
        <v/>
      </c>
      <c r="JK81" s="495"/>
      <c r="JL81" s="477" t="str">
        <f>IF(JK81="","",VLOOKUP(JK81,Language!$D$5:$E$94,2,0))</f>
        <v/>
      </c>
      <c r="JM81" s="498"/>
      <c r="JN81" s="498"/>
      <c r="JO81" s="458" t="str">
        <f ca="1">IF(($F81&lt;&gt;"")*($G81&lt;&gt;"")*(JM81&lt;&gt;"")*(JN81&lt;&gt;""),IF(OR(JT81&lt;&gt;2,COUNTIF($B81:$D81,JI81)=0,COUNTIF($B81:$D81,JK81)=0),"0",((JI81=$B81)*$F81+(JI81=$D81)*$G81&gt;(JK81=$B81)*$F81+(JK81=$D81)*$G81)*(JM81&gt;JN81)+((JI81=$B81)*$F81+(JI81=$D81)*$G81=(JK81=$B81)*$F81+(JK81=$D81)*$G81)*(JM81=JN81)+((JI81=$B81)*$F81+(JI81=$D81)*$G81&lt;(JK81=$B81)*$F81+(JK81=$D81)*$G81)*(JM81&lt;JN81)),"")</f>
        <v/>
      </c>
      <c r="JP81" s="584">
        <f>COUNTIF(JI$79:JI$81,JI81)+COUNTIF(JK$79:JK$81,JI81)</f>
        <v>0</v>
      </c>
      <c r="JQ81" s="458" t="str">
        <f ca="1">IF((JO81&lt;&gt;""),IF(OR($F81&lt;&gt;$G81,PrSettings!$M$4="●"),((JI81=$B81)*$F81+(JI81=$D81)*$G81-(JK81=$B81)*$F81-(JK81=$D81)*$G81=(JM81-JN81))*(JO81=1),0),"")</f>
        <v/>
      </c>
      <c r="JR81" s="458" t="str">
        <f ca="1">IF((JQ81&lt;&gt;""),IF(JQ81=0,0,((JI81=$B81)*$F81+(JI81=$D81)*$G81=JM81)*((JK81=$B81)*$F81+(JK81=$D81)*$G81=JN81)),"")</f>
        <v/>
      </c>
      <c r="JS81" s="458" t="str">
        <f ca="1">IF(JO81&lt;&gt;"",IF(OR(JT81&lt;&gt;2,COUNTIF($B81:$D81,JI81)=0,COUNTIF($B81:$D81,JK81)=0),0,IF(ABS((JI81=$B81)*$F81+(JI81=$D81)*$G81-(JK81=$B81)*$F81-(JK81=$D81)*$G81)&gt;=PrSettings!$M$7,(ABS((JI81=$B81)*$F81+(JI81=$D81)*$G81-(JK81=$B81)*$F81-(JK81=$D81)*$G81-JM81+JN81)&lt;=1)*1,IF(AND(JO81,$F81=$G81,(JI81=$B81)*$F81+(JI81=$D81)*$G81&gt;=PrSettings!$M$6),(ABS(JM81-(JI81=$B81)*$F81-(JI81=$D81)*$G81)&lt;=1)*1,IF(AND(JO81,(JI81=$B81)*$F81+(JI81=$D81)*$G81+(JK81=$B81)*$F81+(JK81=$D81)*$G81&gt;=PrSettings!$M$8),(ABS(JM81-(JI81=$B81)*$F81-(JI81=$D81)*$G81)+ABS(JN81-(JK81=$B81)*$F81-(JK81=$D81)*$G81)&lt;=1)*1,"0")))),"")</f>
        <v/>
      </c>
      <c r="JT81" s="579" t="str">
        <f ca="1">IF(($C$79&amp;$E$79&lt;&gt;"")*(JI81&amp;JK81&lt;&gt;""),IF(JP81&lt;&gt;1,0,($B81=JI81)+($D81=JI81))+IF(JO63&lt;&gt;1,0,($B81=JK81)+($D81=JK81)),"")</f>
        <v/>
      </c>
      <c r="JV81" s="494"/>
      <c r="JW81" s="477" t="str">
        <f>IF(JV81="","",VLOOKUP(JV81,Language!$D$5:$E$94,2,0))</f>
        <v/>
      </c>
      <c r="JX81" s="495"/>
      <c r="JY81" s="477" t="str">
        <f>IF(JX81="","",VLOOKUP(JX81,Language!$D$5:$E$94,2,0))</f>
        <v/>
      </c>
      <c r="JZ81" s="498"/>
      <c r="KA81" s="498"/>
      <c r="KB81" s="458" t="str">
        <f ca="1">IF(($F81&lt;&gt;"")*($G81&lt;&gt;"")*(JZ81&lt;&gt;"")*(KA81&lt;&gt;""),IF(OR(KG81&lt;&gt;2,COUNTIF($B81:$D81,JV81)=0,COUNTIF($B81:$D81,JX81)=0),"0",((JV81=$B81)*$F81+(JV81=$D81)*$G81&gt;(JX81=$B81)*$F81+(JX81=$D81)*$G81)*(JZ81&gt;KA81)+((JV81=$B81)*$F81+(JV81=$D81)*$G81=(JX81=$B81)*$F81+(JX81=$D81)*$G81)*(JZ81=KA81)+((JV81=$B81)*$F81+(JV81=$D81)*$G81&lt;(JX81=$B81)*$F81+(JX81=$D81)*$G81)*(JZ81&lt;KA81)),"")</f>
        <v/>
      </c>
      <c r="KC81" s="584">
        <f>COUNTIF(JV$79:JV$81,JV81)+COUNTIF(JX$79:JX$81,JV81)</f>
        <v>0</v>
      </c>
      <c r="KD81" s="458" t="str">
        <f ca="1">IF((KB81&lt;&gt;""),IF(OR($F81&lt;&gt;$G81,PrSettings!$M$4="●"),((JV81=$B81)*$F81+(JV81=$D81)*$G81-(JX81=$B81)*$F81-(JX81=$D81)*$G81=(JZ81-KA81))*(KB81=1),0),"")</f>
        <v/>
      </c>
      <c r="KE81" s="458" t="str">
        <f ca="1">IF((KD81&lt;&gt;""),IF(KD81=0,0,((JV81=$B81)*$F81+(JV81=$D81)*$G81=JZ81)*((JX81=$B81)*$F81+(JX81=$D81)*$G81=KA81)),"")</f>
        <v/>
      </c>
      <c r="KF81" s="458" t="str">
        <f ca="1">IF(KB81&lt;&gt;"",IF(OR(KG81&lt;&gt;2,COUNTIF($B81:$D81,JV81)=0,COUNTIF($B81:$D81,JX81)=0),0,IF(ABS((JV81=$B81)*$F81+(JV81=$D81)*$G81-(JX81=$B81)*$F81-(JX81=$D81)*$G81)&gt;=PrSettings!$M$7,(ABS((JV81=$B81)*$F81+(JV81=$D81)*$G81-(JX81=$B81)*$F81-(JX81=$D81)*$G81-JZ81+KA81)&lt;=1)*1,IF(AND(KB81,$F81=$G81,(JV81=$B81)*$F81+(JV81=$D81)*$G81&gt;=PrSettings!$M$6),(ABS(JZ81-(JV81=$B81)*$F81-(JV81=$D81)*$G81)&lt;=1)*1,IF(AND(KB81,(JV81=$B81)*$F81+(JV81=$D81)*$G81+(JX81=$B81)*$F81+(JX81=$D81)*$G81&gt;=PrSettings!$M$8),(ABS(JZ81-(JV81=$B81)*$F81-(JV81=$D81)*$G81)+ABS(KA81-(JX81=$B81)*$F81-(JX81=$D81)*$G81)&lt;=1)*1,"0")))),"")</f>
        <v/>
      </c>
      <c r="KG81" s="579" t="str">
        <f ca="1">IF(($C$79&amp;$E$79&lt;&gt;"")*(JV81&amp;JX81&lt;&gt;""),IF(KC81&lt;&gt;1,0,($B81=JV81)+($D81=JV81))+IF(KB63&lt;&gt;1,0,($B81=JX81)+($D81=JX81)),"")</f>
        <v/>
      </c>
      <c r="KI81" s="494"/>
      <c r="KJ81" s="477" t="str">
        <f>IF(KI81="","",VLOOKUP(KI81,Language!$D$5:$E$94,2,0))</f>
        <v/>
      </c>
      <c r="KK81" s="495"/>
      <c r="KL81" s="477" t="str">
        <f>IF(KK81="","",VLOOKUP(KK81,Language!$D$5:$E$94,2,0))</f>
        <v/>
      </c>
      <c r="KM81" s="498"/>
      <c r="KN81" s="498"/>
      <c r="KO81" s="458" t="str">
        <f ca="1">IF(($F81&lt;&gt;"")*($G81&lt;&gt;"")*(KM81&lt;&gt;"")*(KN81&lt;&gt;""),IF(OR(KT81&lt;&gt;2,COUNTIF($B81:$D81,KI81)=0,COUNTIF($B81:$D81,KK81)=0),"0",((KI81=$B81)*$F81+(KI81=$D81)*$G81&gt;(KK81=$B81)*$F81+(KK81=$D81)*$G81)*(KM81&gt;KN81)+((KI81=$B81)*$F81+(KI81=$D81)*$G81=(KK81=$B81)*$F81+(KK81=$D81)*$G81)*(KM81=KN81)+((KI81=$B81)*$F81+(KI81=$D81)*$G81&lt;(KK81=$B81)*$F81+(KK81=$D81)*$G81)*(KM81&lt;KN81)),"")</f>
        <v/>
      </c>
      <c r="KP81" s="584">
        <f>COUNTIF(KI$79:KI$81,KI81)+COUNTIF(KK$79:KK$81,KI81)</f>
        <v>0</v>
      </c>
      <c r="KQ81" s="458" t="str">
        <f ca="1">IF((KO81&lt;&gt;""),IF(OR($F81&lt;&gt;$G81,PrSettings!$M$4="●"),((KI81=$B81)*$F81+(KI81=$D81)*$G81-(KK81=$B81)*$F81-(KK81=$D81)*$G81=(KM81-KN81))*(KO81=1),0),"")</f>
        <v/>
      </c>
      <c r="KR81" s="458" t="str">
        <f ca="1">IF((KQ81&lt;&gt;""),IF(KQ81=0,0,((KI81=$B81)*$F81+(KI81=$D81)*$G81=KM81)*((KK81=$B81)*$F81+(KK81=$D81)*$G81=KN81)),"")</f>
        <v/>
      </c>
      <c r="KS81" s="458" t="str">
        <f ca="1">IF(KO81&lt;&gt;"",IF(OR(KT81&lt;&gt;2,COUNTIF($B81:$D81,KI81)=0,COUNTIF($B81:$D81,KK81)=0),0,IF(ABS((KI81=$B81)*$F81+(KI81=$D81)*$G81-(KK81=$B81)*$F81-(KK81=$D81)*$G81)&gt;=PrSettings!$M$7,(ABS((KI81=$B81)*$F81+(KI81=$D81)*$G81-(KK81=$B81)*$F81-(KK81=$D81)*$G81-KM81+KN81)&lt;=1)*1,IF(AND(KO81,$F81=$G81,(KI81=$B81)*$F81+(KI81=$D81)*$G81&gt;=PrSettings!$M$6),(ABS(KM81-(KI81=$B81)*$F81-(KI81=$D81)*$G81)&lt;=1)*1,IF(AND(KO81,(KI81=$B81)*$F81+(KI81=$D81)*$G81+(KK81=$B81)*$F81+(KK81=$D81)*$G81&gt;=PrSettings!$M$8),(ABS(KM81-(KI81=$B81)*$F81-(KI81=$D81)*$G81)+ABS(KN81-(KK81=$B81)*$F81-(KK81=$D81)*$G81)&lt;=1)*1,"0")))),"")</f>
        <v/>
      </c>
      <c r="KT81" s="579" t="str">
        <f ca="1">IF(($C$79&amp;$E$79&lt;&gt;"")*(KI81&amp;KK81&lt;&gt;""),IF(KP81&lt;&gt;1,0,($B81=KI81)+($D81=KI81))+IF(KO63&lt;&gt;1,0,($B81=KK81)+($D81=KK81)),"")</f>
        <v/>
      </c>
      <c r="KV81" s="494"/>
      <c r="KW81" s="477" t="str">
        <f>IF(KV81="","",VLOOKUP(KV81,Language!$D$5:$E$94,2,0))</f>
        <v/>
      </c>
      <c r="KX81" s="495"/>
      <c r="KY81" s="477" t="str">
        <f>IF(KX81="","",VLOOKUP(KX81,Language!$D$5:$E$94,2,0))</f>
        <v/>
      </c>
      <c r="KZ81" s="498"/>
      <c r="LA81" s="498"/>
      <c r="LB81" s="458" t="str">
        <f ca="1">IF(($F81&lt;&gt;"")*($G81&lt;&gt;"")*(KZ81&lt;&gt;"")*(LA81&lt;&gt;""),IF(OR(LG81&lt;&gt;2,COUNTIF($B81:$D81,KV81)=0,COUNTIF($B81:$D81,KX81)=0),"0",((KV81=$B81)*$F81+(KV81=$D81)*$G81&gt;(KX81=$B81)*$F81+(KX81=$D81)*$G81)*(KZ81&gt;LA81)+((KV81=$B81)*$F81+(KV81=$D81)*$G81=(KX81=$B81)*$F81+(KX81=$D81)*$G81)*(KZ81=LA81)+((KV81=$B81)*$F81+(KV81=$D81)*$G81&lt;(KX81=$B81)*$F81+(KX81=$D81)*$G81)*(KZ81&lt;LA81)),"")</f>
        <v/>
      </c>
      <c r="LC81" s="584">
        <f>COUNTIF(KV$79:KV$81,KV81)+COUNTIF(KX$79:KX$81,KV81)</f>
        <v>0</v>
      </c>
      <c r="LD81" s="458" t="str">
        <f ca="1">IF((LB81&lt;&gt;""),IF(OR($F81&lt;&gt;$G81,PrSettings!$M$4="●"),((KV81=$B81)*$F81+(KV81=$D81)*$G81-(KX81=$B81)*$F81-(KX81=$D81)*$G81=(KZ81-LA81))*(LB81=1),0),"")</f>
        <v/>
      </c>
      <c r="LE81" s="458" t="str">
        <f ca="1">IF((LD81&lt;&gt;""),IF(LD81=0,0,((KV81=$B81)*$F81+(KV81=$D81)*$G81=KZ81)*((KX81=$B81)*$F81+(KX81=$D81)*$G81=LA81)),"")</f>
        <v/>
      </c>
      <c r="LF81" s="458" t="str">
        <f ca="1">IF(LB81&lt;&gt;"",IF(OR(LG81&lt;&gt;2,COUNTIF($B81:$D81,KV81)=0,COUNTIF($B81:$D81,KX81)=0),0,IF(ABS((KV81=$B81)*$F81+(KV81=$D81)*$G81-(KX81=$B81)*$F81-(KX81=$D81)*$G81)&gt;=PrSettings!$M$7,(ABS((KV81=$B81)*$F81+(KV81=$D81)*$G81-(KX81=$B81)*$F81-(KX81=$D81)*$G81-KZ81+LA81)&lt;=1)*1,IF(AND(LB81,$F81=$G81,(KV81=$B81)*$F81+(KV81=$D81)*$G81&gt;=PrSettings!$M$6),(ABS(KZ81-(KV81=$B81)*$F81-(KV81=$D81)*$G81)&lt;=1)*1,IF(AND(LB81,(KV81=$B81)*$F81+(KV81=$D81)*$G81+(KX81=$B81)*$F81+(KX81=$D81)*$G81&gt;=PrSettings!$M$8),(ABS(KZ81-(KV81=$B81)*$F81-(KV81=$D81)*$G81)+ABS(LA81-(KX81=$B81)*$F81-(KX81=$D81)*$G81)&lt;=1)*1,"0")))),"")</f>
        <v/>
      </c>
      <c r="LG81" s="579" t="str">
        <f ca="1">IF(($C$79&amp;$E$79&lt;&gt;"")*(KV81&amp;KX81&lt;&gt;""),IF(LC81&lt;&gt;1,0,($B81=KV81)+($D81=KV81))+IF(LB63&lt;&gt;1,0,($B81=KX81)+($D81=KX81)),"")</f>
        <v/>
      </c>
      <c r="LI81" s="494"/>
      <c r="LJ81" s="477" t="str">
        <f>IF(LI81="","",VLOOKUP(LI81,Language!$D$5:$E$94,2,0))</f>
        <v/>
      </c>
      <c r="LK81" s="495"/>
      <c r="LL81" s="477" t="str">
        <f>IF(LK81="","",VLOOKUP(LK81,Language!$D$5:$E$94,2,0))</f>
        <v/>
      </c>
      <c r="LM81" s="498"/>
      <c r="LN81" s="498"/>
      <c r="LO81" s="458" t="str">
        <f ca="1">IF(($F81&lt;&gt;"")*($G81&lt;&gt;"")*(LM81&lt;&gt;"")*(LN81&lt;&gt;""),IF(OR(LT81&lt;&gt;2,COUNTIF($B81:$D81,LI81)=0,COUNTIF($B81:$D81,LK81)=0),"0",((LI81=$B81)*$F81+(LI81=$D81)*$G81&gt;(LK81=$B81)*$F81+(LK81=$D81)*$G81)*(LM81&gt;LN81)+((LI81=$B81)*$F81+(LI81=$D81)*$G81=(LK81=$B81)*$F81+(LK81=$D81)*$G81)*(LM81=LN81)+((LI81=$B81)*$F81+(LI81=$D81)*$G81&lt;(LK81=$B81)*$F81+(LK81=$D81)*$G81)*(LM81&lt;LN81)),"")</f>
        <v/>
      </c>
      <c r="LP81" s="584">
        <f>COUNTIF(LI$79:LI$81,LI81)+COUNTIF(LK$79:LK$81,LI81)</f>
        <v>0</v>
      </c>
      <c r="LQ81" s="458" t="str">
        <f ca="1">IF((LO81&lt;&gt;""),IF(OR($F81&lt;&gt;$G81,PrSettings!$M$4="●"),((LI81=$B81)*$F81+(LI81=$D81)*$G81-(LK81=$B81)*$F81-(LK81=$D81)*$G81=(LM81-LN81))*(LO81=1),0),"")</f>
        <v/>
      </c>
      <c r="LR81" s="458" t="str">
        <f ca="1">IF((LQ81&lt;&gt;""),IF(LQ81=0,0,((LI81=$B81)*$F81+(LI81=$D81)*$G81=LM81)*((LK81=$B81)*$F81+(LK81=$D81)*$G81=LN81)),"")</f>
        <v/>
      </c>
      <c r="LS81" s="458" t="str">
        <f ca="1">IF(LO81&lt;&gt;"",IF(OR(LT81&lt;&gt;2,COUNTIF($B81:$D81,LI81)=0,COUNTIF($B81:$D81,LK81)=0),0,IF(ABS((LI81=$B81)*$F81+(LI81=$D81)*$G81-(LK81=$B81)*$F81-(LK81=$D81)*$G81)&gt;=PrSettings!$M$7,(ABS((LI81=$B81)*$F81+(LI81=$D81)*$G81-(LK81=$B81)*$F81-(LK81=$D81)*$G81-LM81+LN81)&lt;=1)*1,IF(AND(LO81,$F81=$G81,(LI81=$B81)*$F81+(LI81=$D81)*$G81&gt;=PrSettings!$M$6),(ABS(LM81-(LI81=$B81)*$F81-(LI81=$D81)*$G81)&lt;=1)*1,IF(AND(LO81,(LI81=$B81)*$F81+(LI81=$D81)*$G81+(LK81=$B81)*$F81+(LK81=$D81)*$G81&gt;=PrSettings!$M$8),(ABS(LM81-(LI81=$B81)*$F81-(LI81=$D81)*$G81)+ABS(LN81-(LK81=$B81)*$F81-(LK81=$D81)*$G81)&lt;=1)*1,"0")))),"")</f>
        <v/>
      </c>
      <c r="LT81" s="579" t="str">
        <f ca="1">IF(($C$79&amp;$E$79&lt;&gt;"")*(LI81&amp;LK81&lt;&gt;""),IF(LP81&lt;&gt;1,0,($B81=LI81)+($D81=LI81))+IF(LO63&lt;&gt;1,0,($B81=LK81)+($D81=LK81)),"")</f>
        <v/>
      </c>
      <c r="LV81" s="494"/>
      <c r="LW81" s="477" t="str">
        <f>IF(LV81="","",VLOOKUP(LV81,Language!$D$5:$E$94,2,0))</f>
        <v/>
      </c>
      <c r="LX81" s="495"/>
      <c r="LY81" s="477" t="str">
        <f>IF(LX81="","",VLOOKUP(LX81,Language!$D$5:$E$94,2,0))</f>
        <v/>
      </c>
      <c r="LZ81" s="498"/>
      <c r="MA81" s="498"/>
      <c r="MB81" s="458" t="str">
        <f ca="1">IF(($F81&lt;&gt;"")*($G81&lt;&gt;"")*(LZ81&lt;&gt;"")*(MA81&lt;&gt;""),IF(OR(MG81&lt;&gt;2,COUNTIF($B81:$D81,LV81)=0,COUNTIF($B81:$D81,LX81)=0),"0",((LV81=$B81)*$F81+(LV81=$D81)*$G81&gt;(LX81=$B81)*$F81+(LX81=$D81)*$G81)*(LZ81&gt;MA81)+((LV81=$B81)*$F81+(LV81=$D81)*$G81=(LX81=$B81)*$F81+(LX81=$D81)*$G81)*(LZ81=MA81)+((LV81=$B81)*$F81+(LV81=$D81)*$G81&lt;(LX81=$B81)*$F81+(LX81=$D81)*$G81)*(LZ81&lt;MA81)),"")</f>
        <v/>
      </c>
      <c r="MC81" s="584">
        <f>COUNTIF(LV$79:LV$81,LV81)+COUNTIF(LX$79:LX$81,LV81)</f>
        <v>0</v>
      </c>
      <c r="MD81" s="458" t="str">
        <f ca="1">IF((MB81&lt;&gt;""),IF(OR($F81&lt;&gt;$G81,PrSettings!$M$4="●"),((LV81=$B81)*$F81+(LV81=$D81)*$G81-(LX81=$B81)*$F81-(LX81=$D81)*$G81=(LZ81-MA81))*(MB81=1),0),"")</f>
        <v/>
      </c>
      <c r="ME81" s="458" t="str">
        <f ca="1">IF((MD81&lt;&gt;""),IF(MD81=0,0,((LV81=$B81)*$F81+(LV81=$D81)*$G81=LZ81)*((LX81=$B81)*$F81+(LX81=$D81)*$G81=MA81)),"")</f>
        <v/>
      </c>
      <c r="MF81" s="458" t="str">
        <f ca="1">IF(MB81&lt;&gt;"",IF(OR(MG81&lt;&gt;2,COUNTIF($B81:$D81,LV81)=0,COUNTIF($B81:$D81,LX81)=0),0,IF(ABS((LV81=$B81)*$F81+(LV81=$D81)*$G81-(LX81=$B81)*$F81-(LX81=$D81)*$G81)&gt;=PrSettings!$M$7,(ABS((LV81=$B81)*$F81+(LV81=$D81)*$G81-(LX81=$B81)*$F81-(LX81=$D81)*$G81-LZ81+MA81)&lt;=1)*1,IF(AND(MB81,$F81=$G81,(LV81=$B81)*$F81+(LV81=$D81)*$G81&gt;=PrSettings!$M$6),(ABS(LZ81-(LV81=$B81)*$F81-(LV81=$D81)*$G81)&lt;=1)*1,IF(AND(MB81,(LV81=$B81)*$F81+(LV81=$D81)*$G81+(LX81=$B81)*$F81+(LX81=$D81)*$G81&gt;=PrSettings!$M$8),(ABS(LZ81-(LV81=$B81)*$F81-(LV81=$D81)*$G81)+ABS(MA81-(LX81=$B81)*$F81-(LX81=$D81)*$G81)&lt;=1)*1,"0")))),"")</f>
        <v/>
      </c>
      <c r="MG81" s="579" t="str">
        <f ca="1">IF(($C$79&amp;$E$79&lt;&gt;"")*(LV81&amp;LX81&lt;&gt;""),IF(MC81&lt;&gt;1,0,($B81=LV81)+($D81=LV81))+IF(MB63&lt;&gt;1,0,($B81=LX81)+($D81=LX81)),"")</f>
        <v/>
      </c>
    </row>
    <row r="82" spans="2:345" ht="40.5" thickTop="1" x14ac:dyDescent="0.25">
      <c r="I82" s="609">
        <f ca="1">IFERROR(VLOOKUP(I71,$B$71:$F$74,5,0),0)</f>
        <v>0</v>
      </c>
      <c r="J82" s="609">
        <f ca="1">IFERROR(VLOOKUP(I76,$B$76:$F$77,5,0),0)</f>
        <v>0</v>
      </c>
      <c r="K82" s="609">
        <f ca="1">IFERROR(VLOOKUP(I71,$D$71:$G$74,4,0),0)</f>
        <v>0</v>
      </c>
      <c r="L82" s="575"/>
      <c r="M82" s="576"/>
      <c r="N82" s="576"/>
      <c r="O82" s="577" t="str">
        <f>Language!$E$183</f>
        <v>Finale</v>
      </c>
      <c r="P82" s="577" t="str">
        <f>Language!$E$175</f>
        <v>G/U/V</v>
      </c>
      <c r="Q82" s="577" t="str">
        <f>Language!$E$176</f>
        <v>TD</v>
      </c>
      <c r="R82" s="577" t="str">
        <f>Language!$E$177</f>
        <v>exakt</v>
      </c>
      <c r="S82" s="577" t="str">
        <f>Language!$E$188</f>
        <v>gr. Anz.</v>
      </c>
      <c r="T82" s="578" t="str">
        <f>Language!$E$178</f>
        <v>Teams</v>
      </c>
      <c r="V82" s="609">
        <f ca="1">IFERROR(VLOOKUP(V71,$B$71:$F$74,5,0),0)</f>
        <v>0</v>
      </c>
      <c r="W82" s="609">
        <f ca="1">IFERROR(VLOOKUP(V76,$B$76:$F$77,5,0),0)</f>
        <v>0</v>
      </c>
      <c r="X82" s="609">
        <f ca="1">IFERROR(VLOOKUP(V71,$D$71:$G$74,4,0),0)</f>
        <v>0</v>
      </c>
      <c r="Y82" s="575"/>
      <c r="Z82" s="576"/>
      <c r="AA82" s="576"/>
      <c r="AB82" s="577" t="str">
        <f>Language!$E$183</f>
        <v>Finale</v>
      </c>
      <c r="AC82" s="577" t="str">
        <f>Language!$E$175</f>
        <v>G/U/V</v>
      </c>
      <c r="AD82" s="577" t="str">
        <f>Language!$E$176</f>
        <v>TD</v>
      </c>
      <c r="AE82" s="577" t="str">
        <f>Language!$E$177</f>
        <v>exakt</v>
      </c>
      <c r="AF82" s="577" t="str">
        <f>Language!$E$188</f>
        <v>gr. Anz.</v>
      </c>
      <c r="AG82" s="578" t="str">
        <f>Language!$E$178</f>
        <v>Teams</v>
      </c>
      <c r="AI82" s="609">
        <f ca="1">IFERROR(VLOOKUP(AI71,$B$71:$F$74,5,0),0)</f>
        <v>0</v>
      </c>
      <c r="AJ82" s="609">
        <f ca="1">IFERROR(VLOOKUP(AI76,$B$76:$F$77,5,0),0)</f>
        <v>0</v>
      </c>
      <c r="AK82" s="609">
        <f ca="1">IFERROR(VLOOKUP(AI71,$D$71:$G$74,4,0),0)</f>
        <v>0</v>
      </c>
      <c r="AL82" s="575"/>
      <c r="AM82" s="576"/>
      <c r="AN82" s="576"/>
      <c r="AO82" s="577" t="str">
        <f>Language!$E$183</f>
        <v>Finale</v>
      </c>
      <c r="AP82" s="577" t="str">
        <f>Language!$E$175</f>
        <v>G/U/V</v>
      </c>
      <c r="AQ82" s="577" t="str">
        <f>Language!$E$176</f>
        <v>TD</v>
      </c>
      <c r="AR82" s="577" t="str">
        <f>Language!$E$177</f>
        <v>exakt</v>
      </c>
      <c r="AS82" s="577" t="str">
        <f>Language!$E$188</f>
        <v>gr. Anz.</v>
      </c>
      <c r="AT82" s="578" t="str">
        <f>Language!$E$178</f>
        <v>Teams</v>
      </c>
      <c r="AV82" s="609">
        <f ca="1">IFERROR(VLOOKUP(AV71,$B$71:$F$74,5,0),0)</f>
        <v>0</v>
      </c>
      <c r="AW82" s="609">
        <f ca="1">IFERROR(VLOOKUP(AV76,$B$76:$F$77,5,0),0)</f>
        <v>0</v>
      </c>
      <c r="AX82" s="609">
        <f ca="1">IFERROR(VLOOKUP(AV71,$D$71:$G$74,4,0),0)</f>
        <v>0</v>
      </c>
      <c r="AY82" s="575"/>
      <c r="AZ82" s="576"/>
      <c r="BA82" s="576"/>
      <c r="BB82" s="577" t="str">
        <f>Language!$E$183</f>
        <v>Finale</v>
      </c>
      <c r="BC82" s="577" t="str">
        <f>Language!$E$175</f>
        <v>G/U/V</v>
      </c>
      <c r="BD82" s="577" t="str">
        <f>Language!$E$176</f>
        <v>TD</v>
      </c>
      <c r="BE82" s="577" t="str">
        <f>Language!$E$177</f>
        <v>exakt</v>
      </c>
      <c r="BF82" s="577" t="str">
        <f>Language!$E$188</f>
        <v>gr. Anz.</v>
      </c>
      <c r="BG82" s="578" t="str">
        <f>Language!$E$178</f>
        <v>Teams</v>
      </c>
      <c r="BI82" s="609">
        <f ca="1">IFERROR(VLOOKUP(BI71,$B$71:$F$74,5,0),0)</f>
        <v>0</v>
      </c>
      <c r="BJ82" s="609">
        <f ca="1">IFERROR(VLOOKUP(BI76,$B$76:$F$77,5,0),0)</f>
        <v>0</v>
      </c>
      <c r="BK82" s="609">
        <f ca="1">IFERROR(VLOOKUP(BI71,$D$71:$G$74,4,0),0)</f>
        <v>0</v>
      </c>
      <c r="BL82" s="575"/>
      <c r="BM82" s="576"/>
      <c r="BN82" s="576"/>
      <c r="BO82" s="577" t="str">
        <f>Language!$E$183</f>
        <v>Finale</v>
      </c>
      <c r="BP82" s="577" t="str">
        <f>Language!$E$175</f>
        <v>G/U/V</v>
      </c>
      <c r="BQ82" s="577" t="str">
        <f>Language!$E$176</f>
        <v>TD</v>
      </c>
      <c r="BR82" s="577" t="str">
        <f>Language!$E$177</f>
        <v>exakt</v>
      </c>
      <c r="BS82" s="577" t="str">
        <f>Language!$E$188</f>
        <v>gr. Anz.</v>
      </c>
      <c r="BT82" s="578" t="str">
        <f>Language!$E$178</f>
        <v>Teams</v>
      </c>
      <c r="BV82" s="609">
        <f ca="1">IFERROR(VLOOKUP(BV71,$B$71:$F$74,5,0),0)</f>
        <v>0</v>
      </c>
      <c r="BW82" s="609">
        <f ca="1">IFERROR(VLOOKUP(BV76,$B$76:$F$77,5,0),0)</f>
        <v>0</v>
      </c>
      <c r="BX82" s="609">
        <f ca="1">IFERROR(VLOOKUP(BV71,$D$71:$G$74,4,0),0)</f>
        <v>0</v>
      </c>
      <c r="BY82" s="575"/>
      <c r="BZ82" s="576"/>
      <c r="CA82" s="576"/>
      <c r="CB82" s="577" t="str">
        <f>Language!$E$183</f>
        <v>Finale</v>
      </c>
      <c r="CC82" s="577" t="str">
        <f>Language!$E$175</f>
        <v>G/U/V</v>
      </c>
      <c r="CD82" s="577" t="str">
        <f>Language!$E$176</f>
        <v>TD</v>
      </c>
      <c r="CE82" s="577" t="str">
        <f>Language!$E$177</f>
        <v>exakt</v>
      </c>
      <c r="CF82" s="577" t="str">
        <f>Language!$E$188</f>
        <v>gr. Anz.</v>
      </c>
      <c r="CG82" s="578" t="str">
        <f>Language!$E$178</f>
        <v>Teams</v>
      </c>
      <c r="CI82" s="609">
        <f ca="1">IFERROR(VLOOKUP(CI71,$B$71:$F$74,5,0),0)</f>
        <v>0</v>
      </c>
      <c r="CJ82" s="609">
        <f ca="1">IFERROR(VLOOKUP(CI76,$B$76:$F$77,5,0),0)</f>
        <v>0</v>
      </c>
      <c r="CK82" s="609">
        <f ca="1">IFERROR(VLOOKUP(CI71,$D$71:$G$74,4,0),0)</f>
        <v>0</v>
      </c>
      <c r="CL82" s="575"/>
      <c r="CM82" s="576"/>
      <c r="CN82" s="576"/>
      <c r="CO82" s="577" t="str">
        <f>Language!$E$183</f>
        <v>Finale</v>
      </c>
      <c r="CP82" s="577" t="str">
        <f>Language!$E$175</f>
        <v>G/U/V</v>
      </c>
      <c r="CQ82" s="577" t="str">
        <f>Language!$E$176</f>
        <v>TD</v>
      </c>
      <c r="CR82" s="577" t="str">
        <f>Language!$E$177</f>
        <v>exakt</v>
      </c>
      <c r="CS82" s="577" t="str">
        <f>Language!$E$188</f>
        <v>gr. Anz.</v>
      </c>
      <c r="CT82" s="578" t="str">
        <f>Language!$E$178</f>
        <v>Teams</v>
      </c>
      <c r="CV82" s="609">
        <f ca="1">IFERROR(VLOOKUP(CV71,$B$71:$F$74,5,0),0)</f>
        <v>0</v>
      </c>
      <c r="CW82" s="609">
        <f ca="1">IFERROR(VLOOKUP(CV76,$B$76:$F$77,5,0),0)</f>
        <v>0</v>
      </c>
      <c r="CX82" s="609">
        <f ca="1">IFERROR(VLOOKUP(CV71,$D$71:$G$74,4,0),0)</f>
        <v>0</v>
      </c>
      <c r="CY82" s="575"/>
      <c r="CZ82" s="576"/>
      <c r="DA82" s="576"/>
      <c r="DB82" s="577" t="str">
        <f>Language!$E$183</f>
        <v>Finale</v>
      </c>
      <c r="DC82" s="577" t="str">
        <f>Language!$E$175</f>
        <v>G/U/V</v>
      </c>
      <c r="DD82" s="577" t="str">
        <f>Language!$E$176</f>
        <v>TD</v>
      </c>
      <c r="DE82" s="577" t="str">
        <f>Language!$E$177</f>
        <v>exakt</v>
      </c>
      <c r="DF82" s="577" t="str">
        <f>Language!$E$188</f>
        <v>gr. Anz.</v>
      </c>
      <c r="DG82" s="578" t="str">
        <f>Language!$E$178</f>
        <v>Teams</v>
      </c>
      <c r="DI82" s="609">
        <f ca="1">IFERROR(VLOOKUP(DI71,$B$71:$F$74,5,0),0)</f>
        <v>0</v>
      </c>
      <c r="DJ82" s="609">
        <f ca="1">IFERROR(VLOOKUP(DI76,$B$76:$F$77,5,0),0)</f>
        <v>0</v>
      </c>
      <c r="DK82" s="609">
        <f ca="1">IFERROR(VLOOKUP(DI71,$D$71:$G$74,4,0),0)</f>
        <v>0</v>
      </c>
      <c r="DL82" s="575"/>
      <c r="DM82" s="576"/>
      <c r="DN82" s="576"/>
      <c r="DO82" s="577" t="str">
        <f>Language!$E$183</f>
        <v>Finale</v>
      </c>
      <c r="DP82" s="577" t="str">
        <f>Language!$E$175</f>
        <v>G/U/V</v>
      </c>
      <c r="DQ82" s="577" t="str">
        <f>Language!$E$176</f>
        <v>TD</v>
      </c>
      <c r="DR82" s="577" t="str">
        <f>Language!$E$177</f>
        <v>exakt</v>
      </c>
      <c r="DS82" s="577" t="str">
        <f>Language!$E$188</f>
        <v>gr. Anz.</v>
      </c>
      <c r="DT82" s="578" t="str">
        <f>Language!$E$178</f>
        <v>Teams</v>
      </c>
      <c r="DV82" s="609">
        <f ca="1">IFERROR(VLOOKUP(DV71,$B$71:$F$74,5,0),0)</f>
        <v>0</v>
      </c>
      <c r="DW82" s="609">
        <f ca="1">IFERROR(VLOOKUP(DV76,$B$76:$F$77,5,0),0)</f>
        <v>0</v>
      </c>
      <c r="DX82" s="609">
        <f ca="1">IFERROR(VLOOKUP(DV71,$D$71:$G$74,4,0),0)</f>
        <v>0</v>
      </c>
      <c r="DY82" s="575"/>
      <c r="DZ82" s="576"/>
      <c r="EA82" s="576"/>
      <c r="EB82" s="577" t="str">
        <f>Language!$E$183</f>
        <v>Finale</v>
      </c>
      <c r="EC82" s="577" t="str">
        <f>Language!$E$175</f>
        <v>G/U/V</v>
      </c>
      <c r="ED82" s="577" t="str">
        <f>Language!$E$176</f>
        <v>TD</v>
      </c>
      <c r="EE82" s="577" t="str">
        <f>Language!$E$177</f>
        <v>exakt</v>
      </c>
      <c r="EF82" s="577" t="str">
        <f>Language!$E$188</f>
        <v>gr. Anz.</v>
      </c>
      <c r="EG82" s="578" t="str">
        <f>Language!$E$178</f>
        <v>Teams</v>
      </c>
      <c r="EI82" s="609">
        <f ca="1">IFERROR(VLOOKUP(EI71,$B$71:$F$74,5,0),0)</f>
        <v>0</v>
      </c>
      <c r="EJ82" s="609">
        <f ca="1">IFERROR(VLOOKUP(EI76,$B$76:$F$77,5,0),0)</f>
        <v>0</v>
      </c>
      <c r="EK82" s="609">
        <f ca="1">IFERROR(VLOOKUP(EI71,$D$71:$G$74,4,0),0)</f>
        <v>0</v>
      </c>
      <c r="EL82" s="575"/>
      <c r="EM82" s="576"/>
      <c r="EN82" s="576"/>
      <c r="EO82" s="577" t="str">
        <f>Language!$E$183</f>
        <v>Finale</v>
      </c>
      <c r="EP82" s="577" t="str">
        <f>Language!$E$175</f>
        <v>G/U/V</v>
      </c>
      <c r="EQ82" s="577" t="str">
        <f>Language!$E$176</f>
        <v>TD</v>
      </c>
      <c r="ER82" s="577" t="str">
        <f>Language!$E$177</f>
        <v>exakt</v>
      </c>
      <c r="ES82" s="577" t="str">
        <f>Language!$E$188</f>
        <v>gr. Anz.</v>
      </c>
      <c r="ET82" s="578" t="str">
        <f>Language!$E$178</f>
        <v>Teams</v>
      </c>
      <c r="EV82" s="609">
        <f ca="1">IFERROR(VLOOKUP(EV71,$B$71:$F$74,5,0),0)</f>
        <v>0</v>
      </c>
      <c r="EW82" s="609">
        <f ca="1">IFERROR(VLOOKUP(EV76,$B$76:$F$77,5,0),0)</f>
        <v>0</v>
      </c>
      <c r="EX82" s="609">
        <f ca="1">IFERROR(VLOOKUP(EV71,$D$71:$G$74,4,0),0)</f>
        <v>0</v>
      </c>
      <c r="EY82" s="575"/>
      <c r="EZ82" s="576"/>
      <c r="FA82" s="576"/>
      <c r="FB82" s="577" t="str">
        <f>Language!$E$183</f>
        <v>Finale</v>
      </c>
      <c r="FC82" s="577" t="str">
        <f>Language!$E$175</f>
        <v>G/U/V</v>
      </c>
      <c r="FD82" s="577" t="str">
        <f>Language!$E$176</f>
        <v>TD</v>
      </c>
      <c r="FE82" s="577" t="str">
        <f>Language!$E$177</f>
        <v>exakt</v>
      </c>
      <c r="FF82" s="577" t="str">
        <f>Language!$E$188</f>
        <v>gr. Anz.</v>
      </c>
      <c r="FG82" s="578" t="str">
        <f>Language!$E$178</f>
        <v>Teams</v>
      </c>
      <c r="FI82" s="609">
        <f ca="1">IFERROR(VLOOKUP(FI71,$B$71:$F$74,5,0),0)</f>
        <v>0</v>
      </c>
      <c r="FJ82" s="609">
        <f ca="1">IFERROR(VLOOKUP(FI76,$B$76:$F$77,5,0),0)</f>
        <v>0</v>
      </c>
      <c r="FK82" s="609">
        <f ca="1">IFERROR(VLOOKUP(FI71,$D$71:$G$74,4,0),0)</f>
        <v>0</v>
      </c>
      <c r="FL82" s="575"/>
      <c r="FM82" s="576"/>
      <c r="FN82" s="576"/>
      <c r="FO82" s="577" t="str">
        <f>Language!$E$183</f>
        <v>Finale</v>
      </c>
      <c r="FP82" s="577" t="str">
        <f>Language!$E$175</f>
        <v>G/U/V</v>
      </c>
      <c r="FQ82" s="577" t="str">
        <f>Language!$E$176</f>
        <v>TD</v>
      </c>
      <c r="FR82" s="577" t="str">
        <f>Language!$E$177</f>
        <v>exakt</v>
      </c>
      <c r="FS82" s="577" t="str">
        <f>Language!$E$188</f>
        <v>gr. Anz.</v>
      </c>
      <c r="FT82" s="578" t="str">
        <f>Language!$E$178</f>
        <v>Teams</v>
      </c>
      <c r="FV82" s="609">
        <f ca="1">IFERROR(VLOOKUP(FV71,$B$71:$F$74,5,0),0)</f>
        <v>0</v>
      </c>
      <c r="FW82" s="609">
        <f ca="1">IFERROR(VLOOKUP(FV76,$B$76:$F$77,5,0),0)</f>
        <v>0</v>
      </c>
      <c r="FX82" s="609">
        <f ca="1">IFERROR(VLOOKUP(FV71,$D$71:$G$74,4,0),0)</f>
        <v>0</v>
      </c>
      <c r="FY82" s="575"/>
      <c r="FZ82" s="576"/>
      <c r="GA82" s="576"/>
      <c r="GB82" s="577" t="str">
        <f>Language!$E$183</f>
        <v>Finale</v>
      </c>
      <c r="GC82" s="577" t="str">
        <f>Language!$E$175</f>
        <v>G/U/V</v>
      </c>
      <c r="GD82" s="577" t="str">
        <f>Language!$E$176</f>
        <v>TD</v>
      </c>
      <c r="GE82" s="577" t="str">
        <f>Language!$E$177</f>
        <v>exakt</v>
      </c>
      <c r="GF82" s="577" t="str">
        <f>Language!$E$188</f>
        <v>gr. Anz.</v>
      </c>
      <c r="GG82" s="578" t="str">
        <f>Language!$E$178</f>
        <v>Teams</v>
      </c>
      <c r="GI82" s="609">
        <f ca="1">IFERROR(VLOOKUP(GI71,$B$71:$F$74,5,0),0)</f>
        <v>0</v>
      </c>
      <c r="GJ82" s="609">
        <f ca="1">IFERROR(VLOOKUP(GI76,$B$76:$F$77,5,0),0)</f>
        <v>0</v>
      </c>
      <c r="GK82" s="609">
        <f ca="1">IFERROR(VLOOKUP(GI71,$D$71:$G$74,4,0),0)</f>
        <v>0</v>
      </c>
      <c r="GL82" s="575"/>
      <c r="GM82" s="576"/>
      <c r="GN82" s="576"/>
      <c r="GO82" s="577" t="str">
        <f>Language!$E$183</f>
        <v>Finale</v>
      </c>
      <c r="GP82" s="577" t="str">
        <f>Language!$E$175</f>
        <v>G/U/V</v>
      </c>
      <c r="GQ82" s="577" t="str">
        <f>Language!$E$176</f>
        <v>TD</v>
      </c>
      <c r="GR82" s="577" t="str">
        <f>Language!$E$177</f>
        <v>exakt</v>
      </c>
      <c r="GS82" s="577" t="str">
        <f>Language!$E$188</f>
        <v>gr. Anz.</v>
      </c>
      <c r="GT82" s="578" t="str">
        <f>Language!$E$178</f>
        <v>Teams</v>
      </c>
      <c r="GV82" s="609">
        <f ca="1">IFERROR(VLOOKUP(GV71,$B$71:$F$74,5,0),0)</f>
        <v>0</v>
      </c>
      <c r="GW82" s="609">
        <f ca="1">IFERROR(VLOOKUP(GV76,$B$76:$F$77,5,0),0)</f>
        <v>0</v>
      </c>
      <c r="GX82" s="609">
        <f ca="1">IFERROR(VLOOKUP(GV71,$D$71:$G$74,4,0),0)</f>
        <v>0</v>
      </c>
      <c r="GY82" s="575"/>
      <c r="GZ82" s="576"/>
      <c r="HA82" s="576"/>
      <c r="HB82" s="577" t="str">
        <f>Language!$E$183</f>
        <v>Finale</v>
      </c>
      <c r="HC82" s="577" t="str">
        <f>Language!$E$175</f>
        <v>G/U/V</v>
      </c>
      <c r="HD82" s="577" t="str">
        <f>Language!$E$176</f>
        <v>TD</v>
      </c>
      <c r="HE82" s="577" t="str">
        <f>Language!$E$177</f>
        <v>exakt</v>
      </c>
      <c r="HF82" s="577" t="str">
        <f>Language!$E$188</f>
        <v>gr. Anz.</v>
      </c>
      <c r="HG82" s="578" t="str">
        <f>Language!$E$178</f>
        <v>Teams</v>
      </c>
      <c r="HI82" s="609">
        <f ca="1">IFERROR(VLOOKUP(HI71,$B$71:$F$74,5,0),0)</f>
        <v>0</v>
      </c>
      <c r="HJ82" s="609">
        <f ca="1">IFERROR(VLOOKUP(HI76,$B$76:$F$77,5,0),0)</f>
        <v>0</v>
      </c>
      <c r="HK82" s="609">
        <f ca="1">IFERROR(VLOOKUP(HI71,$D$71:$G$74,4,0),0)</f>
        <v>0</v>
      </c>
      <c r="HL82" s="575"/>
      <c r="HM82" s="576"/>
      <c r="HN82" s="576"/>
      <c r="HO82" s="577" t="str">
        <f>Language!$E$183</f>
        <v>Finale</v>
      </c>
      <c r="HP82" s="577" t="str">
        <f>Language!$E$175</f>
        <v>G/U/V</v>
      </c>
      <c r="HQ82" s="577" t="str">
        <f>Language!$E$176</f>
        <v>TD</v>
      </c>
      <c r="HR82" s="577" t="str">
        <f>Language!$E$177</f>
        <v>exakt</v>
      </c>
      <c r="HS82" s="577" t="str">
        <f>Language!$E$188</f>
        <v>gr. Anz.</v>
      </c>
      <c r="HT82" s="578" t="str">
        <f>Language!$E$178</f>
        <v>Teams</v>
      </c>
      <c r="HV82" s="609">
        <f ca="1">IFERROR(VLOOKUP(HV71,$B$71:$F$74,5,0),0)</f>
        <v>0</v>
      </c>
      <c r="HW82" s="609">
        <f ca="1">IFERROR(VLOOKUP(HV76,$B$76:$F$77,5,0),0)</f>
        <v>0</v>
      </c>
      <c r="HX82" s="609">
        <f ca="1">IFERROR(VLOOKUP(HV71,$D$71:$G$74,4,0),0)</f>
        <v>0</v>
      </c>
      <c r="HY82" s="575"/>
      <c r="HZ82" s="576"/>
      <c r="IA82" s="576"/>
      <c r="IB82" s="577" t="str">
        <f>Language!$E$183</f>
        <v>Finale</v>
      </c>
      <c r="IC82" s="577" t="str">
        <f>Language!$E$175</f>
        <v>G/U/V</v>
      </c>
      <c r="ID82" s="577" t="str">
        <f>Language!$E$176</f>
        <v>TD</v>
      </c>
      <c r="IE82" s="577" t="str">
        <f>Language!$E$177</f>
        <v>exakt</v>
      </c>
      <c r="IF82" s="577" t="str">
        <f>Language!$E$188</f>
        <v>gr. Anz.</v>
      </c>
      <c r="IG82" s="578" t="str">
        <f>Language!$E$178</f>
        <v>Teams</v>
      </c>
      <c r="II82" s="609">
        <f ca="1">IFERROR(VLOOKUP(II71,$B$71:$F$74,5,0),0)</f>
        <v>0</v>
      </c>
      <c r="IJ82" s="609">
        <f ca="1">IFERROR(VLOOKUP(II76,$B$76:$F$77,5,0),0)</f>
        <v>0</v>
      </c>
      <c r="IK82" s="609">
        <f ca="1">IFERROR(VLOOKUP(II71,$D$71:$G$74,4,0),0)</f>
        <v>0</v>
      </c>
      <c r="IL82" s="575"/>
      <c r="IM82" s="576"/>
      <c r="IN82" s="576"/>
      <c r="IO82" s="577" t="str">
        <f>Language!$E$183</f>
        <v>Finale</v>
      </c>
      <c r="IP82" s="577" t="str">
        <f>Language!$E$175</f>
        <v>G/U/V</v>
      </c>
      <c r="IQ82" s="577" t="str">
        <f>Language!$E$176</f>
        <v>TD</v>
      </c>
      <c r="IR82" s="577" t="str">
        <f>Language!$E$177</f>
        <v>exakt</v>
      </c>
      <c r="IS82" s="577" t="str">
        <f>Language!$E$188</f>
        <v>gr. Anz.</v>
      </c>
      <c r="IT82" s="578" t="str">
        <f>Language!$E$178</f>
        <v>Teams</v>
      </c>
      <c r="IV82" s="609">
        <f ca="1">IFERROR(VLOOKUP(IV71,$B$71:$F$74,5,0),0)</f>
        <v>0</v>
      </c>
      <c r="IW82" s="609">
        <f ca="1">IFERROR(VLOOKUP(IV76,$B$76:$F$77,5,0),0)</f>
        <v>0</v>
      </c>
      <c r="IX82" s="609">
        <f ca="1">IFERROR(VLOOKUP(IV71,$D$71:$G$74,4,0),0)</f>
        <v>0</v>
      </c>
      <c r="IY82" s="575"/>
      <c r="IZ82" s="576"/>
      <c r="JA82" s="576"/>
      <c r="JB82" s="577" t="str">
        <f>Language!$E$183</f>
        <v>Finale</v>
      </c>
      <c r="JC82" s="577" t="str">
        <f>Language!$E$175</f>
        <v>G/U/V</v>
      </c>
      <c r="JD82" s="577" t="str">
        <f>Language!$E$176</f>
        <v>TD</v>
      </c>
      <c r="JE82" s="577" t="str">
        <f>Language!$E$177</f>
        <v>exakt</v>
      </c>
      <c r="JF82" s="577" t="str">
        <f>Language!$E$188</f>
        <v>gr. Anz.</v>
      </c>
      <c r="JG82" s="578" t="str">
        <f>Language!$E$178</f>
        <v>Teams</v>
      </c>
      <c r="JI82" s="609">
        <f ca="1">IFERROR(VLOOKUP(JI71,$B$71:$F$74,5,0),0)</f>
        <v>0</v>
      </c>
      <c r="JJ82" s="609">
        <f ca="1">IFERROR(VLOOKUP(JI76,$B$76:$F$77,5,0),0)</f>
        <v>0</v>
      </c>
      <c r="JK82" s="609">
        <f ca="1">IFERROR(VLOOKUP(JI71,$D$71:$G$74,4,0),0)</f>
        <v>0</v>
      </c>
      <c r="JL82" s="575"/>
      <c r="JM82" s="576"/>
      <c r="JN82" s="576"/>
      <c r="JO82" s="577" t="str">
        <f>Language!$E$183</f>
        <v>Finale</v>
      </c>
      <c r="JP82" s="577" t="str">
        <f>Language!$E$175</f>
        <v>G/U/V</v>
      </c>
      <c r="JQ82" s="577" t="str">
        <f>Language!$E$176</f>
        <v>TD</v>
      </c>
      <c r="JR82" s="577" t="str">
        <f>Language!$E$177</f>
        <v>exakt</v>
      </c>
      <c r="JS82" s="577" t="str">
        <f>Language!$E$188</f>
        <v>gr. Anz.</v>
      </c>
      <c r="JT82" s="578" t="str">
        <f>Language!$E$178</f>
        <v>Teams</v>
      </c>
      <c r="JV82" s="609">
        <f ca="1">IFERROR(VLOOKUP(JV71,$B$71:$F$74,5,0),0)</f>
        <v>0</v>
      </c>
      <c r="JW82" s="609">
        <f ca="1">IFERROR(VLOOKUP(JV76,$B$76:$F$77,5,0),0)</f>
        <v>0</v>
      </c>
      <c r="JX82" s="609">
        <f ca="1">IFERROR(VLOOKUP(JV71,$D$71:$G$74,4,0),0)</f>
        <v>0</v>
      </c>
      <c r="JY82" s="575"/>
      <c r="JZ82" s="576"/>
      <c r="KA82" s="576"/>
      <c r="KB82" s="577" t="str">
        <f>Language!$E$183</f>
        <v>Finale</v>
      </c>
      <c r="KC82" s="577" t="str">
        <f>Language!$E$175</f>
        <v>G/U/V</v>
      </c>
      <c r="KD82" s="577" t="str">
        <f>Language!$E$176</f>
        <v>TD</v>
      </c>
      <c r="KE82" s="577" t="str">
        <f>Language!$E$177</f>
        <v>exakt</v>
      </c>
      <c r="KF82" s="577" t="str">
        <f>Language!$E$188</f>
        <v>gr. Anz.</v>
      </c>
      <c r="KG82" s="578" t="str">
        <f>Language!$E$178</f>
        <v>Teams</v>
      </c>
      <c r="KI82" s="609">
        <f ca="1">IFERROR(VLOOKUP(KI71,$B$71:$F$74,5,0),0)</f>
        <v>0</v>
      </c>
      <c r="KJ82" s="609">
        <f ca="1">IFERROR(VLOOKUP(KI76,$B$76:$F$77,5,0),0)</f>
        <v>0</v>
      </c>
      <c r="KK82" s="609">
        <f ca="1">IFERROR(VLOOKUP(KI71,$D$71:$G$74,4,0),0)</f>
        <v>0</v>
      </c>
      <c r="KL82" s="575"/>
      <c r="KM82" s="576"/>
      <c r="KN82" s="576"/>
      <c r="KO82" s="577" t="str">
        <f>Language!$E$183</f>
        <v>Finale</v>
      </c>
      <c r="KP82" s="577" t="str">
        <f>Language!$E$175</f>
        <v>G/U/V</v>
      </c>
      <c r="KQ82" s="577" t="str">
        <f>Language!$E$176</f>
        <v>TD</v>
      </c>
      <c r="KR82" s="577" t="str">
        <f>Language!$E$177</f>
        <v>exakt</v>
      </c>
      <c r="KS82" s="577" t="str">
        <f>Language!$E$188</f>
        <v>gr. Anz.</v>
      </c>
      <c r="KT82" s="578" t="str">
        <f>Language!$E$178</f>
        <v>Teams</v>
      </c>
      <c r="KV82" s="609">
        <f ca="1">IFERROR(VLOOKUP(KV71,$B$71:$F$74,5,0),0)</f>
        <v>0</v>
      </c>
      <c r="KW82" s="609">
        <f ca="1">IFERROR(VLOOKUP(KV76,$B$76:$F$77,5,0),0)</f>
        <v>0</v>
      </c>
      <c r="KX82" s="609">
        <f ca="1">IFERROR(VLOOKUP(KV71,$D$71:$G$74,4,0),0)</f>
        <v>0</v>
      </c>
      <c r="KY82" s="575"/>
      <c r="KZ82" s="576"/>
      <c r="LA82" s="576"/>
      <c r="LB82" s="577" t="str">
        <f>Language!$E$183</f>
        <v>Finale</v>
      </c>
      <c r="LC82" s="577" t="str">
        <f>Language!$E$175</f>
        <v>G/U/V</v>
      </c>
      <c r="LD82" s="577" t="str">
        <f>Language!$E$176</f>
        <v>TD</v>
      </c>
      <c r="LE82" s="577" t="str">
        <f>Language!$E$177</f>
        <v>exakt</v>
      </c>
      <c r="LF82" s="577" t="str">
        <f>Language!$E$188</f>
        <v>gr. Anz.</v>
      </c>
      <c r="LG82" s="578" t="str">
        <f>Language!$E$178</f>
        <v>Teams</v>
      </c>
      <c r="LI82" s="609">
        <f ca="1">IFERROR(VLOOKUP(LI71,$B$71:$F$74,5,0),0)</f>
        <v>0</v>
      </c>
      <c r="LJ82" s="609">
        <f ca="1">IFERROR(VLOOKUP(LI76,$B$76:$F$77,5,0),0)</f>
        <v>0</v>
      </c>
      <c r="LK82" s="609">
        <f ca="1">IFERROR(VLOOKUP(LI71,$D$71:$G$74,4,0),0)</f>
        <v>0</v>
      </c>
      <c r="LL82" s="575"/>
      <c r="LM82" s="576"/>
      <c r="LN82" s="576"/>
      <c r="LO82" s="577" t="str">
        <f>Language!$E$183</f>
        <v>Finale</v>
      </c>
      <c r="LP82" s="577" t="str">
        <f>Language!$E$175</f>
        <v>G/U/V</v>
      </c>
      <c r="LQ82" s="577" t="str">
        <f>Language!$E$176</f>
        <v>TD</v>
      </c>
      <c r="LR82" s="577" t="str">
        <f>Language!$E$177</f>
        <v>exakt</v>
      </c>
      <c r="LS82" s="577" t="str">
        <f>Language!$E$188</f>
        <v>gr. Anz.</v>
      </c>
      <c r="LT82" s="578" t="str">
        <f>Language!$E$178</f>
        <v>Teams</v>
      </c>
      <c r="LV82" s="609">
        <f ca="1">IFERROR(VLOOKUP(LV71,$B$71:$F$74,5,0),0)</f>
        <v>0</v>
      </c>
      <c r="LW82" s="609">
        <f ca="1">IFERROR(VLOOKUP(LV76,$B$76:$F$77,5,0),0)</f>
        <v>0</v>
      </c>
      <c r="LX82" s="609">
        <f ca="1">IFERROR(VLOOKUP(LV71,$D$71:$G$74,4,0),0)</f>
        <v>0</v>
      </c>
      <c r="LY82" s="575"/>
      <c r="LZ82" s="576"/>
      <c r="MA82" s="576"/>
      <c r="MB82" s="577" t="str">
        <f>Language!$E$183</f>
        <v>Finale</v>
      </c>
      <c r="MC82" s="577" t="str">
        <f>Language!$E$175</f>
        <v>G/U/V</v>
      </c>
      <c r="MD82" s="577" t="str">
        <f>Language!$E$176</f>
        <v>TD</v>
      </c>
      <c r="ME82" s="577" t="str">
        <f>Language!$E$177</f>
        <v>exakt</v>
      </c>
      <c r="MF82" s="577" t="str">
        <f>Language!$E$188</f>
        <v>gr. Anz.</v>
      </c>
      <c r="MG82" s="578" t="str">
        <f>Language!$E$178</f>
        <v>Teams</v>
      </c>
    </row>
    <row r="83" spans="2:345" x14ac:dyDescent="0.25">
      <c r="I83" s="609">
        <f ca="1">IFERROR(VLOOKUP(I72,$B$71:$F$74,5,0),0)</f>
        <v>0</v>
      </c>
      <c r="J83" s="609">
        <f ca="1">IFERROR(VLOOKUP(I77,$B$76:$F$77,5,0),0)</f>
        <v>0</v>
      </c>
      <c r="K83" s="609">
        <f ca="1">IFERROR(VLOOKUP(I72,$D$71:$G$74,4,0),0)</f>
        <v>0</v>
      </c>
      <c r="L83" s="524"/>
      <c r="M83" s="525"/>
      <c r="N83" s="525"/>
      <c r="O83" s="453">
        <f ca="1">SUM(O79:O81)</f>
        <v>0</v>
      </c>
      <c r="P83" s="453">
        <f ca="1">SUM(P6:P77)</f>
        <v>0</v>
      </c>
      <c r="Q83" s="453">
        <f ca="1">SUM(Q6:Q81)</f>
        <v>0</v>
      </c>
      <c r="R83" s="453">
        <f ca="1">SUM(R6:R81)</f>
        <v>0</v>
      </c>
      <c r="S83" s="453">
        <f ca="1">SUM(S6:S81)</f>
        <v>0</v>
      </c>
      <c r="T83" s="476">
        <f ca="1">SUM(T71:T77)+SUM(T81:T81)</f>
        <v>0</v>
      </c>
      <c r="V83" s="609">
        <f ca="1">IFERROR(VLOOKUP(V72,$B$71:$F$74,5,0),0)</f>
        <v>0</v>
      </c>
      <c r="W83" s="609">
        <f ca="1">IFERROR(VLOOKUP(V77,$B$76:$F$77,5,0),0)</f>
        <v>0</v>
      </c>
      <c r="X83" s="609">
        <f ca="1">IFERROR(VLOOKUP(V72,$D$71:$G$74,4,0),0)</f>
        <v>0</v>
      </c>
      <c r="Y83" s="524"/>
      <c r="Z83" s="525"/>
      <c r="AA83" s="525"/>
      <c r="AB83" s="453">
        <f ca="1">SUM(AB79:AB81)</f>
        <v>0</v>
      </c>
      <c r="AC83" s="453">
        <f ca="1">SUM(AC6:AC77)</f>
        <v>0</v>
      </c>
      <c r="AD83" s="453">
        <f ca="1">SUM(AD6:AD81)</f>
        <v>0</v>
      </c>
      <c r="AE83" s="453">
        <f ca="1">SUM(AE6:AE81)</f>
        <v>0</v>
      </c>
      <c r="AF83" s="453">
        <f ca="1">SUM(AF6:AF81)</f>
        <v>0</v>
      </c>
      <c r="AG83" s="476">
        <f ca="1">SUM(AG71:AG77)+SUM(AG81:AG81)</f>
        <v>0</v>
      </c>
      <c r="AI83" s="609">
        <f ca="1">IFERROR(VLOOKUP(AI72,$B$71:$F$74,5,0),0)</f>
        <v>0</v>
      </c>
      <c r="AJ83" s="609">
        <f ca="1">IFERROR(VLOOKUP(AI77,$B$76:$F$77,5,0),0)</f>
        <v>0</v>
      </c>
      <c r="AK83" s="609">
        <f ca="1">IFERROR(VLOOKUP(AI72,$D$71:$G$74,4,0),0)</f>
        <v>0</v>
      </c>
      <c r="AL83" s="524"/>
      <c r="AM83" s="525"/>
      <c r="AN83" s="525"/>
      <c r="AO83" s="453">
        <f ca="1">SUM(AO79:AO81)</f>
        <v>0</v>
      </c>
      <c r="AP83" s="453">
        <f ca="1">SUM(AP6:AP77)</f>
        <v>0</v>
      </c>
      <c r="AQ83" s="453">
        <f ca="1">SUM(AQ6:AQ81)</f>
        <v>0</v>
      </c>
      <c r="AR83" s="453">
        <f ca="1">SUM(AR6:AR81)</f>
        <v>0</v>
      </c>
      <c r="AS83" s="453">
        <f ca="1">SUM(AS6:AS81)</f>
        <v>0</v>
      </c>
      <c r="AT83" s="476">
        <f ca="1">SUM(AT71:AT77)+SUM(AT81:AT81)</f>
        <v>0</v>
      </c>
      <c r="AV83" s="609">
        <f ca="1">IFERROR(VLOOKUP(AV72,$B$71:$F$74,5,0),0)</f>
        <v>0</v>
      </c>
      <c r="AW83" s="609">
        <f ca="1">IFERROR(VLOOKUP(AV77,$B$76:$F$77,5,0),0)</f>
        <v>0</v>
      </c>
      <c r="AX83" s="609">
        <f ca="1">IFERROR(VLOOKUP(AV72,$D$71:$G$74,4,0),0)</f>
        <v>0</v>
      </c>
      <c r="AY83" s="524"/>
      <c r="AZ83" s="525"/>
      <c r="BA83" s="525"/>
      <c r="BB83" s="453">
        <f ca="1">SUM(BB79:BB81)</f>
        <v>0</v>
      </c>
      <c r="BC83" s="453">
        <f ca="1">SUM(BC6:BC77)</f>
        <v>0</v>
      </c>
      <c r="BD83" s="453">
        <f ca="1">SUM(BD6:BD81)</f>
        <v>0</v>
      </c>
      <c r="BE83" s="453">
        <f ca="1">SUM(BE6:BE81)</f>
        <v>0</v>
      </c>
      <c r="BF83" s="453">
        <f ca="1">SUM(BF6:BF81)</f>
        <v>0</v>
      </c>
      <c r="BG83" s="476">
        <f ca="1">SUM(BG71:BG77)+SUM(BG81:BG81)</f>
        <v>0</v>
      </c>
      <c r="BI83" s="609">
        <f ca="1">IFERROR(VLOOKUP(BI72,$B$71:$F$74,5,0),0)</f>
        <v>0</v>
      </c>
      <c r="BJ83" s="609">
        <f ca="1">IFERROR(VLOOKUP(BI77,$B$76:$F$77,5,0),0)</f>
        <v>0</v>
      </c>
      <c r="BK83" s="609">
        <f ca="1">IFERROR(VLOOKUP(BI72,$D$71:$G$74,4,0),0)</f>
        <v>0</v>
      </c>
      <c r="BL83" s="524"/>
      <c r="BM83" s="525"/>
      <c r="BN83" s="525"/>
      <c r="BO83" s="453">
        <f ca="1">SUM(BO79:BO81)</f>
        <v>0</v>
      </c>
      <c r="BP83" s="453">
        <f ca="1">SUM(BP6:BP77)</f>
        <v>0</v>
      </c>
      <c r="BQ83" s="453">
        <f ca="1">SUM(BQ6:BQ81)</f>
        <v>0</v>
      </c>
      <c r="BR83" s="453">
        <f ca="1">SUM(BR6:BR81)</f>
        <v>0</v>
      </c>
      <c r="BS83" s="453">
        <f ca="1">SUM(BS6:BS81)</f>
        <v>0</v>
      </c>
      <c r="BT83" s="476">
        <f ca="1">SUM(BT71:BT77)+SUM(BT81:BT81)</f>
        <v>0</v>
      </c>
      <c r="BV83" s="609">
        <f ca="1">IFERROR(VLOOKUP(BV72,$B$71:$F$74,5,0),0)</f>
        <v>0</v>
      </c>
      <c r="BW83" s="609">
        <f ca="1">IFERROR(VLOOKUP(BV77,$B$76:$F$77,5,0),0)</f>
        <v>0</v>
      </c>
      <c r="BX83" s="609">
        <f ca="1">IFERROR(VLOOKUP(BV72,$D$71:$G$74,4,0),0)</f>
        <v>0</v>
      </c>
      <c r="BY83" s="524"/>
      <c r="BZ83" s="525"/>
      <c r="CA83" s="525"/>
      <c r="CB83" s="453">
        <f ca="1">SUM(CB79:CB81)</f>
        <v>0</v>
      </c>
      <c r="CC83" s="453">
        <f ca="1">SUM(CC6:CC77)</f>
        <v>0</v>
      </c>
      <c r="CD83" s="453">
        <f ca="1">SUM(CD6:CD81)</f>
        <v>0</v>
      </c>
      <c r="CE83" s="453">
        <f ca="1">SUM(CE6:CE81)</f>
        <v>0</v>
      </c>
      <c r="CF83" s="453">
        <f ca="1">SUM(CF6:CF81)</f>
        <v>0</v>
      </c>
      <c r="CG83" s="476">
        <f ca="1">SUM(CG71:CG77)+SUM(CG81:CG81)</f>
        <v>0</v>
      </c>
      <c r="CI83" s="609">
        <f ca="1">IFERROR(VLOOKUP(CI72,$B$71:$F$74,5,0),0)</f>
        <v>0</v>
      </c>
      <c r="CJ83" s="609">
        <f ca="1">IFERROR(VLOOKUP(CI77,$B$76:$F$77,5,0),0)</f>
        <v>0</v>
      </c>
      <c r="CK83" s="609">
        <f ca="1">IFERROR(VLOOKUP(CI72,$D$71:$G$74,4,0),0)</f>
        <v>0</v>
      </c>
      <c r="CL83" s="524"/>
      <c r="CM83" s="525"/>
      <c r="CN83" s="525"/>
      <c r="CO83" s="453">
        <f ca="1">SUM(CO79:CO81)</f>
        <v>0</v>
      </c>
      <c r="CP83" s="453">
        <f ca="1">SUM(CP6:CP77)</f>
        <v>0</v>
      </c>
      <c r="CQ83" s="453">
        <f ca="1">SUM(CQ6:CQ81)</f>
        <v>0</v>
      </c>
      <c r="CR83" s="453">
        <f ca="1">SUM(CR6:CR81)</f>
        <v>0</v>
      </c>
      <c r="CS83" s="453">
        <f ca="1">SUM(CS6:CS81)</f>
        <v>0</v>
      </c>
      <c r="CT83" s="476">
        <f ca="1">SUM(CT71:CT77)+SUM(CT81:CT81)</f>
        <v>0</v>
      </c>
      <c r="CV83" s="609">
        <f ca="1">IFERROR(VLOOKUP(CV72,$B$71:$F$74,5,0),0)</f>
        <v>0</v>
      </c>
      <c r="CW83" s="609">
        <f ca="1">IFERROR(VLOOKUP(CV77,$B$76:$F$77,5,0),0)</f>
        <v>0</v>
      </c>
      <c r="CX83" s="609">
        <f ca="1">IFERROR(VLOOKUP(CV72,$D$71:$G$74,4,0),0)</f>
        <v>0</v>
      </c>
      <c r="CY83" s="524"/>
      <c r="CZ83" s="525"/>
      <c r="DA83" s="525"/>
      <c r="DB83" s="453">
        <f ca="1">SUM(DB79:DB81)</f>
        <v>0</v>
      </c>
      <c r="DC83" s="453">
        <f ca="1">SUM(DC6:DC77)</f>
        <v>0</v>
      </c>
      <c r="DD83" s="453">
        <f ca="1">SUM(DD6:DD81)</f>
        <v>0</v>
      </c>
      <c r="DE83" s="453">
        <f ca="1">SUM(DE6:DE81)</f>
        <v>0</v>
      </c>
      <c r="DF83" s="453">
        <f ca="1">SUM(DF6:DF81)</f>
        <v>0</v>
      </c>
      <c r="DG83" s="476">
        <f ca="1">SUM(DG71:DG77)+SUM(DG81:DG81)</f>
        <v>0</v>
      </c>
      <c r="DI83" s="609">
        <f ca="1">IFERROR(VLOOKUP(DI72,$B$71:$F$74,5,0),0)</f>
        <v>0</v>
      </c>
      <c r="DJ83" s="609">
        <f ca="1">IFERROR(VLOOKUP(DI77,$B$76:$F$77,5,0),0)</f>
        <v>0</v>
      </c>
      <c r="DK83" s="609">
        <f ca="1">IFERROR(VLOOKUP(DI72,$D$71:$G$74,4,0),0)</f>
        <v>0</v>
      </c>
      <c r="DL83" s="524"/>
      <c r="DM83" s="525"/>
      <c r="DN83" s="525"/>
      <c r="DO83" s="453">
        <f ca="1">SUM(DO79:DO81)</f>
        <v>0</v>
      </c>
      <c r="DP83" s="453">
        <f ca="1">SUM(DP6:DP77)</f>
        <v>0</v>
      </c>
      <c r="DQ83" s="453">
        <f ca="1">SUM(DQ6:DQ81)</f>
        <v>0</v>
      </c>
      <c r="DR83" s="453">
        <f ca="1">SUM(DR6:DR81)</f>
        <v>0</v>
      </c>
      <c r="DS83" s="453">
        <f ca="1">SUM(DS6:DS81)</f>
        <v>0</v>
      </c>
      <c r="DT83" s="476">
        <f ca="1">SUM(DT71:DT77)+SUM(DT81:DT81)</f>
        <v>0</v>
      </c>
      <c r="DV83" s="609">
        <f ca="1">IFERROR(VLOOKUP(DV72,$B$71:$F$74,5,0),0)</f>
        <v>0</v>
      </c>
      <c r="DW83" s="609">
        <f ca="1">IFERROR(VLOOKUP(DV77,$B$76:$F$77,5,0),0)</f>
        <v>0</v>
      </c>
      <c r="DX83" s="609">
        <f ca="1">IFERROR(VLOOKUP(DV72,$D$71:$G$74,4,0),0)</f>
        <v>0</v>
      </c>
      <c r="DY83" s="524"/>
      <c r="DZ83" s="525"/>
      <c r="EA83" s="525"/>
      <c r="EB83" s="453">
        <f ca="1">SUM(EB79:EB81)</f>
        <v>0</v>
      </c>
      <c r="EC83" s="453">
        <f ca="1">SUM(EC6:EC77)</f>
        <v>0</v>
      </c>
      <c r="ED83" s="453">
        <f ca="1">SUM(ED6:ED81)</f>
        <v>0</v>
      </c>
      <c r="EE83" s="453">
        <f ca="1">SUM(EE6:EE81)</f>
        <v>0</v>
      </c>
      <c r="EF83" s="453">
        <f ca="1">SUM(EF6:EF81)</f>
        <v>0</v>
      </c>
      <c r="EG83" s="476">
        <f ca="1">SUM(EG71:EG77)+SUM(EG81:EG81)</f>
        <v>0</v>
      </c>
      <c r="EI83" s="609">
        <f ca="1">IFERROR(VLOOKUP(EI72,$B$71:$F$74,5,0),0)</f>
        <v>0</v>
      </c>
      <c r="EJ83" s="609">
        <f ca="1">IFERROR(VLOOKUP(EI77,$B$76:$F$77,5,0),0)</f>
        <v>0</v>
      </c>
      <c r="EK83" s="609">
        <f ca="1">IFERROR(VLOOKUP(EI72,$D$71:$G$74,4,0),0)</f>
        <v>0</v>
      </c>
      <c r="EL83" s="524"/>
      <c r="EM83" s="525"/>
      <c r="EN83" s="525"/>
      <c r="EO83" s="453">
        <f ca="1">SUM(EO79:EO81)</f>
        <v>0</v>
      </c>
      <c r="EP83" s="453">
        <f ca="1">SUM(EP6:EP77)</f>
        <v>0</v>
      </c>
      <c r="EQ83" s="453">
        <f ca="1">SUM(EQ6:EQ81)</f>
        <v>0</v>
      </c>
      <c r="ER83" s="453">
        <f ca="1">SUM(ER6:ER81)</f>
        <v>0</v>
      </c>
      <c r="ES83" s="453">
        <f ca="1">SUM(ES6:ES81)</f>
        <v>0</v>
      </c>
      <c r="ET83" s="476">
        <f ca="1">SUM(ET71:ET77)+SUM(ET81:ET81)</f>
        <v>0</v>
      </c>
      <c r="EV83" s="609">
        <f ca="1">IFERROR(VLOOKUP(EV72,$B$71:$F$74,5,0),0)</f>
        <v>0</v>
      </c>
      <c r="EW83" s="609">
        <f ca="1">IFERROR(VLOOKUP(EV77,$B$76:$F$77,5,0),0)</f>
        <v>0</v>
      </c>
      <c r="EX83" s="609">
        <f ca="1">IFERROR(VLOOKUP(EV72,$D$71:$G$74,4,0),0)</f>
        <v>0</v>
      </c>
      <c r="EY83" s="524"/>
      <c r="EZ83" s="525"/>
      <c r="FA83" s="525"/>
      <c r="FB83" s="453">
        <f ca="1">SUM(FB79:FB81)</f>
        <v>0</v>
      </c>
      <c r="FC83" s="453">
        <f ca="1">SUM(FC6:FC77)</f>
        <v>0</v>
      </c>
      <c r="FD83" s="453">
        <f ca="1">SUM(FD6:FD81)</f>
        <v>0</v>
      </c>
      <c r="FE83" s="453">
        <f ca="1">SUM(FE6:FE81)</f>
        <v>0</v>
      </c>
      <c r="FF83" s="453">
        <f ca="1">SUM(FF6:FF81)</f>
        <v>0</v>
      </c>
      <c r="FG83" s="476">
        <f ca="1">SUM(FG71:FG77)+SUM(FG81:FG81)</f>
        <v>0</v>
      </c>
      <c r="FI83" s="609">
        <f ca="1">IFERROR(VLOOKUP(FI72,$B$71:$F$74,5,0),0)</f>
        <v>0</v>
      </c>
      <c r="FJ83" s="609">
        <f ca="1">IFERROR(VLOOKUP(FI77,$B$76:$F$77,5,0),0)</f>
        <v>0</v>
      </c>
      <c r="FK83" s="609">
        <f ca="1">IFERROR(VLOOKUP(FI72,$D$71:$G$74,4,0),0)</f>
        <v>0</v>
      </c>
      <c r="FL83" s="524"/>
      <c r="FM83" s="525"/>
      <c r="FN83" s="525"/>
      <c r="FO83" s="453">
        <f ca="1">SUM(FO79:FO81)</f>
        <v>0</v>
      </c>
      <c r="FP83" s="453">
        <f ca="1">SUM(FP6:FP77)</f>
        <v>0</v>
      </c>
      <c r="FQ83" s="453">
        <f ca="1">SUM(FQ6:FQ81)</f>
        <v>0</v>
      </c>
      <c r="FR83" s="453">
        <f ca="1">SUM(FR6:FR81)</f>
        <v>0</v>
      </c>
      <c r="FS83" s="453">
        <f ca="1">SUM(FS6:FS81)</f>
        <v>0</v>
      </c>
      <c r="FT83" s="476">
        <f ca="1">SUM(FT71:FT77)+SUM(FT81:FT81)</f>
        <v>0</v>
      </c>
      <c r="FV83" s="609">
        <f ca="1">IFERROR(VLOOKUP(FV72,$B$71:$F$74,5,0),0)</f>
        <v>0</v>
      </c>
      <c r="FW83" s="609">
        <f ca="1">IFERROR(VLOOKUP(FV77,$B$76:$F$77,5,0),0)</f>
        <v>0</v>
      </c>
      <c r="FX83" s="609">
        <f ca="1">IFERROR(VLOOKUP(FV72,$D$71:$G$74,4,0),0)</f>
        <v>0</v>
      </c>
      <c r="FY83" s="524"/>
      <c r="FZ83" s="525"/>
      <c r="GA83" s="525"/>
      <c r="GB83" s="453">
        <f ca="1">SUM(GB79:GB81)</f>
        <v>0</v>
      </c>
      <c r="GC83" s="453">
        <f ca="1">SUM(GC6:GC77)</f>
        <v>0</v>
      </c>
      <c r="GD83" s="453">
        <f ca="1">SUM(GD6:GD81)</f>
        <v>0</v>
      </c>
      <c r="GE83" s="453">
        <f ca="1">SUM(GE6:GE81)</f>
        <v>0</v>
      </c>
      <c r="GF83" s="453">
        <f ca="1">SUM(GF6:GF81)</f>
        <v>0</v>
      </c>
      <c r="GG83" s="476">
        <f ca="1">SUM(GG71:GG77)+SUM(GG81:GG81)</f>
        <v>0</v>
      </c>
      <c r="GI83" s="609">
        <f ca="1">IFERROR(VLOOKUP(GI72,$B$71:$F$74,5,0),0)</f>
        <v>0</v>
      </c>
      <c r="GJ83" s="609">
        <f ca="1">IFERROR(VLOOKUP(GI77,$B$76:$F$77,5,0),0)</f>
        <v>0</v>
      </c>
      <c r="GK83" s="609">
        <f ca="1">IFERROR(VLOOKUP(GI72,$D$71:$G$74,4,0),0)</f>
        <v>0</v>
      </c>
      <c r="GL83" s="524"/>
      <c r="GM83" s="525"/>
      <c r="GN83" s="525"/>
      <c r="GO83" s="453">
        <f ca="1">SUM(GO79:GO81)</f>
        <v>0</v>
      </c>
      <c r="GP83" s="453">
        <f ca="1">SUM(GP6:GP77)</f>
        <v>0</v>
      </c>
      <c r="GQ83" s="453">
        <f ca="1">SUM(GQ6:GQ81)</f>
        <v>0</v>
      </c>
      <c r="GR83" s="453">
        <f ca="1">SUM(GR6:GR81)</f>
        <v>0</v>
      </c>
      <c r="GS83" s="453">
        <f ca="1">SUM(GS6:GS81)</f>
        <v>0</v>
      </c>
      <c r="GT83" s="476">
        <f ca="1">SUM(GT71:GT77)+SUM(GT81:GT81)</f>
        <v>0</v>
      </c>
      <c r="GV83" s="609">
        <f ca="1">IFERROR(VLOOKUP(GV72,$B$71:$F$74,5,0),0)</f>
        <v>0</v>
      </c>
      <c r="GW83" s="609">
        <f ca="1">IFERROR(VLOOKUP(GV77,$B$76:$F$77,5,0),0)</f>
        <v>0</v>
      </c>
      <c r="GX83" s="609">
        <f ca="1">IFERROR(VLOOKUP(GV72,$D$71:$G$74,4,0),0)</f>
        <v>0</v>
      </c>
      <c r="GY83" s="524"/>
      <c r="GZ83" s="525"/>
      <c r="HA83" s="525"/>
      <c r="HB83" s="453">
        <f ca="1">SUM(HB79:HB81)</f>
        <v>0</v>
      </c>
      <c r="HC83" s="453">
        <f ca="1">SUM(HC6:HC77)</f>
        <v>0</v>
      </c>
      <c r="HD83" s="453">
        <f ca="1">SUM(HD6:HD81)</f>
        <v>0</v>
      </c>
      <c r="HE83" s="453">
        <f ca="1">SUM(HE6:HE81)</f>
        <v>0</v>
      </c>
      <c r="HF83" s="453">
        <f ca="1">SUM(HF6:HF81)</f>
        <v>0</v>
      </c>
      <c r="HG83" s="476">
        <f ca="1">SUM(HG71:HG77)+SUM(HG81:HG81)</f>
        <v>0</v>
      </c>
      <c r="HI83" s="609">
        <f ca="1">IFERROR(VLOOKUP(HI72,$B$71:$F$74,5,0),0)</f>
        <v>0</v>
      </c>
      <c r="HJ83" s="609">
        <f ca="1">IFERROR(VLOOKUP(HI77,$B$76:$F$77,5,0),0)</f>
        <v>0</v>
      </c>
      <c r="HK83" s="609">
        <f ca="1">IFERROR(VLOOKUP(HI72,$D$71:$G$74,4,0),0)</f>
        <v>0</v>
      </c>
      <c r="HL83" s="524"/>
      <c r="HM83" s="525"/>
      <c r="HN83" s="525"/>
      <c r="HO83" s="453">
        <f ca="1">SUM(HO79:HO81)</f>
        <v>0</v>
      </c>
      <c r="HP83" s="453">
        <f ca="1">SUM(HP6:HP77)</f>
        <v>0</v>
      </c>
      <c r="HQ83" s="453">
        <f ca="1">SUM(HQ6:HQ81)</f>
        <v>0</v>
      </c>
      <c r="HR83" s="453">
        <f ca="1">SUM(HR6:HR81)</f>
        <v>0</v>
      </c>
      <c r="HS83" s="453">
        <f ca="1">SUM(HS6:HS81)</f>
        <v>0</v>
      </c>
      <c r="HT83" s="476">
        <f ca="1">SUM(HT71:HT77)+SUM(HT81:HT81)</f>
        <v>0</v>
      </c>
      <c r="HV83" s="609">
        <f ca="1">IFERROR(VLOOKUP(HV72,$B$71:$F$74,5,0),0)</f>
        <v>0</v>
      </c>
      <c r="HW83" s="609">
        <f ca="1">IFERROR(VLOOKUP(HV77,$B$76:$F$77,5,0),0)</f>
        <v>0</v>
      </c>
      <c r="HX83" s="609">
        <f ca="1">IFERROR(VLOOKUP(HV72,$D$71:$G$74,4,0),0)</f>
        <v>0</v>
      </c>
      <c r="HY83" s="524"/>
      <c r="HZ83" s="525"/>
      <c r="IA83" s="525"/>
      <c r="IB83" s="453">
        <f ca="1">SUM(IB79:IB81)</f>
        <v>0</v>
      </c>
      <c r="IC83" s="453">
        <f ca="1">SUM(IC6:IC77)</f>
        <v>0</v>
      </c>
      <c r="ID83" s="453">
        <f ca="1">SUM(ID6:ID81)</f>
        <v>0</v>
      </c>
      <c r="IE83" s="453">
        <f ca="1">SUM(IE6:IE81)</f>
        <v>0</v>
      </c>
      <c r="IF83" s="453">
        <f ca="1">SUM(IF6:IF81)</f>
        <v>0</v>
      </c>
      <c r="IG83" s="476">
        <f ca="1">SUM(IG71:IG77)+SUM(IG81:IG81)</f>
        <v>0</v>
      </c>
      <c r="II83" s="609">
        <f ca="1">IFERROR(VLOOKUP(II72,$B$71:$F$74,5,0),0)</f>
        <v>0</v>
      </c>
      <c r="IJ83" s="609">
        <f ca="1">IFERROR(VLOOKUP(II77,$B$76:$F$77,5,0),0)</f>
        <v>0</v>
      </c>
      <c r="IK83" s="609">
        <f ca="1">IFERROR(VLOOKUP(II72,$D$71:$G$74,4,0),0)</f>
        <v>0</v>
      </c>
      <c r="IL83" s="524"/>
      <c r="IM83" s="525"/>
      <c r="IN83" s="525"/>
      <c r="IO83" s="453">
        <f ca="1">SUM(IO79:IO81)</f>
        <v>0</v>
      </c>
      <c r="IP83" s="453">
        <f ca="1">SUM(IP6:IP77)</f>
        <v>0</v>
      </c>
      <c r="IQ83" s="453">
        <f ca="1">SUM(IQ6:IQ81)</f>
        <v>0</v>
      </c>
      <c r="IR83" s="453">
        <f ca="1">SUM(IR6:IR81)</f>
        <v>0</v>
      </c>
      <c r="IS83" s="453">
        <f ca="1">SUM(IS6:IS81)</f>
        <v>0</v>
      </c>
      <c r="IT83" s="476">
        <f ca="1">SUM(IT71:IT77)+SUM(IT81:IT81)</f>
        <v>0</v>
      </c>
      <c r="IV83" s="609">
        <f ca="1">IFERROR(VLOOKUP(IV72,$B$71:$F$74,5,0),0)</f>
        <v>0</v>
      </c>
      <c r="IW83" s="609">
        <f ca="1">IFERROR(VLOOKUP(IV77,$B$76:$F$77,5,0),0)</f>
        <v>0</v>
      </c>
      <c r="IX83" s="609">
        <f ca="1">IFERROR(VLOOKUP(IV72,$D$71:$G$74,4,0),0)</f>
        <v>0</v>
      </c>
      <c r="IY83" s="524"/>
      <c r="IZ83" s="525"/>
      <c r="JA83" s="525"/>
      <c r="JB83" s="453">
        <f ca="1">SUM(JB79:JB81)</f>
        <v>0</v>
      </c>
      <c r="JC83" s="453">
        <f ca="1">SUM(JC6:JC77)</f>
        <v>0</v>
      </c>
      <c r="JD83" s="453">
        <f ca="1">SUM(JD6:JD81)</f>
        <v>0</v>
      </c>
      <c r="JE83" s="453">
        <f ca="1">SUM(JE6:JE81)</f>
        <v>0</v>
      </c>
      <c r="JF83" s="453">
        <f ca="1">SUM(JF6:JF81)</f>
        <v>0</v>
      </c>
      <c r="JG83" s="476">
        <f ca="1">SUM(JG71:JG77)+SUM(JG81:JG81)</f>
        <v>0</v>
      </c>
      <c r="JI83" s="609">
        <f ca="1">IFERROR(VLOOKUP(JI72,$B$71:$F$74,5,0),0)</f>
        <v>0</v>
      </c>
      <c r="JJ83" s="609">
        <f ca="1">IFERROR(VLOOKUP(JI77,$B$76:$F$77,5,0),0)</f>
        <v>0</v>
      </c>
      <c r="JK83" s="609">
        <f ca="1">IFERROR(VLOOKUP(JI72,$D$71:$G$74,4,0),0)</f>
        <v>0</v>
      </c>
      <c r="JL83" s="524"/>
      <c r="JM83" s="525"/>
      <c r="JN83" s="525"/>
      <c r="JO83" s="453">
        <f ca="1">SUM(JO79:JO81)</f>
        <v>0</v>
      </c>
      <c r="JP83" s="453">
        <f ca="1">SUM(JP6:JP77)</f>
        <v>0</v>
      </c>
      <c r="JQ83" s="453">
        <f ca="1">SUM(JQ6:JQ81)</f>
        <v>0</v>
      </c>
      <c r="JR83" s="453">
        <f ca="1">SUM(JR6:JR81)</f>
        <v>0</v>
      </c>
      <c r="JS83" s="453">
        <f ca="1">SUM(JS6:JS81)</f>
        <v>0</v>
      </c>
      <c r="JT83" s="476">
        <f ca="1">SUM(JT71:JT77)+SUM(JT81:JT81)</f>
        <v>0</v>
      </c>
      <c r="JV83" s="609">
        <f ca="1">IFERROR(VLOOKUP(JV72,$B$71:$F$74,5,0),0)</f>
        <v>0</v>
      </c>
      <c r="JW83" s="609">
        <f ca="1">IFERROR(VLOOKUP(JV77,$B$76:$F$77,5,0),0)</f>
        <v>0</v>
      </c>
      <c r="JX83" s="609">
        <f ca="1">IFERROR(VLOOKUP(JV72,$D$71:$G$74,4,0),0)</f>
        <v>0</v>
      </c>
      <c r="JY83" s="524"/>
      <c r="JZ83" s="525"/>
      <c r="KA83" s="525"/>
      <c r="KB83" s="453">
        <f ca="1">SUM(KB79:KB81)</f>
        <v>0</v>
      </c>
      <c r="KC83" s="453">
        <f ca="1">SUM(KC6:KC77)</f>
        <v>0</v>
      </c>
      <c r="KD83" s="453">
        <f ca="1">SUM(KD6:KD81)</f>
        <v>0</v>
      </c>
      <c r="KE83" s="453">
        <f ca="1">SUM(KE6:KE81)</f>
        <v>0</v>
      </c>
      <c r="KF83" s="453">
        <f ca="1">SUM(KF6:KF81)</f>
        <v>0</v>
      </c>
      <c r="KG83" s="476">
        <f ca="1">SUM(KG71:KG77)+SUM(KG81:KG81)</f>
        <v>0</v>
      </c>
      <c r="KI83" s="609">
        <f ca="1">IFERROR(VLOOKUP(KI72,$B$71:$F$74,5,0),0)</f>
        <v>0</v>
      </c>
      <c r="KJ83" s="609">
        <f ca="1">IFERROR(VLOOKUP(KI77,$B$76:$F$77,5,0),0)</f>
        <v>0</v>
      </c>
      <c r="KK83" s="609">
        <f ca="1">IFERROR(VLOOKUP(KI72,$D$71:$G$74,4,0),0)</f>
        <v>0</v>
      </c>
      <c r="KL83" s="524"/>
      <c r="KM83" s="525"/>
      <c r="KN83" s="525"/>
      <c r="KO83" s="453">
        <f ca="1">SUM(KO79:KO81)</f>
        <v>0</v>
      </c>
      <c r="KP83" s="453">
        <f ca="1">SUM(KP6:KP77)</f>
        <v>0</v>
      </c>
      <c r="KQ83" s="453">
        <f ca="1">SUM(KQ6:KQ81)</f>
        <v>0</v>
      </c>
      <c r="KR83" s="453">
        <f ca="1">SUM(KR6:KR81)</f>
        <v>0</v>
      </c>
      <c r="KS83" s="453">
        <f ca="1">SUM(KS6:KS81)</f>
        <v>0</v>
      </c>
      <c r="KT83" s="476">
        <f ca="1">SUM(KT71:KT77)+SUM(KT81:KT81)</f>
        <v>0</v>
      </c>
      <c r="KV83" s="609">
        <f ca="1">IFERROR(VLOOKUP(KV72,$B$71:$F$74,5,0),0)</f>
        <v>0</v>
      </c>
      <c r="KW83" s="609">
        <f ca="1">IFERROR(VLOOKUP(KV77,$B$76:$F$77,5,0),0)</f>
        <v>0</v>
      </c>
      <c r="KX83" s="609">
        <f ca="1">IFERROR(VLOOKUP(KV72,$D$71:$G$74,4,0),0)</f>
        <v>0</v>
      </c>
      <c r="KY83" s="524"/>
      <c r="KZ83" s="525"/>
      <c r="LA83" s="525"/>
      <c r="LB83" s="453">
        <f ca="1">SUM(LB79:LB81)</f>
        <v>0</v>
      </c>
      <c r="LC83" s="453">
        <f ca="1">SUM(LC6:LC77)</f>
        <v>0</v>
      </c>
      <c r="LD83" s="453">
        <f ca="1">SUM(LD6:LD81)</f>
        <v>0</v>
      </c>
      <c r="LE83" s="453">
        <f ca="1">SUM(LE6:LE81)</f>
        <v>0</v>
      </c>
      <c r="LF83" s="453">
        <f ca="1">SUM(LF6:LF81)</f>
        <v>0</v>
      </c>
      <c r="LG83" s="476">
        <f ca="1">SUM(LG71:LG77)+SUM(LG81:LG81)</f>
        <v>0</v>
      </c>
      <c r="LI83" s="609">
        <f ca="1">IFERROR(VLOOKUP(LI72,$B$71:$F$74,5,0),0)</f>
        <v>0</v>
      </c>
      <c r="LJ83" s="609">
        <f ca="1">IFERROR(VLOOKUP(LI77,$B$76:$F$77,5,0),0)</f>
        <v>0</v>
      </c>
      <c r="LK83" s="609">
        <f ca="1">IFERROR(VLOOKUP(LI72,$D$71:$G$74,4,0),0)</f>
        <v>0</v>
      </c>
      <c r="LL83" s="524"/>
      <c r="LM83" s="525"/>
      <c r="LN83" s="525"/>
      <c r="LO83" s="453">
        <f ca="1">SUM(LO79:LO81)</f>
        <v>0</v>
      </c>
      <c r="LP83" s="453">
        <f ca="1">SUM(LP6:LP77)</f>
        <v>0</v>
      </c>
      <c r="LQ83" s="453">
        <f ca="1">SUM(LQ6:LQ81)</f>
        <v>0</v>
      </c>
      <c r="LR83" s="453">
        <f ca="1">SUM(LR6:LR81)</f>
        <v>0</v>
      </c>
      <c r="LS83" s="453">
        <f ca="1">SUM(LS6:LS81)</f>
        <v>0</v>
      </c>
      <c r="LT83" s="476">
        <f ca="1">SUM(LT71:LT77)+SUM(LT81:LT81)</f>
        <v>0</v>
      </c>
      <c r="LV83" s="609">
        <f ca="1">IFERROR(VLOOKUP(LV72,$B$71:$F$74,5,0),0)</f>
        <v>0</v>
      </c>
      <c r="LW83" s="609">
        <f ca="1">IFERROR(VLOOKUP(LV77,$B$76:$F$77,5,0),0)</f>
        <v>0</v>
      </c>
      <c r="LX83" s="609">
        <f ca="1">IFERROR(VLOOKUP(LV72,$D$71:$G$74,4,0),0)</f>
        <v>0</v>
      </c>
      <c r="LY83" s="524"/>
      <c r="LZ83" s="525"/>
      <c r="MA83" s="525"/>
      <c r="MB83" s="453">
        <f ca="1">SUM(MB79:MB81)</f>
        <v>0</v>
      </c>
      <c r="MC83" s="453">
        <f ca="1">SUM(MC6:MC77)</f>
        <v>0</v>
      </c>
      <c r="MD83" s="453">
        <f ca="1">SUM(MD6:MD81)</f>
        <v>0</v>
      </c>
      <c r="ME83" s="453">
        <f ca="1">SUM(ME6:ME81)</f>
        <v>0</v>
      </c>
      <c r="MF83" s="453">
        <f ca="1">SUM(MF6:MF81)</f>
        <v>0</v>
      </c>
      <c r="MG83" s="476">
        <f ca="1">SUM(MG71:MG77)+SUM(MG81:MG81)</f>
        <v>0</v>
      </c>
    </row>
    <row r="84" spans="2:345" ht="16.5" thickBot="1" x14ac:dyDescent="0.3">
      <c r="I84" s="609">
        <f ca="1">IFERROR(VLOOKUP(I73,$B$71:$F$74,5,0),0)</f>
        <v>0</v>
      </c>
      <c r="J84" s="609">
        <f ca="1">IFERROR(VLOOKUP(I76,$D$76:$G$77,4,0),0)</f>
        <v>0</v>
      </c>
      <c r="K84" s="609">
        <f ca="1">IFERROR(VLOOKUP(I73,$D$71:$G$74,4,0),0)</f>
        <v>0</v>
      </c>
      <c r="L84" s="676" t="str">
        <f>Language!$E$172</f>
        <v>Mit Faktor:</v>
      </c>
      <c r="M84" s="677"/>
      <c r="N84" s="678"/>
      <c r="O84" s="483">
        <f ca="1">O83*PrSettings!$F$9</f>
        <v>0</v>
      </c>
      <c r="P84" s="483">
        <f ca="1">P83*PrSettings!$F$4</f>
        <v>0</v>
      </c>
      <c r="Q84" s="483">
        <f ca="1">Q83*PrSettings!$F$5</f>
        <v>0</v>
      </c>
      <c r="R84" s="483">
        <f ca="1">R83*PrSettings!$F$6</f>
        <v>0</v>
      </c>
      <c r="S84" s="483">
        <f ca="1">S83*PrSettings!$F$7</f>
        <v>0</v>
      </c>
      <c r="T84" s="484">
        <f ca="1">T83*PrSettings!$F$8</f>
        <v>0</v>
      </c>
      <c r="V84" s="609">
        <f ca="1">IFERROR(VLOOKUP(V73,$B$71:$F$74,5,0),0)</f>
        <v>0</v>
      </c>
      <c r="W84" s="609">
        <f ca="1">IFERROR(VLOOKUP(V76,$D$76:$G$77,4,0),0)</f>
        <v>0</v>
      </c>
      <c r="X84" s="609">
        <f ca="1">IFERROR(VLOOKUP(V73,$D$71:$G$74,4,0),0)</f>
        <v>0</v>
      </c>
      <c r="Y84" s="676" t="str">
        <f>Language!$E$172</f>
        <v>Mit Faktor:</v>
      </c>
      <c r="Z84" s="677"/>
      <c r="AA84" s="678"/>
      <c r="AB84" s="483">
        <f ca="1">AB83*PrSettings!$F$9</f>
        <v>0</v>
      </c>
      <c r="AC84" s="483">
        <f ca="1">AC83*PrSettings!$F$4</f>
        <v>0</v>
      </c>
      <c r="AD84" s="483">
        <f ca="1">AD83*PrSettings!$F$5</f>
        <v>0</v>
      </c>
      <c r="AE84" s="483">
        <f ca="1">AE83*PrSettings!$F$6</f>
        <v>0</v>
      </c>
      <c r="AF84" s="483">
        <f ca="1">AF83*PrSettings!$F$7</f>
        <v>0</v>
      </c>
      <c r="AG84" s="484">
        <f ca="1">AG83*PrSettings!$F$8</f>
        <v>0</v>
      </c>
      <c r="AI84" s="609">
        <f ca="1">IFERROR(VLOOKUP(AI73,$B$71:$F$74,5,0),0)</f>
        <v>0</v>
      </c>
      <c r="AJ84" s="609">
        <f ca="1">IFERROR(VLOOKUP(AI76,$D$76:$G$77,4,0),0)</f>
        <v>0</v>
      </c>
      <c r="AK84" s="609">
        <f ca="1">IFERROR(VLOOKUP(AI73,$D$71:$G$74,4,0),0)</f>
        <v>0</v>
      </c>
      <c r="AL84" s="676" t="str">
        <f>Language!$E$172</f>
        <v>Mit Faktor:</v>
      </c>
      <c r="AM84" s="677"/>
      <c r="AN84" s="678"/>
      <c r="AO84" s="483">
        <f ca="1">AO83*PrSettings!$F$9</f>
        <v>0</v>
      </c>
      <c r="AP84" s="483">
        <f ca="1">AP83*PrSettings!$F$4</f>
        <v>0</v>
      </c>
      <c r="AQ84" s="483">
        <f ca="1">AQ83*PrSettings!$F$5</f>
        <v>0</v>
      </c>
      <c r="AR84" s="483">
        <f ca="1">AR83*PrSettings!$F$6</f>
        <v>0</v>
      </c>
      <c r="AS84" s="483">
        <f ca="1">AS83*PrSettings!$F$7</f>
        <v>0</v>
      </c>
      <c r="AT84" s="484">
        <f ca="1">AT83*PrSettings!$F$8</f>
        <v>0</v>
      </c>
      <c r="AV84" s="609">
        <f ca="1">IFERROR(VLOOKUP(AV73,$B$71:$F$74,5,0),0)</f>
        <v>0</v>
      </c>
      <c r="AW84" s="609">
        <f ca="1">IFERROR(VLOOKUP(AV76,$D$76:$G$77,4,0),0)</f>
        <v>0</v>
      </c>
      <c r="AX84" s="609">
        <f ca="1">IFERROR(VLOOKUP(AV73,$D$71:$G$74,4,0),0)</f>
        <v>0</v>
      </c>
      <c r="AY84" s="676" t="str">
        <f>Language!$E$172</f>
        <v>Mit Faktor:</v>
      </c>
      <c r="AZ84" s="677"/>
      <c r="BA84" s="678"/>
      <c r="BB84" s="483">
        <f ca="1">BB83*PrSettings!$F$9</f>
        <v>0</v>
      </c>
      <c r="BC84" s="483">
        <f ca="1">BC83*PrSettings!$F$4</f>
        <v>0</v>
      </c>
      <c r="BD84" s="483">
        <f ca="1">BD83*PrSettings!$F$5</f>
        <v>0</v>
      </c>
      <c r="BE84" s="483">
        <f ca="1">BE83*PrSettings!$F$6</f>
        <v>0</v>
      </c>
      <c r="BF84" s="483">
        <f ca="1">BF83*PrSettings!$F$7</f>
        <v>0</v>
      </c>
      <c r="BG84" s="484">
        <f ca="1">BG83*PrSettings!$F$8</f>
        <v>0</v>
      </c>
      <c r="BI84" s="609">
        <f ca="1">IFERROR(VLOOKUP(BI73,$B$71:$F$74,5,0),0)</f>
        <v>0</v>
      </c>
      <c r="BJ84" s="609">
        <f ca="1">IFERROR(VLOOKUP(BI76,$D$76:$G$77,4,0),0)</f>
        <v>0</v>
      </c>
      <c r="BK84" s="609">
        <f ca="1">IFERROR(VLOOKUP(BI73,$D$71:$G$74,4,0),0)</f>
        <v>0</v>
      </c>
      <c r="BL84" s="676" t="str">
        <f>Language!$E$172</f>
        <v>Mit Faktor:</v>
      </c>
      <c r="BM84" s="677"/>
      <c r="BN84" s="678"/>
      <c r="BO84" s="483">
        <f ca="1">BO83*PrSettings!$F$9</f>
        <v>0</v>
      </c>
      <c r="BP84" s="483">
        <f ca="1">BP83*PrSettings!$F$4</f>
        <v>0</v>
      </c>
      <c r="BQ84" s="483">
        <f ca="1">BQ83*PrSettings!$F$5</f>
        <v>0</v>
      </c>
      <c r="BR84" s="483">
        <f ca="1">BR83*PrSettings!$F$6</f>
        <v>0</v>
      </c>
      <c r="BS84" s="483">
        <f ca="1">BS83*PrSettings!$F$7</f>
        <v>0</v>
      </c>
      <c r="BT84" s="484">
        <f ca="1">BT83*PrSettings!$F$8</f>
        <v>0</v>
      </c>
      <c r="BV84" s="609">
        <f ca="1">IFERROR(VLOOKUP(BV73,$B$71:$F$74,5,0),0)</f>
        <v>0</v>
      </c>
      <c r="BW84" s="609">
        <f ca="1">IFERROR(VLOOKUP(BV76,$D$76:$G$77,4,0),0)</f>
        <v>0</v>
      </c>
      <c r="BX84" s="609">
        <f ca="1">IFERROR(VLOOKUP(BV73,$D$71:$G$74,4,0),0)</f>
        <v>0</v>
      </c>
      <c r="BY84" s="676" t="str">
        <f>Language!$E$172</f>
        <v>Mit Faktor:</v>
      </c>
      <c r="BZ84" s="677"/>
      <c r="CA84" s="678"/>
      <c r="CB84" s="483">
        <f ca="1">CB83*PrSettings!$F$9</f>
        <v>0</v>
      </c>
      <c r="CC84" s="483">
        <f ca="1">CC83*PrSettings!$F$4</f>
        <v>0</v>
      </c>
      <c r="CD84" s="483">
        <f ca="1">CD83*PrSettings!$F$5</f>
        <v>0</v>
      </c>
      <c r="CE84" s="483">
        <f ca="1">CE83*PrSettings!$F$6</f>
        <v>0</v>
      </c>
      <c r="CF84" s="483">
        <f ca="1">CF83*PrSettings!$F$7</f>
        <v>0</v>
      </c>
      <c r="CG84" s="484">
        <f ca="1">CG83*PrSettings!$F$8</f>
        <v>0</v>
      </c>
      <c r="CI84" s="609">
        <f ca="1">IFERROR(VLOOKUP(CI73,$B$71:$F$74,5,0),0)</f>
        <v>0</v>
      </c>
      <c r="CJ84" s="609">
        <f ca="1">IFERROR(VLOOKUP(CI76,$D$76:$G$77,4,0),0)</f>
        <v>0</v>
      </c>
      <c r="CK84" s="609">
        <f ca="1">IFERROR(VLOOKUP(CI73,$D$71:$G$74,4,0),0)</f>
        <v>0</v>
      </c>
      <c r="CL84" s="676" t="str">
        <f>Language!$E$172</f>
        <v>Mit Faktor:</v>
      </c>
      <c r="CM84" s="677"/>
      <c r="CN84" s="678"/>
      <c r="CO84" s="483">
        <f ca="1">CO83*PrSettings!$F$9</f>
        <v>0</v>
      </c>
      <c r="CP84" s="483">
        <f ca="1">CP83*PrSettings!$F$4</f>
        <v>0</v>
      </c>
      <c r="CQ84" s="483">
        <f ca="1">CQ83*PrSettings!$F$5</f>
        <v>0</v>
      </c>
      <c r="CR84" s="483">
        <f ca="1">CR83*PrSettings!$F$6</f>
        <v>0</v>
      </c>
      <c r="CS84" s="483">
        <f ca="1">CS83*PrSettings!$F$7</f>
        <v>0</v>
      </c>
      <c r="CT84" s="484">
        <f ca="1">CT83*PrSettings!$F$8</f>
        <v>0</v>
      </c>
      <c r="CV84" s="609">
        <f ca="1">IFERROR(VLOOKUP(CV73,$B$71:$F$74,5,0),0)</f>
        <v>0</v>
      </c>
      <c r="CW84" s="609">
        <f ca="1">IFERROR(VLOOKUP(CV76,$D$76:$G$77,4,0),0)</f>
        <v>0</v>
      </c>
      <c r="CX84" s="609">
        <f ca="1">IFERROR(VLOOKUP(CV73,$D$71:$G$74,4,0),0)</f>
        <v>0</v>
      </c>
      <c r="CY84" s="676" t="str">
        <f>Language!$E$172</f>
        <v>Mit Faktor:</v>
      </c>
      <c r="CZ84" s="677"/>
      <c r="DA84" s="678"/>
      <c r="DB84" s="483">
        <f ca="1">DB83*PrSettings!$F$9</f>
        <v>0</v>
      </c>
      <c r="DC84" s="483">
        <f ca="1">DC83*PrSettings!$F$4</f>
        <v>0</v>
      </c>
      <c r="DD84" s="483">
        <f ca="1">DD83*PrSettings!$F$5</f>
        <v>0</v>
      </c>
      <c r="DE84" s="483">
        <f ca="1">DE83*PrSettings!$F$6</f>
        <v>0</v>
      </c>
      <c r="DF84" s="483">
        <f ca="1">DF83*PrSettings!$F$7</f>
        <v>0</v>
      </c>
      <c r="DG84" s="484">
        <f ca="1">DG83*PrSettings!$F$8</f>
        <v>0</v>
      </c>
      <c r="DI84" s="609">
        <f ca="1">IFERROR(VLOOKUP(DI73,$B$71:$F$74,5,0),0)</f>
        <v>0</v>
      </c>
      <c r="DJ84" s="609">
        <f ca="1">IFERROR(VLOOKUP(DI76,$D$76:$G$77,4,0),0)</f>
        <v>0</v>
      </c>
      <c r="DK84" s="609">
        <f ca="1">IFERROR(VLOOKUP(DI73,$D$71:$G$74,4,0),0)</f>
        <v>0</v>
      </c>
      <c r="DL84" s="676" t="str">
        <f>Language!$E$172</f>
        <v>Mit Faktor:</v>
      </c>
      <c r="DM84" s="677"/>
      <c r="DN84" s="678"/>
      <c r="DO84" s="483">
        <f ca="1">DO83*PrSettings!$F$9</f>
        <v>0</v>
      </c>
      <c r="DP84" s="483">
        <f ca="1">DP83*PrSettings!$F$4</f>
        <v>0</v>
      </c>
      <c r="DQ84" s="483">
        <f ca="1">DQ83*PrSettings!$F$5</f>
        <v>0</v>
      </c>
      <c r="DR84" s="483">
        <f ca="1">DR83*PrSettings!$F$6</f>
        <v>0</v>
      </c>
      <c r="DS84" s="483">
        <f ca="1">DS83*PrSettings!$F$7</f>
        <v>0</v>
      </c>
      <c r="DT84" s="484">
        <f ca="1">DT83*PrSettings!$F$8</f>
        <v>0</v>
      </c>
      <c r="DV84" s="609">
        <f ca="1">IFERROR(VLOOKUP(DV73,$B$71:$F$74,5,0),0)</f>
        <v>0</v>
      </c>
      <c r="DW84" s="609">
        <f ca="1">IFERROR(VLOOKUP(DV76,$D$76:$G$77,4,0),0)</f>
        <v>0</v>
      </c>
      <c r="DX84" s="609">
        <f ca="1">IFERROR(VLOOKUP(DV73,$D$71:$G$74,4,0),0)</f>
        <v>0</v>
      </c>
      <c r="DY84" s="676" t="str">
        <f>Language!$E$172</f>
        <v>Mit Faktor:</v>
      </c>
      <c r="DZ84" s="677"/>
      <c r="EA84" s="678"/>
      <c r="EB84" s="483">
        <f ca="1">EB83*PrSettings!$F$9</f>
        <v>0</v>
      </c>
      <c r="EC84" s="483">
        <f ca="1">EC83*PrSettings!$F$4</f>
        <v>0</v>
      </c>
      <c r="ED84" s="483">
        <f ca="1">ED83*PrSettings!$F$5</f>
        <v>0</v>
      </c>
      <c r="EE84" s="483">
        <f ca="1">EE83*PrSettings!$F$6</f>
        <v>0</v>
      </c>
      <c r="EF84" s="483">
        <f ca="1">EF83*PrSettings!$F$7</f>
        <v>0</v>
      </c>
      <c r="EG84" s="484">
        <f ca="1">EG83*PrSettings!$F$8</f>
        <v>0</v>
      </c>
      <c r="EI84" s="609">
        <f ca="1">IFERROR(VLOOKUP(EI73,$B$71:$F$74,5,0),0)</f>
        <v>0</v>
      </c>
      <c r="EJ84" s="609">
        <f ca="1">IFERROR(VLOOKUP(EI76,$D$76:$G$77,4,0),0)</f>
        <v>0</v>
      </c>
      <c r="EK84" s="609">
        <f ca="1">IFERROR(VLOOKUP(EI73,$D$71:$G$74,4,0),0)</f>
        <v>0</v>
      </c>
      <c r="EL84" s="676" t="str">
        <f>Language!$E$172</f>
        <v>Mit Faktor:</v>
      </c>
      <c r="EM84" s="677"/>
      <c r="EN84" s="678"/>
      <c r="EO84" s="483">
        <f ca="1">EO83*PrSettings!$F$9</f>
        <v>0</v>
      </c>
      <c r="EP84" s="483">
        <f ca="1">EP83*PrSettings!$F$4</f>
        <v>0</v>
      </c>
      <c r="EQ84" s="483">
        <f ca="1">EQ83*PrSettings!$F$5</f>
        <v>0</v>
      </c>
      <c r="ER84" s="483">
        <f ca="1">ER83*PrSettings!$F$6</f>
        <v>0</v>
      </c>
      <c r="ES84" s="483">
        <f ca="1">ES83*PrSettings!$F$7</f>
        <v>0</v>
      </c>
      <c r="ET84" s="484">
        <f ca="1">ET83*PrSettings!$F$8</f>
        <v>0</v>
      </c>
      <c r="EV84" s="609">
        <f ca="1">IFERROR(VLOOKUP(EV73,$B$71:$F$74,5,0),0)</f>
        <v>0</v>
      </c>
      <c r="EW84" s="609">
        <f ca="1">IFERROR(VLOOKUP(EV76,$D$76:$G$77,4,0),0)</f>
        <v>0</v>
      </c>
      <c r="EX84" s="609">
        <f ca="1">IFERROR(VLOOKUP(EV73,$D$71:$G$74,4,0),0)</f>
        <v>0</v>
      </c>
      <c r="EY84" s="676" t="str">
        <f>Language!$E$172</f>
        <v>Mit Faktor:</v>
      </c>
      <c r="EZ84" s="677"/>
      <c r="FA84" s="678"/>
      <c r="FB84" s="483">
        <f ca="1">FB83*PrSettings!$F$9</f>
        <v>0</v>
      </c>
      <c r="FC84" s="483">
        <f ca="1">FC83*PrSettings!$F$4</f>
        <v>0</v>
      </c>
      <c r="FD84" s="483">
        <f ca="1">FD83*PrSettings!$F$5</f>
        <v>0</v>
      </c>
      <c r="FE84" s="483">
        <f ca="1">FE83*PrSettings!$F$6</f>
        <v>0</v>
      </c>
      <c r="FF84" s="483">
        <f ca="1">FF83*PrSettings!$F$7</f>
        <v>0</v>
      </c>
      <c r="FG84" s="484">
        <f ca="1">FG83*PrSettings!$F$8</f>
        <v>0</v>
      </c>
      <c r="FI84" s="609">
        <f ca="1">IFERROR(VLOOKUP(FI73,$B$71:$F$74,5,0),0)</f>
        <v>0</v>
      </c>
      <c r="FJ84" s="609">
        <f ca="1">IFERROR(VLOOKUP(FI76,$D$76:$G$77,4,0),0)</f>
        <v>0</v>
      </c>
      <c r="FK84" s="609">
        <f ca="1">IFERROR(VLOOKUP(FI73,$D$71:$G$74,4,0),0)</f>
        <v>0</v>
      </c>
      <c r="FL84" s="676" t="str">
        <f>Language!$E$172</f>
        <v>Mit Faktor:</v>
      </c>
      <c r="FM84" s="677"/>
      <c r="FN84" s="678"/>
      <c r="FO84" s="483">
        <f ca="1">FO83*PrSettings!$F$9</f>
        <v>0</v>
      </c>
      <c r="FP84" s="483">
        <f ca="1">FP83*PrSettings!$F$4</f>
        <v>0</v>
      </c>
      <c r="FQ84" s="483">
        <f ca="1">FQ83*PrSettings!$F$5</f>
        <v>0</v>
      </c>
      <c r="FR84" s="483">
        <f ca="1">FR83*PrSettings!$F$6</f>
        <v>0</v>
      </c>
      <c r="FS84" s="483">
        <f ca="1">FS83*PrSettings!$F$7</f>
        <v>0</v>
      </c>
      <c r="FT84" s="484">
        <f ca="1">FT83*PrSettings!$F$8</f>
        <v>0</v>
      </c>
      <c r="FV84" s="609">
        <f ca="1">IFERROR(VLOOKUP(FV73,$B$71:$F$74,5,0),0)</f>
        <v>0</v>
      </c>
      <c r="FW84" s="609">
        <f ca="1">IFERROR(VLOOKUP(FV76,$D$76:$G$77,4,0),0)</f>
        <v>0</v>
      </c>
      <c r="FX84" s="609">
        <f ca="1">IFERROR(VLOOKUP(FV73,$D$71:$G$74,4,0),0)</f>
        <v>0</v>
      </c>
      <c r="FY84" s="676" t="str">
        <f>Language!$E$172</f>
        <v>Mit Faktor:</v>
      </c>
      <c r="FZ84" s="677"/>
      <c r="GA84" s="678"/>
      <c r="GB84" s="483">
        <f ca="1">GB83*PrSettings!$F$9</f>
        <v>0</v>
      </c>
      <c r="GC84" s="483">
        <f ca="1">GC83*PrSettings!$F$4</f>
        <v>0</v>
      </c>
      <c r="GD84" s="483">
        <f ca="1">GD83*PrSettings!$F$5</f>
        <v>0</v>
      </c>
      <c r="GE84" s="483">
        <f ca="1">GE83*PrSettings!$F$6</f>
        <v>0</v>
      </c>
      <c r="GF84" s="483">
        <f ca="1">GF83*PrSettings!$F$7</f>
        <v>0</v>
      </c>
      <c r="GG84" s="484">
        <f ca="1">GG83*PrSettings!$F$8</f>
        <v>0</v>
      </c>
      <c r="GI84" s="609">
        <f ca="1">IFERROR(VLOOKUP(GI73,$B$71:$F$74,5,0),0)</f>
        <v>0</v>
      </c>
      <c r="GJ84" s="609">
        <f ca="1">IFERROR(VLOOKUP(GI76,$D$76:$G$77,4,0),0)</f>
        <v>0</v>
      </c>
      <c r="GK84" s="609">
        <f ca="1">IFERROR(VLOOKUP(GI73,$D$71:$G$74,4,0),0)</f>
        <v>0</v>
      </c>
      <c r="GL84" s="676" t="str">
        <f>Language!$E$172</f>
        <v>Mit Faktor:</v>
      </c>
      <c r="GM84" s="677"/>
      <c r="GN84" s="678"/>
      <c r="GO84" s="483">
        <f ca="1">GO83*PrSettings!$F$9</f>
        <v>0</v>
      </c>
      <c r="GP84" s="483">
        <f ca="1">GP83*PrSettings!$F$4</f>
        <v>0</v>
      </c>
      <c r="GQ84" s="483">
        <f ca="1">GQ83*PrSettings!$F$5</f>
        <v>0</v>
      </c>
      <c r="GR84" s="483">
        <f ca="1">GR83*PrSettings!$F$6</f>
        <v>0</v>
      </c>
      <c r="GS84" s="483">
        <f ca="1">GS83*PrSettings!$F$7</f>
        <v>0</v>
      </c>
      <c r="GT84" s="484">
        <f ca="1">GT83*PrSettings!$F$8</f>
        <v>0</v>
      </c>
      <c r="GV84" s="609">
        <f ca="1">IFERROR(VLOOKUP(GV73,$B$71:$F$74,5,0),0)</f>
        <v>0</v>
      </c>
      <c r="GW84" s="609">
        <f ca="1">IFERROR(VLOOKUP(GV76,$D$76:$G$77,4,0),0)</f>
        <v>0</v>
      </c>
      <c r="GX84" s="609">
        <f ca="1">IFERROR(VLOOKUP(GV73,$D$71:$G$74,4,0),0)</f>
        <v>0</v>
      </c>
      <c r="GY84" s="676" t="str">
        <f>Language!$E$172</f>
        <v>Mit Faktor:</v>
      </c>
      <c r="GZ84" s="677"/>
      <c r="HA84" s="678"/>
      <c r="HB84" s="483">
        <f ca="1">HB83*PrSettings!$F$9</f>
        <v>0</v>
      </c>
      <c r="HC84" s="483">
        <f ca="1">HC83*PrSettings!$F$4</f>
        <v>0</v>
      </c>
      <c r="HD84" s="483">
        <f ca="1">HD83*PrSettings!$F$5</f>
        <v>0</v>
      </c>
      <c r="HE84" s="483">
        <f ca="1">HE83*PrSettings!$F$6</f>
        <v>0</v>
      </c>
      <c r="HF84" s="483">
        <f ca="1">HF83*PrSettings!$F$7</f>
        <v>0</v>
      </c>
      <c r="HG84" s="484">
        <f ca="1">HG83*PrSettings!$F$8</f>
        <v>0</v>
      </c>
      <c r="HI84" s="609">
        <f ca="1">IFERROR(VLOOKUP(HI73,$B$71:$F$74,5,0),0)</f>
        <v>0</v>
      </c>
      <c r="HJ84" s="609">
        <f ca="1">IFERROR(VLOOKUP(HI76,$D$76:$G$77,4,0),0)</f>
        <v>0</v>
      </c>
      <c r="HK84" s="609">
        <f ca="1">IFERROR(VLOOKUP(HI73,$D$71:$G$74,4,0),0)</f>
        <v>0</v>
      </c>
      <c r="HL84" s="676" t="str">
        <f>Language!$E$172</f>
        <v>Mit Faktor:</v>
      </c>
      <c r="HM84" s="677"/>
      <c r="HN84" s="678"/>
      <c r="HO84" s="483">
        <f ca="1">HO83*PrSettings!$F$9</f>
        <v>0</v>
      </c>
      <c r="HP84" s="483">
        <f ca="1">HP83*PrSettings!$F$4</f>
        <v>0</v>
      </c>
      <c r="HQ84" s="483">
        <f ca="1">HQ83*PrSettings!$F$5</f>
        <v>0</v>
      </c>
      <c r="HR84" s="483">
        <f ca="1">HR83*PrSettings!$F$6</f>
        <v>0</v>
      </c>
      <c r="HS84" s="483">
        <f ca="1">HS83*PrSettings!$F$7</f>
        <v>0</v>
      </c>
      <c r="HT84" s="484">
        <f ca="1">HT83*PrSettings!$F$8</f>
        <v>0</v>
      </c>
      <c r="HV84" s="609">
        <f ca="1">IFERROR(VLOOKUP(HV73,$B$71:$F$74,5,0),0)</f>
        <v>0</v>
      </c>
      <c r="HW84" s="609">
        <f ca="1">IFERROR(VLOOKUP(HV76,$D$76:$G$77,4,0),0)</f>
        <v>0</v>
      </c>
      <c r="HX84" s="609">
        <f ca="1">IFERROR(VLOOKUP(HV73,$D$71:$G$74,4,0),0)</f>
        <v>0</v>
      </c>
      <c r="HY84" s="676" t="str">
        <f>Language!$E$172</f>
        <v>Mit Faktor:</v>
      </c>
      <c r="HZ84" s="677"/>
      <c r="IA84" s="678"/>
      <c r="IB84" s="483">
        <f ca="1">IB83*PrSettings!$F$9</f>
        <v>0</v>
      </c>
      <c r="IC84" s="483">
        <f ca="1">IC83*PrSettings!$F$4</f>
        <v>0</v>
      </c>
      <c r="ID84" s="483">
        <f ca="1">ID83*PrSettings!$F$5</f>
        <v>0</v>
      </c>
      <c r="IE84" s="483">
        <f ca="1">IE83*PrSettings!$F$6</f>
        <v>0</v>
      </c>
      <c r="IF84" s="483">
        <f ca="1">IF83*PrSettings!$F$7</f>
        <v>0</v>
      </c>
      <c r="IG84" s="484">
        <f ca="1">IG83*PrSettings!$F$8</f>
        <v>0</v>
      </c>
      <c r="II84" s="609">
        <f ca="1">IFERROR(VLOOKUP(II73,$B$71:$F$74,5,0),0)</f>
        <v>0</v>
      </c>
      <c r="IJ84" s="609">
        <f ca="1">IFERROR(VLOOKUP(II76,$D$76:$G$77,4,0),0)</f>
        <v>0</v>
      </c>
      <c r="IK84" s="609">
        <f ca="1">IFERROR(VLOOKUP(II73,$D$71:$G$74,4,0),0)</f>
        <v>0</v>
      </c>
      <c r="IL84" s="676" t="str">
        <f>Language!$E$172</f>
        <v>Mit Faktor:</v>
      </c>
      <c r="IM84" s="677"/>
      <c r="IN84" s="678"/>
      <c r="IO84" s="483">
        <f ca="1">IO83*PrSettings!$F$9</f>
        <v>0</v>
      </c>
      <c r="IP84" s="483">
        <f ca="1">IP83*PrSettings!$F$4</f>
        <v>0</v>
      </c>
      <c r="IQ84" s="483">
        <f ca="1">IQ83*PrSettings!$F$5</f>
        <v>0</v>
      </c>
      <c r="IR84" s="483">
        <f ca="1">IR83*PrSettings!$F$6</f>
        <v>0</v>
      </c>
      <c r="IS84" s="483">
        <f ca="1">IS83*PrSettings!$F$7</f>
        <v>0</v>
      </c>
      <c r="IT84" s="484">
        <f ca="1">IT83*PrSettings!$F$8</f>
        <v>0</v>
      </c>
      <c r="IV84" s="609">
        <f ca="1">IFERROR(VLOOKUP(IV73,$B$71:$F$74,5,0),0)</f>
        <v>0</v>
      </c>
      <c r="IW84" s="609">
        <f ca="1">IFERROR(VLOOKUP(IV76,$D$76:$G$77,4,0),0)</f>
        <v>0</v>
      </c>
      <c r="IX84" s="609">
        <f ca="1">IFERROR(VLOOKUP(IV73,$D$71:$G$74,4,0),0)</f>
        <v>0</v>
      </c>
      <c r="IY84" s="676" t="str">
        <f>Language!$E$172</f>
        <v>Mit Faktor:</v>
      </c>
      <c r="IZ84" s="677"/>
      <c r="JA84" s="678"/>
      <c r="JB84" s="483">
        <f ca="1">JB83*PrSettings!$F$9</f>
        <v>0</v>
      </c>
      <c r="JC84" s="483">
        <f ca="1">JC83*PrSettings!$F$4</f>
        <v>0</v>
      </c>
      <c r="JD84" s="483">
        <f ca="1">JD83*PrSettings!$F$5</f>
        <v>0</v>
      </c>
      <c r="JE84" s="483">
        <f ca="1">JE83*PrSettings!$F$6</f>
        <v>0</v>
      </c>
      <c r="JF84" s="483">
        <f ca="1">JF83*PrSettings!$F$7</f>
        <v>0</v>
      </c>
      <c r="JG84" s="484">
        <f ca="1">JG83*PrSettings!$F$8</f>
        <v>0</v>
      </c>
      <c r="JI84" s="609">
        <f ca="1">IFERROR(VLOOKUP(JI73,$B$71:$F$74,5,0),0)</f>
        <v>0</v>
      </c>
      <c r="JJ84" s="609">
        <f ca="1">IFERROR(VLOOKUP(JI76,$D$76:$G$77,4,0),0)</f>
        <v>0</v>
      </c>
      <c r="JK84" s="609">
        <f ca="1">IFERROR(VLOOKUP(JI73,$D$71:$G$74,4,0),0)</f>
        <v>0</v>
      </c>
      <c r="JL84" s="676" t="str">
        <f>Language!$E$172</f>
        <v>Mit Faktor:</v>
      </c>
      <c r="JM84" s="677"/>
      <c r="JN84" s="678"/>
      <c r="JO84" s="483">
        <f ca="1">JO83*PrSettings!$F$9</f>
        <v>0</v>
      </c>
      <c r="JP84" s="483">
        <f ca="1">JP83*PrSettings!$F$4</f>
        <v>0</v>
      </c>
      <c r="JQ84" s="483">
        <f ca="1">JQ83*PrSettings!$F$5</f>
        <v>0</v>
      </c>
      <c r="JR84" s="483">
        <f ca="1">JR83*PrSettings!$F$6</f>
        <v>0</v>
      </c>
      <c r="JS84" s="483">
        <f ca="1">JS83*PrSettings!$F$7</f>
        <v>0</v>
      </c>
      <c r="JT84" s="484">
        <f ca="1">JT83*PrSettings!$F$8</f>
        <v>0</v>
      </c>
      <c r="JV84" s="609">
        <f ca="1">IFERROR(VLOOKUP(JV73,$B$71:$F$74,5,0),0)</f>
        <v>0</v>
      </c>
      <c r="JW84" s="609">
        <f ca="1">IFERROR(VLOOKUP(JV76,$D$76:$G$77,4,0),0)</f>
        <v>0</v>
      </c>
      <c r="JX84" s="609">
        <f ca="1">IFERROR(VLOOKUP(JV73,$D$71:$G$74,4,0),0)</f>
        <v>0</v>
      </c>
      <c r="JY84" s="676" t="str">
        <f>Language!$E$172</f>
        <v>Mit Faktor:</v>
      </c>
      <c r="JZ84" s="677"/>
      <c r="KA84" s="678"/>
      <c r="KB84" s="483">
        <f ca="1">KB83*PrSettings!$F$9</f>
        <v>0</v>
      </c>
      <c r="KC84" s="483">
        <f ca="1">KC83*PrSettings!$F$4</f>
        <v>0</v>
      </c>
      <c r="KD84" s="483">
        <f ca="1">KD83*PrSettings!$F$5</f>
        <v>0</v>
      </c>
      <c r="KE84" s="483">
        <f ca="1">KE83*PrSettings!$F$6</f>
        <v>0</v>
      </c>
      <c r="KF84" s="483">
        <f ca="1">KF83*PrSettings!$F$7</f>
        <v>0</v>
      </c>
      <c r="KG84" s="484">
        <f ca="1">KG83*PrSettings!$F$8</f>
        <v>0</v>
      </c>
      <c r="KI84" s="609">
        <f ca="1">IFERROR(VLOOKUP(KI73,$B$71:$F$74,5,0),0)</f>
        <v>0</v>
      </c>
      <c r="KJ84" s="609">
        <f ca="1">IFERROR(VLOOKUP(KI76,$D$76:$G$77,4,0),0)</f>
        <v>0</v>
      </c>
      <c r="KK84" s="609">
        <f ca="1">IFERROR(VLOOKUP(KI73,$D$71:$G$74,4,0),0)</f>
        <v>0</v>
      </c>
      <c r="KL84" s="676" t="str">
        <f>Language!$E$172</f>
        <v>Mit Faktor:</v>
      </c>
      <c r="KM84" s="677"/>
      <c r="KN84" s="678"/>
      <c r="KO84" s="483">
        <f ca="1">KO83*PrSettings!$F$9</f>
        <v>0</v>
      </c>
      <c r="KP84" s="483">
        <f ca="1">KP83*PrSettings!$F$4</f>
        <v>0</v>
      </c>
      <c r="KQ84" s="483">
        <f ca="1">KQ83*PrSettings!$F$5</f>
        <v>0</v>
      </c>
      <c r="KR84" s="483">
        <f ca="1">KR83*PrSettings!$F$6</f>
        <v>0</v>
      </c>
      <c r="KS84" s="483">
        <f ca="1">KS83*PrSettings!$F$7</f>
        <v>0</v>
      </c>
      <c r="KT84" s="484">
        <f ca="1">KT83*PrSettings!$F$8</f>
        <v>0</v>
      </c>
      <c r="KV84" s="609">
        <f ca="1">IFERROR(VLOOKUP(KV73,$B$71:$F$74,5,0),0)</f>
        <v>0</v>
      </c>
      <c r="KW84" s="609">
        <f ca="1">IFERROR(VLOOKUP(KV76,$D$76:$G$77,4,0),0)</f>
        <v>0</v>
      </c>
      <c r="KX84" s="609">
        <f ca="1">IFERROR(VLOOKUP(KV73,$D$71:$G$74,4,0),0)</f>
        <v>0</v>
      </c>
      <c r="KY84" s="676" t="str">
        <f>Language!$E$172</f>
        <v>Mit Faktor:</v>
      </c>
      <c r="KZ84" s="677"/>
      <c r="LA84" s="678"/>
      <c r="LB84" s="483">
        <f ca="1">LB83*PrSettings!$F$9</f>
        <v>0</v>
      </c>
      <c r="LC84" s="483">
        <f ca="1">LC83*PrSettings!$F$4</f>
        <v>0</v>
      </c>
      <c r="LD84" s="483">
        <f ca="1">LD83*PrSettings!$F$5</f>
        <v>0</v>
      </c>
      <c r="LE84" s="483">
        <f ca="1">LE83*PrSettings!$F$6</f>
        <v>0</v>
      </c>
      <c r="LF84" s="483">
        <f ca="1">LF83*PrSettings!$F$7</f>
        <v>0</v>
      </c>
      <c r="LG84" s="484">
        <f ca="1">LG83*PrSettings!$F$8</f>
        <v>0</v>
      </c>
      <c r="LI84" s="609">
        <f ca="1">IFERROR(VLOOKUP(LI73,$B$71:$F$74,5,0),0)</f>
        <v>0</v>
      </c>
      <c r="LJ84" s="609">
        <f ca="1">IFERROR(VLOOKUP(LI76,$D$76:$G$77,4,0),0)</f>
        <v>0</v>
      </c>
      <c r="LK84" s="609">
        <f ca="1">IFERROR(VLOOKUP(LI73,$D$71:$G$74,4,0),0)</f>
        <v>0</v>
      </c>
      <c r="LL84" s="676" t="str">
        <f>Language!$E$172</f>
        <v>Mit Faktor:</v>
      </c>
      <c r="LM84" s="677"/>
      <c r="LN84" s="678"/>
      <c r="LO84" s="483">
        <f ca="1">LO83*PrSettings!$F$9</f>
        <v>0</v>
      </c>
      <c r="LP84" s="483">
        <f ca="1">LP83*PrSettings!$F$4</f>
        <v>0</v>
      </c>
      <c r="LQ84" s="483">
        <f ca="1">LQ83*PrSettings!$F$5</f>
        <v>0</v>
      </c>
      <c r="LR84" s="483">
        <f ca="1">LR83*PrSettings!$F$6</f>
        <v>0</v>
      </c>
      <c r="LS84" s="483">
        <f ca="1">LS83*PrSettings!$F$7</f>
        <v>0</v>
      </c>
      <c r="LT84" s="484">
        <f ca="1">LT83*PrSettings!$F$8</f>
        <v>0</v>
      </c>
      <c r="LV84" s="609">
        <f ca="1">IFERROR(VLOOKUP(LV73,$B$71:$F$74,5,0),0)</f>
        <v>0</v>
      </c>
      <c r="LW84" s="609">
        <f ca="1">IFERROR(VLOOKUP(LV76,$D$76:$G$77,4,0),0)</f>
        <v>0</v>
      </c>
      <c r="LX84" s="609">
        <f ca="1">IFERROR(VLOOKUP(LV73,$D$71:$G$74,4,0),0)</f>
        <v>0</v>
      </c>
      <c r="LY84" s="676" t="str">
        <f>Language!$E$172</f>
        <v>Mit Faktor:</v>
      </c>
      <c r="LZ84" s="677"/>
      <c r="MA84" s="678"/>
      <c r="MB84" s="483">
        <f ca="1">MB83*PrSettings!$F$9</f>
        <v>0</v>
      </c>
      <c r="MC84" s="483">
        <f ca="1">MC83*PrSettings!$F$4</f>
        <v>0</v>
      </c>
      <c r="MD84" s="483">
        <f ca="1">MD83*PrSettings!$F$5</f>
        <v>0</v>
      </c>
      <c r="ME84" s="483">
        <f ca="1">ME83*PrSettings!$F$6</f>
        <v>0</v>
      </c>
      <c r="MF84" s="483">
        <f ca="1">MF83*PrSettings!$F$7</f>
        <v>0</v>
      </c>
      <c r="MG84" s="484">
        <f ca="1">MG83*PrSettings!$F$8</f>
        <v>0</v>
      </c>
    </row>
    <row r="85" spans="2:345" ht="22.5" customHeight="1" thickTop="1" thickBot="1" x14ac:dyDescent="0.3">
      <c r="I85" s="609">
        <f ca="1">IFERROR(VLOOKUP(I74,$B$71:$F$74,5,0),0)</f>
        <v>0</v>
      </c>
      <c r="J85" s="609">
        <f ca="1">IFERROR(VLOOKUP(I77,$D$76:$G$77,4,0),0)</f>
        <v>0</v>
      </c>
      <c r="K85" s="609">
        <f ca="1">IFERROR(VLOOKUP(I74,$D$71:$G$74,4,0),0)</f>
        <v>0</v>
      </c>
      <c r="L85" s="669" t="str">
        <f>Language!$E$173</f>
        <v>Summe:</v>
      </c>
      <c r="M85" s="670"/>
      <c r="N85" s="671"/>
      <c r="O85" s="672">
        <f ca="1">SUM(O84:T84)</f>
        <v>0</v>
      </c>
      <c r="P85" s="673"/>
      <c r="Q85" s="673"/>
      <c r="R85" s="673"/>
      <c r="S85" s="673"/>
      <c r="T85" s="674"/>
      <c r="V85" s="609">
        <f ca="1">IFERROR(VLOOKUP(V74,$B$71:$F$74,5,0),0)</f>
        <v>0</v>
      </c>
      <c r="W85" s="609">
        <f ca="1">IFERROR(VLOOKUP(V77,$D$76:$G$77,4,0),0)</f>
        <v>0</v>
      </c>
      <c r="X85" s="609">
        <f ca="1">IFERROR(VLOOKUP(V74,$D$71:$G$74,4,0),0)</f>
        <v>0</v>
      </c>
      <c r="Y85" s="669" t="str">
        <f>Language!$E$173</f>
        <v>Summe:</v>
      </c>
      <c r="Z85" s="670"/>
      <c r="AA85" s="671"/>
      <c r="AB85" s="672">
        <f ca="1">SUM(AB84:AG84)</f>
        <v>0</v>
      </c>
      <c r="AC85" s="673"/>
      <c r="AD85" s="673"/>
      <c r="AE85" s="673"/>
      <c r="AF85" s="673"/>
      <c r="AG85" s="674"/>
      <c r="AI85" s="609">
        <f ca="1">IFERROR(VLOOKUP(AI74,$B$71:$F$74,5,0),0)</f>
        <v>0</v>
      </c>
      <c r="AJ85" s="609">
        <f ca="1">IFERROR(VLOOKUP(AI77,$D$76:$G$77,4,0),0)</f>
        <v>0</v>
      </c>
      <c r="AK85" s="609">
        <f ca="1">IFERROR(VLOOKUP(AI74,$D$71:$G$74,4,0),0)</f>
        <v>0</v>
      </c>
      <c r="AL85" s="669" t="str">
        <f>Language!$E$173</f>
        <v>Summe:</v>
      </c>
      <c r="AM85" s="670"/>
      <c r="AN85" s="671"/>
      <c r="AO85" s="672">
        <f ca="1">SUM(AO84:AT84)</f>
        <v>0</v>
      </c>
      <c r="AP85" s="673"/>
      <c r="AQ85" s="673"/>
      <c r="AR85" s="673"/>
      <c r="AS85" s="673"/>
      <c r="AT85" s="674"/>
      <c r="AV85" s="609">
        <f ca="1">IFERROR(VLOOKUP(AV74,$B$71:$F$74,5,0),0)</f>
        <v>0</v>
      </c>
      <c r="AW85" s="609">
        <f ca="1">IFERROR(VLOOKUP(AV77,$D$76:$G$77,4,0),0)</f>
        <v>0</v>
      </c>
      <c r="AX85" s="609">
        <f ca="1">IFERROR(VLOOKUP(AV74,$D$71:$G$74,4,0),0)</f>
        <v>0</v>
      </c>
      <c r="AY85" s="669" t="str">
        <f>Language!$E$173</f>
        <v>Summe:</v>
      </c>
      <c r="AZ85" s="670"/>
      <c r="BA85" s="671"/>
      <c r="BB85" s="672">
        <f ca="1">SUM(BB84:BG84)</f>
        <v>0</v>
      </c>
      <c r="BC85" s="673"/>
      <c r="BD85" s="673"/>
      <c r="BE85" s="673"/>
      <c r="BF85" s="673"/>
      <c r="BG85" s="674"/>
      <c r="BI85" s="609">
        <f ca="1">IFERROR(VLOOKUP(BI74,$B$71:$F$74,5,0),0)</f>
        <v>0</v>
      </c>
      <c r="BJ85" s="609">
        <f ca="1">IFERROR(VLOOKUP(BI77,$D$76:$G$77,4,0),0)</f>
        <v>0</v>
      </c>
      <c r="BK85" s="609">
        <f ca="1">IFERROR(VLOOKUP(BI74,$D$71:$G$74,4,0),0)</f>
        <v>0</v>
      </c>
      <c r="BL85" s="669" t="str">
        <f>Language!$E$173</f>
        <v>Summe:</v>
      </c>
      <c r="BM85" s="670"/>
      <c r="BN85" s="671"/>
      <c r="BO85" s="672">
        <f ca="1">SUM(BO84:BT84)</f>
        <v>0</v>
      </c>
      <c r="BP85" s="673"/>
      <c r="BQ85" s="673"/>
      <c r="BR85" s="673"/>
      <c r="BS85" s="673"/>
      <c r="BT85" s="674"/>
      <c r="BV85" s="609">
        <f ca="1">IFERROR(VLOOKUP(BV74,$B$71:$F$74,5,0),0)</f>
        <v>0</v>
      </c>
      <c r="BW85" s="609">
        <f ca="1">IFERROR(VLOOKUP(BV77,$D$76:$G$77,4,0),0)</f>
        <v>0</v>
      </c>
      <c r="BX85" s="609">
        <f ca="1">IFERROR(VLOOKUP(BV74,$D$71:$G$74,4,0),0)</f>
        <v>0</v>
      </c>
      <c r="BY85" s="669" t="str">
        <f>Language!$E$173</f>
        <v>Summe:</v>
      </c>
      <c r="BZ85" s="670"/>
      <c r="CA85" s="671"/>
      <c r="CB85" s="672">
        <f ca="1">SUM(CB84:CG84)</f>
        <v>0</v>
      </c>
      <c r="CC85" s="673"/>
      <c r="CD85" s="673"/>
      <c r="CE85" s="673"/>
      <c r="CF85" s="673"/>
      <c r="CG85" s="674"/>
      <c r="CI85" s="609">
        <f ca="1">IFERROR(VLOOKUP(CI74,$B$71:$F$74,5,0),0)</f>
        <v>0</v>
      </c>
      <c r="CJ85" s="609">
        <f ca="1">IFERROR(VLOOKUP(CI77,$D$76:$G$77,4,0),0)</f>
        <v>0</v>
      </c>
      <c r="CK85" s="609">
        <f ca="1">IFERROR(VLOOKUP(CI74,$D$71:$G$74,4,0),0)</f>
        <v>0</v>
      </c>
      <c r="CL85" s="669" t="str">
        <f>Language!$E$173</f>
        <v>Summe:</v>
      </c>
      <c r="CM85" s="670"/>
      <c r="CN85" s="671"/>
      <c r="CO85" s="672">
        <f ca="1">SUM(CO84:CT84)</f>
        <v>0</v>
      </c>
      <c r="CP85" s="673"/>
      <c r="CQ85" s="673"/>
      <c r="CR85" s="673"/>
      <c r="CS85" s="673"/>
      <c r="CT85" s="674"/>
      <c r="CV85" s="609">
        <f ca="1">IFERROR(VLOOKUP(CV74,$B$71:$F$74,5,0),0)</f>
        <v>0</v>
      </c>
      <c r="CW85" s="609">
        <f ca="1">IFERROR(VLOOKUP(CV77,$D$76:$G$77,4,0),0)</f>
        <v>0</v>
      </c>
      <c r="CX85" s="609">
        <f ca="1">IFERROR(VLOOKUP(CV74,$D$71:$G$74,4,0),0)</f>
        <v>0</v>
      </c>
      <c r="CY85" s="669" t="str">
        <f>Language!$E$173</f>
        <v>Summe:</v>
      </c>
      <c r="CZ85" s="670"/>
      <c r="DA85" s="671"/>
      <c r="DB85" s="672">
        <f ca="1">SUM(DB84:DG84)</f>
        <v>0</v>
      </c>
      <c r="DC85" s="673"/>
      <c r="DD85" s="673"/>
      <c r="DE85" s="673"/>
      <c r="DF85" s="673"/>
      <c r="DG85" s="674"/>
      <c r="DI85" s="609">
        <f ca="1">IFERROR(VLOOKUP(DI74,$B$71:$F$74,5,0),0)</f>
        <v>0</v>
      </c>
      <c r="DJ85" s="609">
        <f ca="1">IFERROR(VLOOKUP(DI77,$D$76:$G$77,4,0),0)</f>
        <v>0</v>
      </c>
      <c r="DK85" s="609">
        <f ca="1">IFERROR(VLOOKUP(DI74,$D$71:$G$74,4,0),0)</f>
        <v>0</v>
      </c>
      <c r="DL85" s="669" t="str">
        <f>Language!$E$173</f>
        <v>Summe:</v>
      </c>
      <c r="DM85" s="670"/>
      <c r="DN85" s="671"/>
      <c r="DO85" s="672">
        <f ca="1">SUM(DO84:DT84)</f>
        <v>0</v>
      </c>
      <c r="DP85" s="673"/>
      <c r="DQ85" s="673"/>
      <c r="DR85" s="673"/>
      <c r="DS85" s="673"/>
      <c r="DT85" s="674"/>
      <c r="DV85" s="609">
        <f ca="1">IFERROR(VLOOKUP(DV74,$B$71:$F$74,5,0),0)</f>
        <v>0</v>
      </c>
      <c r="DW85" s="609">
        <f ca="1">IFERROR(VLOOKUP(DV77,$D$76:$G$77,4,0),0)</f>
        <v>0</v>
      </c>
      <c r="DX85" s="609">
        <f ca="1">IFERROR(VLOOKUP(DV74,$D$71:$G$74,4,0),0)</f>
        <v>0</v>
      </c>
      <c r="DY85" s="669" t="str">
        <f>Language!$E$173</f>
        <v>Summe:</v>
      </c>
      <c r="DZ85" s="670"/>
      <c r="EA85" s="671"/>
      <c r="EB85" s="672">
        <f ca="1">SUM(EB84:EG84)</f>
        <v>0</v>
      </c>
      <c r="EC85" s="673"/>
      <c r="ED85" s="673"/>
      <c r="EE85" s="673"/>
      <c r="EF85" s="673"/>
      <c r="EG85" s="674"/>
      <c r="EI85" s="609">
        <f ca="1">IFERROR(VLOOKUP(EI74,$B$71:$F$74,5,0),0)</f>
        <v>0</v>
      </c>
      <c r="EJ85" s="609">
        <f ca="1">IFERROR(VLOOKUP(EI77,$D$76:$G$77,4,0),0)</f>
        <v>0</v>
      </c>
      <c r="EK85" s="609">
        <f ca="1">IFERROR(VLOOKUP(EI74,$D$71:$G$74,4,0),0)</f>
        <v>0</v>
      </c>
      <c r="EL85" s="669" t="str">
        <f>Language!$E$173</f>
        <v>Summe:</v>
      </c>
      <c r="EM85" s="670"/>
      <c r="EN85" s="671"/>
      <c r="EO85" s="672">
        <f ca="1">SUM(EO84:ET84)</f>
        <v>0</v>
      </c>
      <c r="EP85" s="673"/>
      <c r="EQ85" s="673"/>
      <c r="ER85" s="673"/>
      <c r="ES85" s="673"/>
      <c r="ET85" s="674"/>
      <c r="EV85" s="609">
        <f ca="1">IFERROR(VLOOKUP(EV74,$B$71:$F$74,5,0),0)</f>
        <v>0</v>
      </c>
      <c r="EW85" s="609">
        <f ca="1">IFERROR(VLOOKUP(EV77,$D$76:$G$77,4,0),0)</f>
        <v>0</v>
      </c>
      <c r="EX85" s="609">
        <f ca="1">IFERROR(VLOOKUP(EV74,$D$71:$G$74,4,0),0)</f>
        <v>0</v>
      </c>
      <c r="EY85" s="669" t="str">
        <f>Language!$E$173</f>
        <v>Summe:</v>
      </c>
      <c r="EZ85" s="670"/>
      <c r="FA85" s="671"/>
      <c r="FB85" s="672">
        <f ca="1">SUM(FB84:FG84)</f>
        <v>0</v>
      </c>
      <c r="FC85" s="673"/>
      <c r="FD85" s="673"/>
      <c r="FE85" s="673"/>
      <c r="FF85" s="673"/>
      <c r="FG85" s="674"/>
      <c r="FI85" s="609">
        <f ca="1">IFERROR(VLOOKUP(FI74,$B$71:$F$74,5,0),0)</f>
        <v>0</v>
      </c>
      <c r="FJ85" s="609">
        <f ca="1">IFERROR(VLOOKUP(FI77,$D$76:$G$77,4,0),0)</f>
        <v>0</v>
      </c>
      <c r="FK85" s="609">
        <f ca="1">IFERROR(VLOOKUP(FI74,$D$71:$G$74,4,0),0)</f>
        <v>0</v>
      </c>
      <c r="FL85" s="669" t="str">
        <f>Language!$E$173</f>
        <v>Summe:</v>
      </c>
      <c r="FM85" s="670"/>
      <c r="FN85" s="671"/>
      <c r="FO85" s="672">
        <f ca="1">SUM(FO84:FT84)</f>
        <v>0</v>
      </c>
      <c r="FP85" s="673"/>
      <c r="FQ85" s="673"/>
      <c r="FR85" s="673"/>
      <c r="FS85" s="673"/>
      <c r="FT85" s="674"/>
      <c r="FV85" s="609">
        <f ca="1">IFERROR(VLOOKUP(FV74,$B$71:$F$74,5,0),0)</f>
        <v>0</v>
      </c>
      <c r="FW85" s="609">
        <f ca="1">IFERROR(VLOOKUP(FV77,$D$76:$G$77,4,0),0)</f>
        <v>0</v>
      </c>
      <c r="FX85" s="609">
        <f ca="1">IFERROR(VLOOKUP(FV74,$D$71:$G$74,4,0),0)</f>
        <v>0</v>
      </c>
      <c r="FY85" s="669" t="str">
        <f>Language!$E$173</f>
        <v>Summe:</v>
      </c>
      <c r="FZ85" s="670"/>
      <c r="GA85" s="671"/>
      <c r="GB85" s="672">
        <f ca="1">SUM(GB84:GG84)</f>
        <v>0</v>
      </c>
      <c r="GC85" s="673"/>
      <c r="GD85" s="673"/>
      <c r="GE85" s="673"/>
      <c r="GF85" s="673"/>
      <c r="GG85" s="674"/>
      <c r="GI85" s="609">
        <f ca="1">IFERROR(VLOOKUP(GI74,$B$71:$F$74,5,0),0)</f>
        <v>0</v>
      </c>
      <c r="GJ85" s="609">
        <f ca="1">IFERROR(VLOOKUP(GI77,$D$76:$G$77,4,0),0)</f>
        <v>0</v>
      </c>
      <c r="GK85" s="609">
        <f ca="1">IFERROR(VLOOKUP(GI74,$D$71:$G$74,4,0),0)</f>
        <v>0</v>
      </c>
      <c r="GL85" s="669" t="str">
        <f>Language!$E$173</f>
        <v>Summe:</v>
      </c>
      <c r="GM85" s="670"/>
      <c r="GN85" s="671"/>
      <c r="GO85" s="672">
        <f ca="1">SUM(GO84:GT84)</f>
        <v>0</v>
      </c>
      <c r="GP85" s="673"/>
      <c r="GQ85" s="673"/>
      <c r="GR85" s="673"/>
      <c r="GS85" s="673"/>
      <c r="GT85" s="674"/>
      <c r="GV85" s="609">
        <f ca="1">IFERROR(VLOOKUP(GV74,$B$71:$F$74,5,0),0)</f>
        <v>0</v>
      </c>
      <c r="GW85" s="609">
        <f ca="1">IFERROR(VLOOKUP(GV77,$D$76:$G$77,4,0),0)</f>
        <v>0</v>
      </c>
      <c r="GX85" s="609">
        <f ca="1">IFERROR(VLOOKUP(GV74,$D$71:$G$74,4,0),0)</f>
        <v>0</v>
      </c>
      <c r="GY85" s="669" t="str">
        <f>Language!$E$173</f>
        <v>Summe:</v>
      </c>
      <c r="GZ85" s="670"/>
      <c r="HA85" s="671"/>
      <c r="HB85" s="672">
        <f ca="1">SUM(HB84:HG84)</f>
        <v>0</v>
      </c>
      <c r="HC85" s="673"/>
      <c r="HD85" s="673"/>
      <c r="HE85" s="673"/>
      <c r="HF85" s="673"/>
      <c r="HG85" s="674"/>
      <c r="HI85" s="609">
        <f ca="1">IFERROR(VLOOKUP(HI74,$B$71:$F$74,5,0),0)</f>
        <v>0</v>
      </c>
      <c r="HJ85" s="609">
        <f ca="1">IFERROR(VLOOKUP(HI77,$D$76:$G$77,4,0),0)</f>
        <v>0</v>
      </c>
      <c r="HK85" s="609">
        <f ca="1">IFERROR(VLOOKUP(HI74,$D$71:$G$74,4,0),0)</f>
        <v>0</v>
      </c>
      <c r="HL85" s="669" t="str">
        <f>Language!$E$173</f>
        <v>Summe:</v>
      </c>
      <c r="HM85" s="670"/>
      <c r="HN85" s="671"/>
      <c r="HO85" s="672">
        <f ca="1">SUM(HO84:HT84)</f>
        <v>0</v>
      </c>
      <c r="HP85" s="673"/>
      <c r="HQ85" s="673"/>
      <c r="HR85" s="673"/>
      <c r="HS85" s="673"/>
      <c r="HT85" s="674"/>
      <c r="HV85" s="609">
        <f ca="1">IFERROR(VLOOKUP(HV74,$B$71:$F$74,5,0),0)</f>
        <v>0</v>
      </c>
      <c r="HW85" s="609">
        <f ca="1">IFERROR(VLOOKUP(HV77,$D$76:$G$77,4,0),0)</f>
        <v>0</v>
      </c>
      <c r="HX85" s="609">
        <f ca="1">IFERROR(VLOOKUP(HV74,$D$71:$G$74,4,0),0)</f>
        <v>0</v>
      </c>
      <c r="HY85" s="669" t="str">
        <f>Language!$E$173</f>
        <v>Summe:</v>
      </c>
      <c r="HZ85" s="670"/>
      <c r="IA85" s="671"/>
      <c r="IB85" s="672">
        <f ca="1">SUM(IB84:IG84)</f>
        <v>0</v>
      </c>
      <c r="IC85" s="673"/>
      <c r="ID85" s="673"/>
      <c r="IE85" s="673"/>
      <c r="IF85" s="673"/>
      <c r="IG85" s="674"/>
      <c r="II85" s="609">
        <f ca="1">IFERROR(VLOOKUP(II74,$B$71:$F$74,5,0),0)</f>
        <v>0</v>
      </c>
      <c r="IJ85" s="609">
        <f ca="1">IFERROR(VLOOKUP(II77,$D$76:$G$77,4,0),0)</f>
        <v>0</v>
      </c>
      <c r="IK85" s="609">
        <f ca="1">IFERROR(VLOOKUP(II74,$D$71:$G$74,4,0),0)</f>
        <v>0</v>
      </c>
      <c r="IL85" s="669" t="str">
        <f>Language!$E$173</f>
        <v>Summe:</v>
      </c>
      <c r="IM85" s="670"/>
      <c r="IN85" s="671"/>
      <c r="IO85" s="672">
        <f ca="1">SUM(IO84:IT84)</f>
        <v>0</v>
      </c>
      <c r="IP85" s="673"/>
      <c r="IQ85" s="673"/>
      <c r="IR85" s="673"/>
      <c r="IS85" s="673"/>
      <c r="IT85" s="674"/>
      <c r="IV85" s="609">
        <f ca="1">IFERROR(VLOOKUP(IV74,$B$71:$F$74,5,0),0)</f>
        <v>0</v>
      </c>
      <c r="IW85" s="609">
        <f ca="1">IFERROR(VLOOKUP(IV77,$D$76:$G$77,4,0),0)</f>
        <v>0</v>
      </c>
      <c r="IX85" s="609">
        <f ca="1">IFERROR(VLOOKUP(IV74,$D$71:$G$74,4,0),0)</f>
        <v>0</v>
      </c>
      <c r="IY85" s="669" t="str">
        <f>Language!$E$173</f>
        <v>Summe:</v>
      </c>
      <c r="IZ85" s="670"/>
      <c r="JA85" s="671"/>
      <c r="JB85" s="672">
        <f ca="1">SUM(JB84:JG84)</f>
        <v>0</v>
      </c>
      <c r="JC85" s="673"/>
      <c r="JD85" s="673"/>
      <c r="JE85" s="673"/>
      <c r="JF85" s="673"/>
      <c r="JG85" s="674"/>
      <c r="JI85" s="609">
        <f ca="1">IFERROR(VLOOKUP(JI74,$B$71:$F$74,5,0),0)</f>
        <v>0</v>
      </c>
      <c r="JJ85" s="609">
        <f ca="1">IFERROR(VLOOKUP(JI77,$D$76:$G$77,4,0),0)</f>
        <v>0</v>
      </c>
      <c r="JK85" s="609">
        <f ca="1">IFERROR(VLOOKUP(JI74,$D$71:$G$74,4,0),0)</f>
        <v>0</v>
      </c>
      <c r="JL85" s="669" t="str">
        <f>Language!$E$173</f>
        <v>Summe:</v>
      </c>
      <c r="JM85" s="670"/>
      <c r="JN85" s="671"/>
      <c r="JO85" s="672">
        <f ca="1">SUM(JO84:JT84)</f>
        <v>0</v>
      </c>
      <c r="JP85" s="673"/>
      <c r="JQ85" s="673"/>
      <c r="JR85" s="673"/>
      <c r="JS85" s="673"/>
      <c r="JT85" s="674"/>
      <c r="JV85" s="609">
        <f ca="1">IFERROR(VLOOKUP(JV74,$B$71:$F$74,5,0),0)</f>
        <v>0</v>
      </c>
      <c r="JW85" s="609">
        <f ca="1">IFERROR(VLOOKUP(JV77,$D$76:$G$77,4,0),0)</f>
        <v>0</v>
      </c>
      <c r="JX85" s="609">
        <f ca="1">IFERROR(VLOOKUP(JV74,$D$71:$G$74,4,0),0)</f>
        <v>0</v>
      </c>
      <c r="JY85" s="669" t="str">
        <f>Language!$E$173</f>
        <v>Summe:</v>
      </c>
      <c r="JZ85" s="670"/>
      <c r="KA85" s="671"/>
      <c r="KB85" s="672">
        <f ca="1">SUM(KB84:KG84)</f>
        <v>0</v>
      </c>
      <c r="KC85" s="673"/>
      <c r="KD85" s="673"/>
      <c r="KE85" s="673"/>
      <c r="KF85" s="673"/>
      <c r="KG85" s="674"/>
      <c r="KI85" s="609">
        <f ca="1">IFERROR(VLOOKUP(KI74,$B$71:$F$74,5,0),0)</f>
        <v>0</v>
      </c>
      <c r="KJ85" s="609">
        <f ca="1">IFERROR(VLOOKUP(KI77,$D$76:$G$77,4,0),0)</f>
        <v>0</v>
      </c>
      <c r="KK85" s="609">
        <f ca="1">IFERROR(VLOOKUP(KI74,$D$71:$G$74,4,0),0)</f>
        <v>0</v>
      </c>
      <c r="KL85" s="669" t="str">
        <f>Language!$E$173</f>
        <v>Summe:</v>
      </c>
      <c r="KM85" s="670"/>
      <c r="KN85" s="671"/>
      <c r="KO85" s="672">
        <f ca="1">SUM(KO84:KT84)</f>
        <v>0</v>
      </c>
      <c r="KP85" s="673"/>
      <c r="KQ85" s="673"/>
      <c r="KR85" s="673"/>
      <c r="KS85" s="673"/>
      <c r="KT85" s="674"/>
      <c r="KV85" s="609">
        <f ca="1">IFERROR(VLOOKUP(KV74,$B$71:$F$74,5,0),0)</f>
        <v>0</v>
      </c>
      <c r="KW85" s="609">
        <f ca="1">IFERROR(VLOOKUP(KV77,$D$76:$G$77,4,0),0)</f>
        <v>0</v>
      </c>
      <c r="KX85" s="609">
        <f ca="1">IFERROR(VLOOKUP(KV74,$D$71:$G$74,4,0),0)</f>
        <v>0</v>
      </c>
      <c r="KY85" s="669" t="str">
        <f>Language!$E$173</f>
        <v>Summe:</v>
      </c>
      <c r="KZ85" s="670"/>
      <c r="LA85" s="671"/>
      <c r="LB85" s="672">
        <f ca="1">SUM(LB84:LG84)</f>
        <v>0</v>
      </c>
      <c r="LC85" s="673"/>
      <c r="LD85" s="673"/>
      <c r="LE85" s="673"/>
      <c r="LF85" s="673"/>
      <c r="LG85" s="674"/>
      <c r="LI85" s="609">
        <f ca="1">IFERROR(VLOOKUP(LI74,$B$71:$F$74,5,0),0)</f>
        <v>0</v>
      </c>
      <c r="LJ85" s="609">
        <f ca="1">IFERROR(VLOOKUP(LI77,$D$76:$G$77,4,0),0)</f>
        <v>0</v>
      </c>
      <c r="LK85" s="609">
        <f ca="1">IFERROR(VLOOKUP(LI74,$D$71:$G$74,4,0),0)</f>
        <v>0</v>
      </c>
      <c r="LL85" s="669" t="str">
        <f>Language!$E$173</f>
        <v>Summe:</v>
      </c>
      <c r="LM85" s="670"/>
      <c r="LN85" s="671"/>
      <c r="LO85" s="672">
        <f ca="1">SUM(LO84:LT84)</f>
        <v>0</v>
      </c>
      <c r="LP85" s="673"/>
      <c r="LQ85" s="673"/>
      <c r="LR85" s="673"/>
      <c r="LS85" s="673"/>
      <c r="LT85" s="674"/>
      <c r="LV85" s="609">
        <f ca="1">IFERROR(VLOOKUP(LV74,$B$71:$F$74,5,0),0)</f>
        <v>0</v>
      </c>
      <c r="LW85" s="609">
        <f ca="1">IFERROR(VLOOKUP(LV77,$D$76:$G$77,4,0),0)</f>
        <v>0</v>
      </c>
      <c r="LX85" s="609">
        <f ca="1">IFERROR(VLOOKUP(LV74,$D$71:$G$74,4,0),0)</f>
        <v>0</v>
      </c>
      <c r="LY85" s="669" t="str">
        <f>Language!$E$173</f>
        <v>Summe:</v>
      </c>
      <c r="LZ85" s="670"/>
      <c r="MA85" s="671"/>
      <c r="MB85" s="672">
        <f ca="1">SUM(MB84:MG84)</f>
        <v>0</v>
      </c>
      <c r="MC85" s="673"/>
      <c r="MD85" s="673"/>
      <c r="ME85" s="673"/>
      <c r="MF85" s="673"/>
      <c r="MG85" s="674"/>
    </row>
    <row r="86" spans="2:345" ht="30.75" customHeight="1" thickTop="1" x14ac:dyDescent="0.25">
      <c r="I86" s="609">
        <f ca="1">IFERROR(VLOOKUP(K71,$B$71:$F$74,5,0),0)</f>
        <v>0</v>
      </c>
      <c r="J86" s="609">
        <f ca="1">IFERROR(VLOOKUP(K76,$B$76:$F$77,5,0),0)</f>
        <v>0</v>
      </c>
      <c r="K86" s="609">
        <f ca="1">IFERROR(VLOOKUP(K71,$D$71:$G$74,4,0),0)</f>
        <v>0</v>
      </c>
      <c r="V86" s="609">
        <f ca="1">IFERROR(VLOOKUP(X71,$B$71:$F$74,5,0),0)</f>
        <v>0</v>
      </c>
      <c r="W86" s="609">
        <f ca="1">IFERROR(VLOOKUP(X76,$B$76:$F$77,5,0),0)</f>
        <v>0</v>
      </c>
      <c r="X86" s="609">
        <f ca="1">IFERROR(VLOOKUP(X71,$D$71:$G$74,4,0),0)</f>
        <v>0</v>
      </c>
      <c r="AI86" s="609">
        <f ca="1">IFERROR(VLOOKUP(AK71,$B$71:$F$74,5,0),0)</f>
        <v>0</v>
      </c>
      <c r="AJ86" s="609">
        <f ca="1">IFERROR(VLOOKUP(AK76,$B$76:$F$77,5,0),0)</f>
        <v>0</v>
      </c>
      <c r="AK86" s="609">
        <f ca="1">IFERROR(VLOOKUP(AK71,$D$71:$G$74,4,0),0)</f>
        <v>0</v>
      </c>
      <c r="AV86" s="609">
        <f ca="1">IFERROR(VLOOKUP(AX71,$B$71:$F$74,5,0),0)</f>
        <v>0</v>
      </c>
      <c r="AW86" s="609">
        <f ca="1">IFERROR(VLOOKUP(AX76,$B$76:$F$77,5,0),0)</f>
        <v>0</v>
      </c>
      <c r="AX86" s="609">
        <f ca="1">IFERROR(VLOOKUP(AX71,$D$71:$G$74,4,0),0)</f>
        <v>0</v>
      </c>
      <c r="BI86" s="609">
        <f ca="1">IFERROR(VLOOKUP(BK71,$B$71:$F$74,5,0),0)</f>
        <v>0</v>
      </c>
      <c r="BJ86" s="609">
        <f ca="1">IFERROR(VLOOKUP(BK76,$B$76:$F$77,5,0),0)</f>
        <v>0</v>
      </c>
      <c r="BK86" s="609">
        <f ca="1">IFERROR(VLOOKUP(BK71,$D$71:$G$74,4,0),0)</f>
        <v>0</v>
      </c>
      <c r="BV86" s="609">
        <f ca="1">IFERROR(VLOOKUP(BX71,$B$71:$F$74,5,0),0)</f>
        <v>0</v>
      </c>
      <c r="BW86" s="609">
        <f ca="1">IFERROR(VLOOKUP(BX76,$B$76:$F$77,5,0),0)</f>
        <v>0</v>
      </c>
      <c r="BX86" s="609">
        <f ca="1">IFERROR(VLOOKUP(BX71,$D$71:$G$74,4,0),0)</f>
        <v>0</v>
      </c>
      <c r="CI86" s="609">
        <f ca="1">IFERROR(VLOOKUP(CK71,$B$71:$F$74,5,0),0)</f>
        <v>0</v>
      </c>
      <c r="CJ86" s="609">
        <f ca="1">IFERROR(VLOOKUP(CK76,$B$76:$F$77,5,0),0)</f>
        <v>0</v>
      </c>
      <c r="CK86" s="609">
        <f ca="1">IFERROR(VLOOKUP(CK71,$D$71:$G$74,4,0),0)</f>
        <v>0</v>
      </c>
      <c r="CV86" s="609">
        <f ca="1">IFERROR(VLOOKUP(CX71,$B$71:$F$74,5,0),0)</f>
        <v>0</v>
      </c>
      <c r="CW86" s="609">
        <f ca="1">IFERROR(VLOOKUP(CX76,$B$76:$F$77,5,0),0)</f>
        <v>0</v>
      </c>
      <c r="CX86" s="609">
        <f ca="1">IFERROR(VLOOKUP(CX71,$D$71:$G$74,4,0),0)</f>
        <v>0</v>
      </c>
      <c r="DI86" s="609">
        <f ca="1">IFERROR(VLOOKUP(DK71,$B$71:$F$74,5,0),0)</f>
        <v>0</v>
      </c>
      <c r="DJ86" s="609">
        <f ca="1">IFERROR(VLOOKUP(DK76,$B$76:$F$77,5,0),0)</f>
        <v>0</v>
      </c>
      <c r="DK86" s="609">
        <f ca="1">IFERROR(VLOOKUP(DK71,$D$71:$G$74,4,0),0)</f>
        <v>0</v>
      </c>
      <c r="DV86" s="609">
        <f ca="1">IFERROR(VLOOKUP(DX71,$B$71:$F$74,5,0),0)</f>
        <v>0</v>
      </c>
      <c r="DW86" s="609">
        <f ca="1">IFERROR(VLOOKUP(DX76,$B$76:$F$77,5,0),0)</f>
        <v>0</v>
      </c>
      <c r="DX86" s="609">
        <f ca="1">IFERROR(VLOOKUP(DX71,$D$71:$G$74,4,0),0)</f>
        <v>0</v>
      </c>
      <c r="EI86" s="609">
        <f ca="1">IFERROR(VLOOKUP(EK71,$B$71:$F$74,5,0),0)</f>
        <v>0</v>
      </c>
      <c r="EJ86" s="609">
        <f ca="1">IFERROR(VLOOKUP(EK76,$B$76:$F$77,5,0),0)</f>
        <v>0</v>
      </c>
      <c r="EK86" s="609">
        <f ca="1">IFERROR(VLOOKUP(EK71,$D$71:$G$74,4,0),0)</f>
        <v>0</v>
      </c>
      <c r="EV86" s="609">
        <f ca="1">IFERROR(VLOOKUP(EX71,$B$71:$F$74,5,0),0)</f>
        <v>0</v>
      </c>
      <c r="EW86" s="609">
        <f ca="1">IFERROR(VLOOKUP(EX76,$B$76:$F$77,5,0),0)</f>
        <v>0</v>
      </c>
      <c r="EX86" s="609">
        <f ca="1">IFERROR(VLOOKUP(EX71,$D$71:$G$74,4,0),0)</f>
        <v>0</v>
      </c>
      <c r="FI86" s="609">
        <f ca="1">IFERROR(VLOOKUP(FK71,$B$71:$F$74,5,0),0)</f>
        <v>0</v>
      </c>
      <c r="FJ86" s="609">
        <f ca="1">IFERROR(VLOOKUP(FK76,$B$76:$F$77,5,0),0)</f>
        <v>0</v>
      </c>
      <c r="FK86" s="609">
        <f ca="1">IFERROR(VLOOKUP(FK71,$D$71:$G$74,4,0),0)</f>
        <v>0</v>
      </c>
      <c r="FV86" s="609">
        <f ca="1">IFERROR(VLOOKUP(FX71,$B$71:$F$74,5,0),0)</f>
        <v>0</v>
      </c>
      <c r="FW86" s="609">
        <f ca="1">IFERROR(VLOOKUP(FX76,$B$76:$F$77,5,0),0)</f>
        <v>0</v>
      </c>
      <c r="FX86" s="609">
        <f ca="1">IFERROR(VLOOKUP(FX71,$D$71:$G$74,4,0),0)</f>
        <v>0</v>
      </c>
      <c r="GI86" s="609">
        <f ca="1">IFERROR(VLOOKUP(GK71,$B$71:$F$74,5,0),0)</f>
        <v>0</v>
      </c>
      <c r="GJ86" s="609">
        <f ca="1">IFERROR(VLOOKUP(GK76,$B$76:$F$77,5,0),0)</f>
        <v>0</v>
      </c>
      <c r="GK86" s="609">
        <f ca="1">IFERROR(VLOOKUP(GK71,$D$71:$G$74,4,0),0)</f>
        <v>0</v>
      </c>
      <c r="GV86" s="609">
        <f ca="1">IFERROR(VLOOKUP(GX71,$B$71:$F$74,5,0),0)</f>
        <v>0</v>
      </c>
      <c r="GW86" s="609">
        <f ca="1">IFERROR(VLOOKUP(GX76,$B$76:$F$77,5,0),0)</f>
        <v>0</v>
      </c>
      <c r="GX86" s="609">
        <f ca="1">IFERROR(VLOOKUP(GX71,$D$71:$G$74,4,0),0)</f>
        <v>0</v>
      </c>
      <c r="HI86" s="609">
        <f ca="1">IFERROR(VLOOKUP(HK71,$B$71:$F$74,5,0),0)</f>
        <v>0</v>
      </c>
      <c r="HJ86" s="609">
        <f ca="1">IFERROR(VLOOKUP(HK76,$B$76:$F$77,5,0),0)</f>
        <v>0</v>
      </c>
      <c r="HK86" s="609">
        <f ca="1">IFERROR(VLOOKUP(HK71,$D$71:$G$74,4,0),0)</f>
        <v>0</v>
      </c>
      <c r="HV86" s="609">
        <f ca="1">IFERROR(VLOOKUP(HX71,$B$71:$F$74,5,0),0)</f>
        <v>0</v>
      </c>
      <c r="HW86" s="609">
        <f ca="1">IFERROR(VLOOKUP(HX76,$B$76:$F$77,5,0),0)</f>
        <v>0</v>
      </c>
      <c r="HX86" s="609">
        <f ca="1">IFERROR(VLOOKUP(HX71,$D$71:$G$74,4,0),0)</f>
        <v>0</v>
      </c>
      <c r="II86" s="609">
        <f ca="1">IFERROR(VLOOKUP(IK71,$B$71:$F$74,5,0),0)</f>
        <v>0</v>
      </c>
      <c r="IJ86" s="609">
        <f ca="1">IFERROR(VLOOKUP(IK76,$B$76:$F$77,5,0),0)</f>
        <v>0</v>
      </c>
      <c r="IK86" s="609">
        <f ca="1">IFERROR(VLOOKUP(IK71,$D$71:$G$74,4,0),0)</f>
        <v>0</v>
      </c>
      <c r="IV86" s="609">
        <f ca="1">IFERROR(VLOOKUP(IX71,$B$71:$F$74,5,0),0)</f>
        <v>0</v>
      </c>
      <c r="IW86" s="609">
        <f ca="1">IFERROR(VLOOKUP(IX76,$B$76:$F$77,5,0),0)</f>
        <v>0</v>
      </c>
      <c r="IX86" s="609">
        <f ca="1">IFERROR(VLOOKUP(IX71,$D$71:$G$74,4,0),0)</f>
        <v>0</v>
      </c>
      <c r="JI86" s="609">
        <f ca="1">IFERROR(VLOOKUP(JK71,$B$71:$F$74,5,0),0)</f>
        <v>0</v>
      </c>
      <c r="JJ86" s="609">
        <f ca="1">IFERROR(VLOOKUP(JK76,$B$76:$F$77,5,0),0)</f>
        <v>0</v>
      </c>
      <c r="JK86" s="609">
        <f ca="1">IFERROR(VLOOKUP(JK71,$D$71:$G$74,4,0),0)</f>
        <v>0</v>
      </c>
      <c r="JV86" s="609">
        <f ca="1">IFERROR(VLOOKUP(JX71,$B$71:$F$74,5,0),0)</f>
        <v>0</v>
      </c>
      <c r="JW86" s="609">
        <f ca="1">IFERROR(VLOOKUP(JX76,$B$76:$F$77,5,0),0)</f>
        <v>0</v>
      </c>
      <c r="JX86" s="609">
        <f ca="1">IFERROR(VLOOKUP(JX71,$D$71:$G$74,4,0),0)</f>
        <v>0</v>
      </c>
      <c r="KI86" s="609">
        <f ca="1">IFERROR(VLOOKUP(KK71,$B$71:$F$74,5,0),0)</f>
        <v>0</v>
      </c>
      <c r="KJ86" s="609">
        <f ca="1">IFERROR(VLOOKUP(KK76,$B$76:$F$77,5,0),0)</f>
        <v>0</v>
      </c>
      <c r="KK86" s="609">
        <f ca="1">IFERROR(VLOOKUP(KK71,$D$71:$G$74,4,0),0)</f>
        <v>0</v>
      </c>
      <c r="KV86" s="609">
        <f ca="1">IFERROR(VLOOKUP(KX71,$B$71:$F$74,5,0),0)</f>
        <v>0</v>
      </c>
      <c r="KW86" s="609">
        <f ca="1">IFERROR(VLOOKUP(KX76,$B$76:$F$77,5,0),0)</f>
        <v>0</v>
      </c>
      <c r="KX86" s="609">
        <f ca="1">IFERROR(VLOOKUP(KX71,$D$71:$G$74,4,0),0)</f>
        <v>0</v>
      </c>
      <c r="LI86" s="609">
        <f ca="1">IFERROR(VLOOKUP(LK71,$B$71:$F$74,5,0),0)</f>
        <v>0</v>
      </c>
      <c r="LJ86" s="609">
        <f ca="1">IFERROR(VLOOKUP(LK76,$B$76:$F$77,5,0),0)</f>
        <v>0</v>
      </c>
      <c r="LK86" s="609">
        <f ca="1">IFERROR(VLOOKUP(LK71,$D$71:$G$74,4,0),0)</f>
        <v>0</v>
      </c>
      <c r="LV86" s="609">
        <f ca="1">IFERROR(VLOOKUP(LX71,$B$71:$F$74,5,0),0)</f>
        <v>0</v>
      </c>
      <c r="LW86" s="609">
        <f ca="1">IFERROR(VLOOKUP(LX76,$B$76:$F$77,5,0),0)</f>
        <v>0</v>
      </c>
      <c r="LX86" s="609">
        <f ca="1">IFERROR(VLOOKUP(LX71,$D$71:$G$74,4,0),0)</f>
        <v>0</v>
      </c>
    </row>
    <row r="87" spans="2:345" ht="16.5" thickBot="1" x14ac:dyDescent="0.3">
      <c r="B87" s="683" t="str">
        <f>Language!$E$185</f>
        <v>Hinweis</v>
      </c>
      <c r="C87" s="683"/>
      <c r="D87" s="683"/>
      <c r="E87" s="683"/>
      <c r="F87" s="683"/>
      <c r="G87" s="683"/>
      <c r="H87" s="683"/>
      <c r="I87" s="609">
        <f t="shared" ref="I87:I89" ca="1" si="910">IFERROR(VLOOKUP(K72,$B$71:$F$74,5,0),0)</f>
        <v>0</v>
      </c>
      <c r="J87" s="609">
        <f ca="1">IFERROR(VLOOKUP(K77,$B$76:$F$77,5,0),0)</f>
        <v>0</v>
      </c>
      <c r="K87" s="609">
        <f t="shared" ref="K87:K89" ca="1" si="911">IFERROR(VLOOKUP(K72,$D$71:$G$74,4,0),0)</f>
        <v>0</v>
      </c>
      <c r="L87" s="559"/>
      <c r="M87" s="4"/>
      <c r="N87" s="4"/>
      <c r="O87" s="4"/>
      <c r="P87" s="4"/>
      <c r="Q87" s="4"/>
      <c r="R87" s="4"/>
      <c r="S87" s="4"/>
      <c r="V87" s="609">
        <f t="shared" ref="V87:V89" ca="1" si="912">IFERROR(VLOOKUP(X72,$B$71:$F$74,5,0),0)</f>
        <v>0</v>
      </c>
      <c r="W87" s="609">
        <f ca="1">IFERROR(VLOOKUP(X77,$B$76:$F$77,5,0),0)</f>
        <v>0</v>
      </c>
      <c r="X87" s="609">
        <f t="shared" ref="X87:X89" ca="1" si="913">IFERROR(VLOOKUP(X72,$D$71:$G$74,4,0),0)</f>
        <v>0</v>
      </c>
      <c r="Y87" s="559"/>
      <c r="Z87" s="4"/>
      <c r="AA87" s="4"/>
      <c r="AB87" s="4"/>
      <c r="AC87" s="4"/>
      <c r="AD87" s="4"/>
      <c r="AE87" s="4"/>
      <c r="AF87" s="4"/>
      <c r="AI87" s="609">
        <f t="shared" ref="AI87:AI89" ca="1" si="914">IFERROR(VLOOKUP(AK72,$B$71:$F$74,5,0),0)</f>
        <v>0</v>
      </c>
      <c r="AJ87" s="609">
        <f ca="1">IFERROR(VLOOKUP(AK77,$B$76:$F$77,5,0),0)</f>
        <v>0</v>
      </c>
      <c r="AK87" s="609">
        <f t="shared" ref="AK87:AK89" ca="1" si="915">IFERROR(VLOOKUP(AK72,$D$71:$G$74,4,0),0)</f>
        <v>0</v>
      </c>
      <c r="AL87" s="559"/>
      <c r="AM87" s="4"/>
      <c r="AN87" s="4"/>
      <c r="AO87" s="4"/>
      <c r="AP87" s="4"/>
      <c r="AQ87" s="4"/>
      <c r="AR87" s="4"/>
      <c r="AS87" s="4"/>
      <c r="AV87" s="609">
        <f t="shared" ref="AV87:AV89" ca="1" si="916">IFERROR(VLOOKUP(AX72,$B$71:$F$74,5,0),0)</f>
        <v>0</v>
      </c>
      <c r="AW87" s="609">
        <f ca="1">IFERROR(VLOOKUP(AX77,$B$76:$F$77,5,0),0)</f>
        <v>0</v>
      </c>
      <c r="AX87" s="609">
        <f t="shared" ref="AX87:AX89" ca="1" si="917">IFERROR(VLOOKUP(AX72,$D$71:$G$74,4,0),0)</f>
        <v>0</v>
      </c>
      <c r="AY87" s="559"/>
      <c r="AZ87" s="4"/>
      <c r="BA87" s="4"/>
      <c r="BB87" s="4"/>
      <c r="BC87" s="4"/>
      <c r="BD87" s="4"/>
      <c r="BE87" s="4"/>
      <c r="BF87" s="4"/>
      <c r="BI87" s="609">
        <f t="shared" ref="BI87:BI89" ca="1" si="918">IFERROR(VLOOKUP(BK72,$B$71:$F$74,5,0),0)</f>
        <v>0</v>
      </c>
      <c r="BJ87" s="609">
        <f ca="1">IFERROR(VLOOKUP(BK77,$B$76:$F$77,5,0),0)</f>
        <v>0</v>
      </c>
      <c r="BK87" s="609">
        <f t="shared" ref="BK87:BK89" ca="1" si="919">IFERROR(VLOOKUP(BK72,$D$71:$G$74,4,0),0)</f>
        <v>0</v>
      </c>
      <c r="BL87" s="559"/>
      <c r="BM87" s="4"/>
      <c r="BN87" s="4"/>
      <c r="BO87" s="4"/>
      <c r="BP87" s="4"/>
      <c r="BQ87" s="4"/>
      <c r="BR87" s="4"/>
      <c r="BS87" s="4"/>
      <c r="BV87" s="609">
        <f t="shared" ref="BV87:BV89" ca="1" si="920">IFERROR(VLOOKUP(BX72,$B$71:$F$74,5,0),0)</f>
        <v>0</v>
      </c>
      <c r="BW87" s="609">
        <f ca="1">IFERROR(VLOOKUP(BX77,$B$76:$F$77,5,0),0)</f>
        <v>0</v>
      </c>
      <c r="BX87" s="609">
        <f t="shared" ref="BX87:BX89" ca="1" si="921">IFERROR(VLOOKUP(BX72,$D$71:$G$74,4,0),0)</f>
        <v>0</v>
      </c>
      <c r="BY87" s="559"/>
      <c r="BZ87" s="4"/>
      <c r="CA87" s="4"/>
      <c r="CB87" s="4"/>
      <c r="CC87" s="4"/>
      <c r="CD87" s="4"/>
      <c r="CE87" s="4"/>
      <c r="CF87" s="4"/>
      <c r="CI87" s="609">
        <f t="shared" ref="CI87:CI89" ca="1" si="922">IFERROR(VLOOKUP(CK72,$B$71:$F$74,5,0),0)</f>
        <v>0</v>
      </c>
      <c r="CJ87" s="609">
        <f ca="1">IFERROR(VLOOKUP(CK77,$B$76:$F$77,5,0),0)</f>
        <v>0</v>
      </c>
      <c r="CK87" s="609">
        <f t="shared" ref="CK87:CK89" ca="1" si="923">IFERROR(VLOOKUP(CK72,$D$71:$G$74,4,0),0)</f>
        <v>0</v>
      </c>
      <c r="CL87" s="559"/>
      <c r="CM87" s="4"/>
      <c r="CN87" s="4"/>
      <c r="CO87" s="4"/>
      <c r="CP87" s="4"/>
      <c r="CQ87" s="4"/>
      <c r="CR87" s="4"/>
      <c r="CS87" s="4"/>
      <c r="CV87" s="609">
        <f t="shared" ref="CV87:CV89" ca="1" si="924">IFERROR(VLOOKUP(CX72,$B$71:$F$74,5,0),0)</f>
        <v>0</v>
      </c>
      <c r="CW87" s="609">
        <f ca="1">IFERROR(VLOOKUP(CX77,$B$76:$F$77,5,0),0)</f>
        <v>0</v>
      </c>
      <c r="CX87" s="609">
        <f t="shared" ref="CX87:CX89" ca="1" si="925">IFERROR(VLOOKUP(CX72,$D$71:$G$74,4,0),0)</f>
        <v>0</v>
      </c>
      <c r="CY87" s="559"/>
      <c r="CZ87" s="4"/>
      <c r="DA87" s="4"/>
      <c r="DB87" s="4"/>
      <c r="DC87" s="4"/>
      <c r="DD87" s="4"/>
      <c r="DE87" s="4"/>
      <c r="DF87" s="4"/>
      <c r="DI87" s="609">
        <f t="shared" ref="DI87:DI89" ca="1" si="926">IFERROR(VLOOKUP(DK72,$B$71:$F$74,5,0),0)</f>
        <v>0</v>
      </c>
      <c r="DJ87" s="609">
        <f ca="1">IFERROR(VLOOKUP(DK77,$B$76:$F$77,5,0),0)</f>
        <v>0</v>
      </c>
      <c r="DK87" s="609">
        <f t="shared" ref="DK87:DK89" ca="1" si="927">IFERROR(VLOOKUP(DK72,$D$71:$G$74,4,0),0)</f>
        <v>0</v>
      </c>
      <c r="DL87" s="559"/>
      <c r="DM87" s="4"/>
      <c r="DN87" s="4"/>
      <c r="DO87" s="4"/>
      <c r="DP87" s="4"/>
      <c r="DQ87" s="4"/>
      <c r="DR87" s="4"/>
      <c r="DS87" s="4"/>
      <c r="DV87" s="609">
        <f t="shared" ref="DV87:DV89" ca="1" si="928">IFERROR(VLOOKUP(DX72,$B$71:$F$74,5,0),0)</f>
        <v>0</v>
      </c>
      <c r="DW87" s="609">
        <f ca="1">IFERROR(VLOOKUP(DX77,$B$76:$F$77,5,0),0)</f>
        <v>0</v>
      </c>
      <c r="DX87" s="609">
        <f t="shared" ref="DX87:DX89" ca="1" si="929">IFERROR(VLOOKUP(DX72,$D$71:$G$74,4,0),0)</f>
        <v>0</v>
      </c>
      <c r="DY87" s="559"/>
      <c r="DZ87" s="4"/>
      <c r="EA87" s="4"/>
      <c r="EB87" s="4"/>
      <c r="EC87" s="4"/>
      <c r="ED87" s="4"/>
      <c r="EE87" s="4"/>
      <c r="EF87" s="4"/>
      <c r="EI87" s="609">
        <f t="shared" ref="EI87:EI89" ca="1" si="930">IFERROR(VLOOKUP(EK72,$B$71:$F$74,5,0),0)</f>
        <v>0</v>
      </c>
      <c r="EJ87" s="609">
        <f ca="1">IFERROR(VLOOKUP(EK77,$B$76:$F$77,5,0),0)</f>
        <v>0</v>
      </c>
      <c r="EK87" s="609">
        <f t="shared" ref="EK87:EK89" ca="1" si="931">IFERROR(VLOOKUP(EK72,$D$71:$G$74,4,0),0)</f>
        <v>0</v>
      </c>
      <c r="EL87" s="559"/>
      <c r="EM87" s="4"/>
      <c r="EN87" s="4"/>
      <c r="EO87" s="4"/>
      <c r="EP87" s="4"/>
      <c r="EQ87" s="4"/>
      <c r="ER87" s="4"/>
      <c r="ES87" s="4"/>
      <c r="EV87" s="609">
        <f t="shared" ref="EV87:EV89" ca="1" si="932">IFERROR(VLOOKUP(EX72,$B$71:$F$74,5,0),0)</f>
        <v>0</v>
      </c>
      <c r="EW87" s="609">
        <f ca="1">IFERROR(VLOOKUP(EX77,$B$76:$F$77,5,0),0)</f>
        <v>0</v>
      </c>
      <c r="EX87" s="609">
        <f t="shared" ref="EX87:EX89" ca="1" si="933">IFERROR(VLOOKUP(EX72,$D$71:$G$74,4,0),0)</f>
        <v>0</v>
      </c>
      <c r="EY87" s="559"/>
      <c r="EZ87" s="4"/>
      <c r="FA87" s="4"/>
      <c r="FB87" s="4"/>
      <c r="FC87" s="4"/>
      <c r="FD87" s="4"/>
      <c r="FE87" s="4"/>
      <c r="FF87" s="4"/>
      <c r="FI87" s="609">
        <f t="shared" ref="FI87:FI89" ca="1" si="934">IFERROR(VLOOKUP(FK72,$B$71:$F$74,5,0),0)</f>
        <v>0</v>
      </c>
      <c r="FJ87" s="609">
        <f ca="1">IFERROR(VLOOKUP(FK77,$B$76:$F$77,5,0),0)</f>
        <v>0</v>
      </c>
      <c r="FK87" s="609">
        <f t="shared" ref="FK87:FK89" ca="1" si="935">IFERROR(VLOOKUP(FK72,$D$71:$G$74,4,0),0)</f>
        <v>0</v>
      </c>
      <c r="FL87" s="559"/>
      <c r="FM87" s="4"/>
      <c r="FN87" s="4"/>
      <c r="FO87" s="4"/>
      <c r="FP87" s="4"/>
      <c r="FQ87" s="4"/>
      <c r="FR87" s="4"/>
      <c r="FS87" s="4"/>
      <c r="FV87" s="609">
        <f t="shared" ref="FV87:FV89" ca="1" si="936">IFERROR(VLOOKUP(FX72,$B$71:$F$74,5,0),0)</f>
        <v>0</v>
      </c>
      <c r="FW87" s="609">
        <f ca="1">IFERROR(VLOOKUP(FX77,$B$76:$F$77,5,0),0)</f>
        <v>0</v>
      </c>
      <c r="FX87" s="609">
        <f t="shared" ref="FX87:FX89" ca="1" si="937">IFERROR(VLOOKUP(FX72,$D$71:$G$74,4,0),0)</f>
        <v>0</v>
      </c>
      <c r="FY87" s="559"/>
      <c r="FZ87" s="4"/>
      <c r="GA87" s="4"/>
      <c r="GB87" s="4"/>
      <c r="GC87" s="4"/>
      <c r="GD87" s="4"/>
      <c r="GE87" s="4"/>
      <c r="GF87" s="4"/>
      <c r="GI87" s="609">
        <f t="shared" ref="GI87:GI89" ca="1" si="938">IFERROR(VLOOKUP(GK72,$B$71:$F$74,5,0),0)</f>
        <v>0</v>
      </c>
      <c r="GJ87" s="609">
        <f ca="1">IFERROR(VLOOKUP(GK77,$B$76:$F$77,5,0),0)</f>
        <v>0</v>
      </c>
      <c r="GK87" s="609">
        <f t="shared" ref="GK87:GK89" ca="1" si="939">IFERROR(VLOOKUP(GK72,$D$71:$G$74,4,0),0)</f>
        <v>0</v>
      </c>
      <c r="GL87" s="559"/>
      <c r="GM87" s="4"/>
      <c r="GN87" s="4"/>
      <c r="GO87" s="4"/>
      <c r="GP87" s="4"/>
      <c r="GQ87" s="4"/>
      <c r="GR87" s="4"/>
      <c r="GS87" s="4"/>
      <c r="GV87" s="609">
        <f t="shared" ref="GV87:GV89" ca="1" si="940">IFERROR(VLOOKUP(GX72,$B$71:$F$74,5,0),0)</f>
        <v>0</v>
      </c>
      <c r="GW87" s="609">
        <f ca="1">IFERROR(VLOOKUP(GX77,$B$76:$F$77,5,0),0)</f>
        <v>0</v>
      </c>
      <c r="GX87" s="609">
        <f t="shared" ref="GX87:GX89" ca="1" si="941">IFERROR(VLOOKUP(GX72,$D$71:$G$74,4,0),0)</f>
        <v>0</v>
      </c>
      <c r="GY87" s="559"/>
      <c r="GZ87" s="4"/>
      <c r="HA87" s="4"/>
      <c r="HB87" s="4"/>
      <c r="HC87" s="4"/>
      <c r="HD87" s="4"/>
      <c r="HE87" s="4"/>
      <c r="HF87" s="4"/>
      <c r="HI87" s="609">
        <f t="shared" ref="HI87:HI89" ca="1" si="942">IFERROR(VLOOKUP(HK72,$B$71:$F$74,5,0),0)</f>
        <v>0</v>
      </c>
      <c r="HJ87" s="609">
        <f ca="1">IFERROR(VLOOKUP(HK77,$B$76:$F$77,5,0),0)</f>
        <v>0</v>
      </c>
      <c r="HK87" s="609">
        <f t="shared" ref="HK87:HK89" ca="1" si="943">IFERROR(VLOOKUP(HK72,$D$71:$G$74,4,0),0)</f>
        <v>0</v>
      </c>
      <c r="HL87" s="559"/>
      <c r="HM87" s="4"/>
      <c r="HN87" s="4"/>
      <c r="HO87" s="4"/>
      <c r="HP87" s="4"/>
      <c r="HQ87" s="4"/>
      <c r="HR87" s="4"/>
      <c r="HS87" s="4"/>
      <c r="HV87" s="609">
        <f t="shared" ref="HV87:HV89" ca="1" si="944">IFERROR(VLOOKUP(HX72,$B$71:$F$74,5,0),0)</f>
        <v>0</v>
      </c>
      <c r="HW87" s="609">
        <f ca="1">IFERROR(VLOOKUP(HX77,$B$76:$F$77,5,0),0)</f>
        <v>0</v>
      </c>
      <c r="HX87" s="609">
        <f t="shared" ref="HX87:HX89" ca="1" si="945">IFERROR(VLOOKUP(HX72,$D$71:$G$74,4,0),0)</f>
        <v>0</v>
      </c>
      <c r="HY87" s="559"/>
      <c r="HZ87" s="4"/>
      <c r="IA87" s="4"/>
      <c r="IB87" s="4"/>
      <c r="IC87" s="4"/>
      <c r="ID87" s="4"/>
      <c r="IE87" s="4"/>
      <c r="IF87" s="4"/>
      <c r="II87" s="609">
        <f t="shared" ref="II87:II89" ca="1" si="946">IFERROR(VLOOKUP(IK72,$B$71:$F$74,5,0),0)</f>
        <v>0</v>
      </c>
      <c r="IJ87" s="609">
        <f ca="1">IFERROR(VLOOKUP(IK77,$B$76:$F$77,5,0),0)</f>
        <v>0</v>
      </c>
      <c r="IK87" s="609">
        <f t="shared" ref="IK87:IK89" ca="1" si="947">IFERROR(VLOOKUP(IK72,$D$71:$G$74,4,0),0)</f>
        <v>0</v>
      </c>
      <c r="IL87" s="559"/>
      <c r="IM87" s="4"/>
      <c r="IN87" s="4"/>
      <c r="IO87" s="4"/>
      <c r="IP87" s="4"/>
      <c r="IQ87" s="4"/>
      <c r="IR87" s="4"/>
      <c r="IS87" s="4"/>
      <c r="IV87" s="609">
        <f t="shared" ref="IV87:IV89" ca="1" si="948">IFERROR(VLOOKUP(IX72,$B$71:$F$74,5,0),0)</f>
        <v>0</v>
      </c>
      <c r="IW87" s="609">
        <f ca="1">IFERROR(VLOOKUP(IX77,$B$76:$F$77,5,0),0)</f>
        <v>0</v>
      </c>
      <c r="IX87" s="609">
        <f t="shared" ref="IX87:IX89" ca="1" si="949">IFERROR(VLOOKUP(IX72,$D$71:$G$74,4,0),0)</f>
        <v>0</v>
      </c>
      <c r="IY87" s="559"/>
      <c r="IZ87" s="4"/>
      <c r="JA87" s="4"/>
      <c r="JB87" s="4"/>
      <c r="JC87" s="4"/>
      <c r="JD87" s="4"/>
      <c r="JE87" s="4"/>
      <c r="JF87" s="4"/>
      <c r="JI87" s="609">
        <f t="shared" ref="JI87:JI89" ca="1" si="950">IFERROR(VLOOKUP(JK72,$B$71:$F$74,5,0),0)</f>
        <v>0</v>
      </c>
      <c r="JJ87" s="609">
        <f ca="1">IFERROR(VLOOKUP(JK77,$B$76:$F$77,5,0),0)</f>
        <v>0</v>
      </c>
      <c r="JK87" s="609">
        <f t="shared" ref="JK87:JK89" ca="1" si="951">IFERROR(VLOOKUP(JK72,$D$71:$G$74,4,0),0)</f>
        <v>0</v>
      </c>
      <c r="JL87" s="559"/>
      <c r="JM87" s="4"/>
      <c r="JN87" s="4"/>
      <c r="JO87" s="4"/>
      <c r="JP87" s="4"/>
      <c r="JQ87" s="4"/>
      <c r="JR87" s="4"/>
      <c r="JS87" s="4"/>
      <c r="JV87" s="609">
        <f t="shared" ref="JV87:JV89" ca="1" si="952">IFERROR(VLOOKUP(JX72,$B$71:$F$74,5,0),0)</f>
        <v>0</v>
      </c>
      <c r="JW87" s="609">
        <f ca="1">IFERROR(VLOOKUP(JX77,$B$76:$F$77,5,0),0)</f>
        <v>0</v>
      </c>
      <c r="JX87" s="609">
        <f t="shared" ref="JX87:JX89" ca="1" si="953">IFERROR(VLOOKUP(JX72,$D$71:$G$74,4,0),0)</f>
        <v>0</v>
      </c>
      <c r="JY87" s="559"/>
      <c r="JZ87" s="4"/>
      <c r="KA87" s="4"/>
      <c r="KB87" s="4"/>
      <c r="KC87" s="4"/>
      <c r="KD87" s="4"/>
      <c r="KE87" s="4"/>
      <c r="KF87" s="4"/>
      <c r="KI87" s="609">
        <f t="shared" ref="KI87:KI89" ca="1" si="954">IFERROR(VLOOKUP(KK72,$B$71:$F$74,5,0),0)</f>
        <v>0</v>
      </c>
      <c r="KJ87" s="609">
        <f ca="1">IFERROR(VLOOKUP(KK77,$B$76:$F$77,5,0),0)</f>
        <v>0</v>
      </c>
      <c r="KK87" s="609">
        <f t="shared" ref="KK87:KK89" ca="1" si="955">IFERROR(VLOOKUP(KK72,$D$71:$G$74,4,0),0)</f>
        <v>0</v>
      </c>
      <c r="KL87" s="559"/>
      <c r="KM87" s="4"/>
      <c r="KN87" s="4"/>
      <c r="KO87" s="4"/>
      <c r="KP87" s="4"/>
      <c r="KQ87" s="4"/>
      <c r="KR87" s="4"/>
      <c r="KS87" s="4"/>
      <c r="KV87" s="609">
        <f t="shared" ref="KV87:KV89" ca="1" si="956">IFERROR(VLOOKUP(KX72,$B$71:$F$74,5,0),0)</f>
        <v>0</v>
      </c>
      <c r="KW87" s="609">
        <f ca="1">IFERROR(VLOOKUP(KX77,$B$76:$F$77,5,0),0)</f>
        <v>0</v>
      </c>
      <c r="KX87" s="609">
        <f t="shared" ref="KX87:KX89" ca="1" si="957">IFERROR(VLOOKUP(KX72,$D$71:$G$74,4,0),0)</f>
        <v>0</v>
      </c>
      <c r="KY87" s="559"/>
      <c r="KZ87" s="4"/>
      <c r="LA87" s="4"/>
      <c r="LB87" s="4"/>
      <c r="LC87" s="4"/>
      <c r="LD87" s="4"/>
      <c r="LE87" s="4"/>
      <c r="LF87" s="4"/>
      <c r="LI87" s="609">
        <f t="shared" ref="LI87:LI89" ca="1" si="958">IFERROR(VLOOKUP(LK72,$B$71:$F$74,5,0),0)</f>
        <v>0</v>
      </c>
      <c r="LJ87" s="609">
        <f ca="1">IFERROR(VLOOKUP(LK77,$B$76:$F$77,5,0),0)</f>
        <v>0</v>
      </c>
      <c r="LK87" s="609">
        <f t="shared" ref="LK87:LK89" ca="1" si="959">IFERROR(VLOOKUP(LK72,$D$71:$G$74,4,0),0)</f>
        <v>0</v>
      </c>
      <c r="LL87" s="559"/>
      <c r="LM87" s="4"/>
      <c r="LN87" s="4"/>
      <c r="LO87" s="4"/>
      <c r="LP87" s="4"/>
      <c r="LQ87" s="4"/>
      <c r="LR87" s="4"/>
      <c r="LS87" s="4"/>
      <c r="LV87" s="609">
        <f t="shared" ref="LV87:LV89" ca="1" si="960">IFERROR(VLOOKUP(LX72,$B$71:$F$74,5,0),0)</f>
        <v>0</v>
      </c>
      <c r="LW87" s="609">
        <f ca="1">IFERROR(VLOOKUP(LX77,$B$76:$F$77,5,0),0)</f>
        <v>0</v>
      </c>
      <c r="LX87" s="609">
        <f t="shared" ref="LX87:LX89" ca="1" si="961">IFERROR(VLOOKUP(LX72,$D$71:$G$74,4,0),0)</f>
        <v>0</v>
      </c>
      <c r="LY87" s="559"/>
      <c r="LZ87" s="4"/>
      <c r="MA87" s="4"/>
      <c r="MB87" s="4"/>
      <c r="MC87" s="4"/>
      <c r="MD87" s="4"/>
      <c r="ME87" s="4"/>
      <c r="MF87" s="4"/>
    </row>
    <row r="88" spans="2:345" ht="16.5" customHeight="1" thickTop="1" x14ac:dyDescent="0.25">
      <c r="B88" s="684" t="str">
        <f>Language!$E$194</f>
        <v>Um zum Beispiel zehn weitere Personen hinzuzufügen, selektiere die Spalten HI bis MG und kopiere sie nach rechts. Fertig. (Blattschutz entfernen!)</v>
      </c>
      <c r="C88" s="685"/>
      <c r="D88" s="685"/>
      <c r="E88" s="685"/>
      <c r="F88" s="685"/>
      <c r="G88" s="685"/>
      <c r="H88" s="686"/>
      <c r="I88" s="609">
        <f t="shared" ca="1" si="910"/>
        <v>0</v>
      </c>
      <c r="J88" s="610">
        <f ca="1">IFERROR(VLOOKUP(K76,$D$76:$G$77,4,0),0)</f>
        <v>0</v>
      </c>
      <c r="K88" s="609">
        <f t="shared" ca="1" si="911"/>
        <v>0</v>
      </c>
      <c r="L88" s="450"/>
      <c r="M88" s="4"/>
      <c r="N88" s="4"/>
      <c r="O88" s="4"/>
      <c r="P88" s="4"/>
      <c r="Q88" s="4"/>
      <c r="R88" s="4"/>
      <c r="S88" s="4"/>
      <c r="V88" s="609">
        <f t="shared" ca="1" si="912"/>
        <v>0</v>
      </c>
      <c r="W88" s="610">
        <f ca="1">IFERROR(VLOOKUP(X76,$D$76:$G$77,4,0),0)</f>
        <v>0</v>
      </c>
      <c r="X88" s="609">
        <f t="shared" ca="1" si="913"/>
        <v>0</v>
      </c>
      <c r="Y88" s="450"/>
      <c r="Z88" s="4"/>
      <c r="AA88" s="4"/>
      <c r="AB88" s="4"/>
      <c r="AC88" s="4"/>
      <c r="AD88" s="4"/>
      <c r="AE88" s="4"/>
      <c r="AF88" s="4"/>
      <c r="AI88" s="609">
        <f t="shared" ca="1" si="914"/>
        <v>0</v>
      </c>
      <c r="AJ88" s="610">
        <f ca="1">IFERROR(VLOOKUP(AK76,$D$76:$G$77,4,0),0)</f>
        <v>0</v>
      </c>
      <c r="AK88" s="609">
        <f t="shared" ca="1" si="915"/>
        <v>0</v>
      </c>
      <c r="AL88" s="450"/>
      <c r="AM88" s="4"/>
      <c r="AN88" s="4"/>
      <c r="AO88" s="4"/>
      <c r="AP88" s="4"/>
      <c r="AQ88" s="4"/>
      <c r="AR88" s="4"/>
      <c r="AS88" s="4"/>
      <c r="AV88" s="609">
        <f t="shared" ca="1" si="916"/>
        <v>0</v>
      </c>
      <c r="AW88" s="610">
        <f ca="1">IFERROR(VLOOKUP(AX76,$D$76:$G$77,4,0),0)</f>
        <v>0</v>
      </c>
      <c r="AX88" s="609">
        <f t="shared" ca="1" si="917"/>
        <v>0</v>
      </c>
      <c r="AY88" s="450"/>
      <c r="AZ88" s="4"/>
      <c r="BA88" s="4"/>
      <c r="BB88" s="4"/>
      <c r="BC88" s="4"/>
      <c r="BD88" s="4"/>
      <c r="BE88" s="4"/>
      <c r="BF88" s="4"/>
      <c r="BI88" s="609">
        <f t="shared" ca="1" si="918"/>
        <v>0</v>
      </c>
      <c r="BJ88" s="610">
        <f ca="1">IFERROR(VLOOKUP(BK76,$D$76:$G$77,4,0),0)</f>
        <v>0</v>
      </c>
      <c r="BK88" s="609">
        <f t="shared" ca="1" si="919"/>
        <v>0</v>
      </c>
      <c r="BL88" s="450"/>
      <c r="BM88" s="4"/>
      <c r="BN88" s="4"/>
      <c r="BO88" s="4"/>
      <c r="BP88" s="4"/>
      <c r="BQ88" s="4"/>
      <c r="BR88" s="4"/>
      <c r="BS88" s="4"/>
      <c r="BV88" s="609">
        <f t="shared" ca="1" si="920"/>
        <v>0</v>
      </c>
      <c r="BW88" s="610">
        <f ca="1">IFERROR(VLOOKUP(BX76,$D$76:$G$77,4,0),0)</f>
        <v>0</v>
      </c>
      <c r="BX88" s="609">
        <f t="shared" ca="1" si="921"/>
        <v>0</v>
      </c>
      <c r="BY88" s="450"/>
      <c r="BZ88" s="4"/>
      <c r="CA88" s="4"/>
      <c r="CB88" s="4"/>
      <c r="CC88" s="4"/>
      <c r="CD88" s="4"/>
      <c r="CE88" s="4"/>
      <c r="CF88" s="4"/>
      <c r="CI88" s="609">
        <f t="shared" ca="1" si="922"/>
        <v>0</v>
      </c>
      <c r="CJ88" s="610">
        <f ca="1">IFERROR(VLOOKUP(CK76,$D$76:$G$77,4,0),0)</f>
        <v>0</v>
      </c>
      <c r="CK88" s="609">
        <f t="shared" ca="1" si="923"/>
        <v>0</v>
      </c>
      <c r="CL88" s="450"/>
      <c r="CM88" s="4"/>
      <c r="CN88" s="4"/>
      <c r="CO88" s="4"/>
      <c r="CP88" s="4"/>
      <c r="CQ88" s="4"/>
      <c r="CR88" s="4"/>
      <c r="CS88" s="4"/>
      <c r="CV88" s="609">
        <f t="shared" ca="1" si="924"/>
        <v>0</v>
      </c>
      <c r="CW88" s="610">
        <f ca="1">IFERROR(VLOOKUP(CX76,$D$76:$G$77,4,0),0)</f>
        <v>0</v>
      </c>
      <c r="CX88" s="609">
        <f t="shared" ca="1" si="925"/>
        <v>0</v>
      </c>
      <c r="CY88" s="450"/>
      <c r="CZ88" s="4"/>
      <c r="DA88" s="4"/>
      <c r="DB88" s="4"/>
      <c r="DC88" s="4"/>
      <c r="DD88" s="4"/>
      <c r="DE88" s="4"/>
      <c r="DF88" s="4"/>
      <c r="DI88" s="609">
        <f t="shared" ca="1" si="926"/>
        <v>0</v>
      </c>
      <c r="DJ88" s="610">
        <f ca="1">IFERROR(VLOOKUP(DK76,$D$76:$G$77,4,0),0)</f>
        <v>0</v>
      </c>
      <c r="DK88" s="609">
        <f t="shared" ca="1" si="927"/>
        <v>0</v>
      </c>
      <c r="DL88" s="450"/>
      <c r="DM88" s="4"/>
      <c r="DN88" s="4"/>
      <c r="DO88" s="4"/>
      <c r="DP88" s="4"/>
      <c r="DQ88" s="4"/>
      <c r="DR88" s="4"/>
      <c r="DS88" s="4"/>
      <c r="DV88" s="609">
        <f t="shared" ca="1" si="928"/>
        <v>0</v>
      </c>
      <c r="DW88" s="610">
        <f ca="1">IFERROR(VLOOKUP(DX76,$D$76:$G$77,4,0),0)</f>
        <v>0</v>
      </c>
      <c r="DX88" s="609">
        <f t="shared" ca="1" si="929"/>
        <v>0</v>
      </c>
      <c r="DY88" s="450"/>
      <c r="DZ88" s="4"/>
      <c r="EA88" s="4"/>
      <c r="EB88" s="4"/>
      <c r="EC88" s="4"/>
      <c r="ED88" s="4"/>
      <c r="EE88" s="4"/>
      <c r="EF88" s="4"/>
      <c r="EI88" s="609">
        <f t="shared" ca="1" si="930"/>
        <v>0</v>
      </c>
      <c r="EJ88" s="610">
        <f ca="1">IFERROR(VLOOKUP(EK76,$D$76:$G$77,4,0),0)</f>
        <v>0</v>
      </c>
      <c r="EK88" s="609">
        <f t="shared" ca="1" si="931"/>
        <v>0</v>
      </c>
      <c r="EL88" s="450"/>
      <c r="EM88" s="4"/>
      <c r="EN88" s="4"/>
      <c r="EO88" s="4"/>
      <c r="EP88" s="4"/>
      <c r="EQ88" s="4"/>
      <c r="ER88" s="4"/>
      <c r="ES88" s="4"/>
      <c r="EV88" s="609">
        <f t="shared" ca="1" si="932"/>
        <v>0</v>
      </c>
      <c r="EW88" s="610">
        <f ca="1">IFERROR(VLOOKUP(EX76,$D$76:$G$77,4,0),0)</f>
        <v>0</v>
      </c>
      <c r="EX88" s="609">
        <f t="shared" ca="1" si="933"/>
        <v>0</v>
      </c>
      <c r="EY88" s="450"/>
      <c r="EZ88" s="4"/>
      <c r="FA88" s="4"/>
      <c r="FB88" s="4"/>
      <c r="FC88" s="4"/>
      <c r="FD88" s="4"/>
      <c r="FE88" s="4"/>
      <c r="FF88" s="4"/>
      <c r="FI88" s="609">
        <f t="shared" ca="1" si="934"/>
        <v>0</v>
      </c>
      <c r="FJ88" s="610">
        <f ca="1">IFERROR(VLOOKUP(FK76,$D$76:$G$77,4,0),0)</f>
        <v>0</v>
      </c>
      <c r="FK88" s="609">
        <f t="shared" ca="1" si="935"/>
        <v>0</v>
      </c>
      <c r="FL88" s="450"/>
      <c r="FM88" s="4"/>
      <c r="FN88" s="4"/>
      <c r="FO88" s="4"/>
      <c r="FP88" s="4"/>
      <c r="FQ88" s="4"/>
      <c r="FR88" s="4"/>
      <c r="FS88" s="4"/>
      <c r="FV88" s="609">
        <f t="shared" ca="1" si="936"/>
        <v>0</v>
      </c>
      <c r="FW88" s="610">
        <f ca="1">IFERROR(VLOOKUP(FX76,$D$76:$G$77,4,0),0)</f>
        <v>0</v>
      </c>
      <c r="FX88" s="609">
        <f t="shared" ca="1" si="937"/>
        <v>0</v>
      </c>
      <c r="FY88" s="450"/>
      <c r="FZ88" s="4"/>
      <c r="GA88" s="4"/>
      <c r="GB88" s="4"/>
      <c r="GC88" s="4"/>
      <c r="GD88" s="4"/>
      <c r="GE88" s="4"/>
      <c r="GF88" s="4"/>
      <c r="GI88" s="609">
        <f t="shared" ca="1" si="938"/>
        <v>0</v>
      </c>
      <c r="GJ88" s="610">
        <f ca="1">IFERROR(VLOOKUP(GK76,$D$76:$G$77,4,0),0)</f>
        <v>0</v>
      </c>
      <c r="GK88" s="609">
        <f t="shared" ca="1" si="939"/>
        <v>0</v>
      </c>
      <c r="GL88" s="450"/>
      <c r="GM88" s="4"/>
      <c r="GN88" s="4"/>
      <c r="GO88" s="4"/>
      <c r="GP88" s="4"/>
      <c r="GQ88" s="4"/>
      <c r="GR88" s="4"/>
      <c r="GS88" s="4"/>
      <c r="GV88" s="609">
        <f t="shared" ca="1" si="940"/>
        <v>0</v>
      </c>
      <c r="GW88" s="610">
        <f ca="1">IFERROR(VLOOKUP(GX76,$D$76:$G$77,4,0),0)</f>
        <v>0</v>
      </c>
      <c r="GX88" s="609">
        <f t="shared" ca="1" si="941"/>
        <v>0</v>
      </c>
      <c r="GY88" s="450"/>
      <c r="GZ88" s="4"/>
      <c r="HA88" s="4"/>
      <c r="HB88" s="4"/>
      <c r="HC88" s="4"/>
      <c r="HD88" s="4"/>
      <c r="HE88" s="4"/>
      <c r="HF88" s="4"/>
      <c r="HI88" s="609">
        <f t="shared" ca="1" si="942"/>
        <v>0</v>
      </c>
      <c r="HJ88" s="610">
        <f ca="1">IFERROR(VLOOKUP(HK76,$D$76:$G$77,4,0),0)</f>
        <v>0</v>
      </c>
      <c r="HK88" s="609">
        <f t="shared" ca="1" si="943"/>
        <v>0</v>
      </c>
      <c r="HL88" s="450"/>
      <c r="HM88" s="4"/>
      <c r="HN88" s="4"/>
      <c r="HO88" s="4"/>
      <c r="HP88" s="4"/>
      <c r="HQ88" s="4"/>
      <c r="HR88" s="4"/>
      <c r="HS88" s="4"/>
      <c r="HV88" s="609">
        <f t="shared" ca="1" si="944"/>
        <v>0</v>
      </c>
      <c r="HW88" s="610">
        <f ca="1">IFERROR(VLOOKUP(HX76,$D$76:$G$77,4,0),0)</f>
        <v>0</v>
      </c>
      <c r="HX88" s="609">
        <f t="shared" ca="1" si="945"/>
        <v>0</v>
      </c>
      <c r="HY88" s="450"/>
      <c r="HZ88" s="4"/>
      <c r="IA88" s="4"/>
      <c r="IB88" s="4"/>
      <c r="IC88" s="4"/>
      <c r="ID88" s="4"/>
      <c r="IE88" s="4"/>
      <c r="IF88" s="4"/>
      <c r="II88" s="609">
        <f t="shared" ca="1" si="946"/>
        <v>0</v>
      </c>
      <c r="IJ88" s="610">
        <f ca="1">IFERROR(VLOOKUP(IK76,$D$76:$G$77,4,0),0)</f>
        <v>0</v>
      </c>
      <c r="IK88" s="609">
        <f t="shared" ca="1" si="947"/>
        <v>0</v>
      </c>
      <c r="IL88" s="450"/>
      <c r="IM88" s="4"/>
      <c r="IN88" s="4"/>
      <c r="IO88" s="4"/>
      <c r="IP88" s="4"/>
      <c r="IQ88" s="4"/>
      <c r="IR88" s="4"/>
      <c r="IS88" s="4"/>
      <c r="IV88" s="609">
        <f t="shared" ca="1" si="948"/>
        <v>0</v>
      </c>
      <c r="IW88" s="610">
        <f ca="1">IFERROR(VLOOKUP(IX76,$D$76:$G$77,4,0),0)</f>
        <v>0</v>
      </c>
      <c r="IX88" s="609">
        <f t="shared" ca="1" si="949"/>
        <v>0</v>
      </c>
      <c r="IY88" s="450"/>
      <c r="IZ88" s="4"/>
      <c r="JA88" s="4"/>
      <c r="JB88" s="4"/>
      <c r="JC88" s="4"/>
      <c r="JD88" s="4"/>
      <c r="JE88" s="4"/>
      <c r="JF88" s="4"/>
      <c r="JI88" s="609">
        <f t="shared" ca="1" si="950"/>
        <v>0</v>
      </c>
      <c r="JJ88" s="610">
        <f ca="1">IFERROR(VLOOKUP(JK76,$D$76:$G$77,4,0),0)</f>
        <v>0</v>
      </c>
      <c r="JK88" s="609">
        <f t="shared" ca="1" si="951"/>
        <v>0</v>
      </c>
      <c r="JL88" s="450"/>
      <c r="JM88" s="4"/>
      <c r="JN88" s="4"/>
      <c r="JO88" s="4"/>
      <c r="JP88" s="4"/>
      <c r="JQ88" s="4"/>
      <c r="JR88" s="4"/>
      <c r="JS88" s="4"/>
      <c r="JV88" s="609">
        <f t="shared" ca="1" si="952"/>
        <v>0</v>
      </c>
      <c r="JW88" s="610">
        <f ca="1">IFERROR(VLOOKUP(JX76,$D$76:$G$77,4,0),0)</f>
        <v>0</v>
      </c>
      <c r="JX88" s="609">
        <f t="shared" ca="1" si="953"/>
        <v>0</v>
      </c>
      <c r="JY88" s="450"/>
      <c r="JZ88" s="4"/>
      <c r="KA88" s="4"/>
      <c r="KB88" s="4"/>
      <c r="KC88" s="4"/>
      <c r="KD88" s="4"/>
      <c r="KE88" s="4"/>
      <c r="KF88" s="4"/>
      <c r="KI88" s="609">
        <f t="shared" ca="1" si="954"/>
        <v>0</v>
      </c>
      <c r="KJ88" s="610">
        <f ca="1">IFERROR(VLOOKUP(KK76,$D$76:$G$77,4,0),0)</f>
        <v>0</v>
      </c>
      <c r="KK88" s="609">
        <f t="shared" ca="1" si="955"/>
        <v>0</v>
      </c>
      <c r="KL88" s="450"/>
      <c r="KM88" s="4"/>
      <c r="KN88" s="4"/>
      <c r="KO88" s="4"/>
      <c r="KP88" s="4"/>
      <c r="KQ88" s="4"/>
      <c r="KR88" s="4"/>
      <c r="KS88" s="4"/>
      <c r="KV88" s="609">
        <f t="shared" ca="1" si="956"/>
        <v>0</v>
      </c>
      <c r="KW88" s="610">
        <f ca="1">IFERROR(VLOOKUP(KX76,$D$76:$G$77,4,0),0)</f>
        <v>0</v>
      </c>
      <c r="KX88" s="609">
        <f t="shared" ca="1" si="957"/>
        <v>0</v>
      </c>
      <c r="KY88" s="450"/>
      <c r="KZ88" s="4"/>
      <c r="LA88" s="4"/>
      <c r="LB88" s="4"/>
      <c r="LC88" s="4"/>
      <c r="LD88" s="4"/>
      <c r="LE88" s="4"/>
      <c r="LF88" s="4"/>
      <c r="LI88" s="609">
        <f t="shared" ca="1" si="958"/>
        <v>0</v>
      </c>
      <c r="LJ88" s="610">
        <f ca="1">IFERROR(VLOOKUP(LK76,$D$76:$G$77,4,0),0)</f>
        <v>0</v>
      </c>
      <c r="LK88" s="609">
        <f t="shared" ca="1" si="959"/>
        <v>0</v>
      </c>
      <c r="LL88" s="450"/>
      <c r="LM88" s="4"/>
      <c r="LN88" s="4"/>
      <c r="LO88" s="4"/>
      <c r="LP88" s="4"/>
      <c r="LQ88" s="4"/>
      <c r="LR88" s="4"/>
      <c r="LS88" s="4"/>
      <c r="LV88" s="609">
        <f t="shared" ca="1" si="960"/>
        <v>0</v>
      </c>
      <c r="LW88" s="610">
        <f ca="1">IFERROR(VLOOKUP(LX76,$D$76:$G$77,4,0),0)</f>
        <v>0</v>
      </c>
      <c r="LX88" s="609">
        <f t="shared" ca="1" si="961"/>
        <v>0</v>
      </c>
      <c r="LY88" s="450"/>
      <c r="LZ88" s="4"/>
      <c r="MA88" s="4"/>
      <c r="MB88" s="4"/>
      <c r="MC88" s="4"/>
      <c r="MD88" s="4"/>
      <c r="ME88" s="4"/>
      <c r="MF88" s="4"/>
    </row>
    <row r="89" spans="2:345" x14ac:dyDescent="0.25">
      <c r="B89" s="687"/>
      <c r="C89" s="688"/>
      <c r="D89" s="688"/>
      <c r="E89" s="688"/>
      <c r="F89" s="688"/>
      <c r="G89" s="688"/>
      <c r="H89" s="689"/>
      <c r="I89" s="609">
        <f t="shared" ca="1" si="910"/>
        <v>0</v>
      </c>
      <c r="J89" s="610">
        <f ca="1">IFERROR(VLOOKUP(K77,$D$76:$G$77,4,0),0)</f>
        <v>0</v>
      </c>
      <c r="K89" s="609">
        <f t="shared" ca="1" si="911"/>
        <v>0</v>
      </c>
      <c r="L89" s="450"/>
      <c r="M89" s="4"/>
      <c r="N89" s="4"/>
      <c r="O89" s="4"/>
      <c r="P89" s="4"/>
      <c r="Q89" s="4"/>
      <c r="R89" s="4"/>
      <c r="S89" s="4"/>
      <c r="V89" s="609">
        <f t="shared" ca="1" si="912"/>
        <v>0</v>
      </c>
      <c r="W89" s="610">
        <f ca="1">IFERROR(VLOOKUP(X77,$D$76:$G$77,4,0),0)</f>
        <v>0</v>
      </c>
      <c r="X89" s="609">
        <f t="shared" ca="1" si="913"/>
        <v>0</v>
      </c>
      <c r="Y89" s="450"/>
      <c r="Z89" s="4"/>
      <c r="AA89" s="4"/>
      <c r="AB89" s="4"/>
      <c r="AC89" s="4"/>
      <c r="AD89" s="4"/>
      <c r="AE89" s="4"/>
      <c r="AF89" s="4"/>
      <c r="AI89" s="609">
        <f t="shared" ca="1" si="914"/>
        <v>0</v>
      </c>
      <c r="AJ89" s="610">
        <f ca="1">IFERROR(VLOOKUP(AK77,$D$76:$G$77,4,0),0)</f>
        <v>0</v>
      </c>
      <c r="AK89" s="609">
        <f t="shared" ca="1" si="915"/>
        <v>0</v>
      </c>
      <c r="AL89" s="450"/>
      <c r="AM89" s="4"/>
      <c r="AN89" s="4"/>
      <c r="AO89" s="4"/>
      <c r="AP89" s="4"/>
      <c r="AQ89" s="4"/>
      <c r="AR89" s="4"/>
      <c r="AS89" s="4"/>
      <c r="AV89" s="609">
        <f t="shared" ca="1" si="916"/>
        <v>0</v>
      </c>
      <c r="AW89" s="610">
        <f ca="1">IFERROR(VLOOKUP(AX77,$D$76:$G$77,4,0),0)</f>
        <v>0</v>
      </c>
      <c r="AX89" s="609">
        <f t="shared" ca="1" si="917"/>
        <v>0</v>
      </c>
      <c r="AY89" s="450"/>
      <c r="AZ89" s="4"/>
      <c r="BA89" s="4"/>
      <c r="BB89" s="4"/>
      <c r="BC89" s="4"/>
      <c r="BD89" s="4"/>
      <c r="BE89" s="4"/>
      <c r="BF89" s="4"/>
      <c r="BI89" s="609">
        <f t="shared" ca="1" si="918"/>
        <v>0</v>
      </c>
      <c r="BJ89" s="610">
        <f ca="1">IFERROR(VLOOKUP(BK77,$D$76:$G$77,4,0),0)</f>
        <v>0</v>
      </c>
      <c r="BK89" s="609">
        <f t="shared" ca="1" si="919"/>
        <v>0</v>
      </c>
      <c r="BL89" s="450"/>
      <c r="BM89" s="4"/>
      <c r="BN89" s="4"/>
      <c r="BO89" s="4"/>
      <c r="BP89" s="4"/>
      <c r="BQ89" s="4"/>
      <c r="BR89" s="4"/>
      <c r="BS89" s="4"/>
      <c r="BV89" s="609">
        <f t="shared" ca="1" si="920"/>
        <v>0</v>
      </c>
      <c r="BW89" s="610">
        <f ca="1">IFERROR(VLOOKUP(BX77,$D$76:$G$77,4,0),0)</f>
        <v>0</v>
      </c>
      <c r="BX89" s="609">
        <f t="shared" ca="1" si="921"/>
        <v>0</v>
      </c>
      <c r="BY89" s="450"/>
      <c r="BZ89" s="4"/>
      <c r="CA89" s="4"/>
      <c r="CB89" s="4"/>
      <c r="CC89" s="4"/>
      <c r="CD89" s="4"/>
      <c r="CE89" s="4"/>
      <c r="CF89" s="4"/>
      <c r="CI89" s="609">
        <f t="shared" ca="1" si="922"/>
        <v>0</v>
      </c>
      <c r="CJ89" s="610">
        <f ca="1">IFERROR(VLOOKUP(CK77,$D$76:$G$77,4,0),0)</f>
        <v>0</v>
      </c>
      <c r="CK89" s="609">
        <f t="shared" ca="1" si="923"/>
        <v>0</v>
      </c>
      <c r="CL89" s="450"/>
      <c r="CM89" s="4"/>
      <c r="CN89" s="4"/>
      <c r="CO89" s="4"/>
      <c r="CP89" s="4"/>
      <c r="CQ89" s="4"/>
      <c r="CR89" s="4"/>
      <c r="CS89" s="4"/>
      <c r="CV89" s="609">
        <f t="shared" ca="1" si="924"/>
        <v>0</v>
      </c>
      <c r="CW89" s="610">
        <f ca="1">IFERROR(VLOOKUP(CX77,$D$76:$G$77,4,0),0)</f>
        <v>0</v>
      </c>
      <c r="CX89" s="609">
        <f t="shared" ca="1" si="925"/>
        <v>0</v>
      </c>
      <c r="CY89" s="450"/>
      <c r="CZ89" s="4"/>
      <c r="DA89" s="4"/>
      <c r="DB89" s="4"/>
      <c r="DC89" s="4"/>
      <c r="DD89" s="4"/>
      <c r="DE89" s="4"/>
      <c r="DF89" s="4"/>
      <c r="DI89" s="609">
        <f t="shared" ca="1" si="926"/>
        <v>0</v>
      </c>
      <c r="DJ89" s="610">
        <f ca="1">IFERROR(VLOOKUP(DK77,$D$76:$G$77,4,0),0)</f>
        <v>0</v>
      </c>
      <c r="DK89" s="609">
        <f t="shared" ca="1" si="927"/>
        <v>0</v>
      </c>
      <c r="DL89" s="450"/>
      <c r="DM89" s="4"/>
      <c r="DN89" s="4"/>
      <c r="DO89" s="4"/>
      <c r="DP89" s="4"/>
      <c r="DQ89" s="4"/>
      <c r="DR89" s="4"/>
      <c r="DS89" s="4"/>
      <c r="DV89" s="609">
        <f t="shared" ca="1" si="928"/>
        <v>0</v>
      </c>
      <c r="DW89" s="610">
        <f ca="1">IFERROR(VLOOKUP(DX77,$D$76:$G$77,4,0),0)</f>
        <v>0</v>
      </c>
      <c r="DX89" s="609">
        <f t="shared" ca="1" si="929"/>
        <v>0</v>
      </c>
      <c r="DY89" s="450"/>
      <c r="DZ89" s="4"/>
      <c r="EA89" s="4"/>
      <c r="EB89" s="4"/>
      <c r="EC89" s="4"/>
      <c r="ED89" s="4"/>
      <c r="EE89" s="4"/>
      <c r="EF89" s="4"/>
      <c r="EI89" s="609">
        <f t="shared" ca="1" si="930"/>
        <v>0</v>
      </c>
      <c r="EJ89" s="610">
        <f ca="1">IFERROR(VLOOKUP(EK77,$D$76:$G$77,4,0),0)</f>
        <v>0</v>
      </c>
      <c r="EK89" s="609">
        <f t="shared" ca="1" si="931"/>
        <v>0</v>
      </c>
      <c r="EL89" s="450"/>
      <c r="EM89" s="4"/>
      <c r="EN89" s="4"/>
      <c r="EO89" s="4"/>
      <c r="EP89" s="4"/>
      <c r="EQ89" s="4"/>
      <c r="ER89" s="4"/>
      <c r="ES89" s="4"/>
      <c r="EV89" s="609">
        <f t="shared" ca="1" si="932"/>
        <v>0</v>
      </c>
      <c r="EW89" s="610">
        <f ca="1">IFERROR(VLOOKUP(EX77,$D$76:$G$77,4,0),0)</f>
        <v>0</v>
      </c>
      <c r="EX89" s="609">
        <f t="shared" ca="1" si="933"/>
        <v>0</v>
      </c>
      <c r="EY89" s="450"/>
      <c r="EZ89" s="4"/>
      <c r="FA89" s="4"/>
      <c r="FB89" s="4"/>
      <c r="FC89" s="4"/>
      <c r="FD89" s="4"/>
      <c r="FE89" s="4"/>
      <c r="FF89" s="4"/>
      <c r="FI89" s="609">
        <f t="shared" ca="1" si="934"/>
        <v>0</v>
      </c>
      <c r="FJ89" s="610">
        <f ca="1">IFERROR(VLOOKUP(FK77,$D$76:$G$77,4,0),0)</f>
        <v>0</v>
      </c>
      <c r="FK89" s="609">
        <f t="shared" ca="1" si="935"/>
        <v>0</v>
      </c>
      <c r="FL89" s="450"/>
      <c r="FM89" s="4"/>
      <c r="FN89" s="4"/>
      <c r="FO89" s="4"/>
      <c r="FP89" s="4"/>
      <c r="FQ89" s="4"/>
      <c r="FR89" s="4"/>
      <c r="FS89" s="4"/>
      <c r="FV89" s="609">
        <f t="shared" ca="1" si="936"/>
        <v>0</v>
      </c>
      <c r="FW89" s="610">
        <f ca="1">IFERROR(VLOOKUP(FX77,$D$76:$G$77,4,0),0)</f>
        <v>0</v>
      </c>
      <c r="FX89" s="609">
        <f t="shared" ca="1" si="937"/>
        <v>0</v>
      </c>
      <c r="FY89" s="450"/>
      <c r="FZ89" s="4"/>
      <c r="GA89" s="4"/>
      <c r="GB89" s="4"/>
      <c r="GC89" s="4"/>
      <c r="GD89" s="4"/>
      <c r="GE89" s="4"/>
      <c r="GF89" s="4"/>
      <c r="GI89" s="609">
        <f t="shared" ca="1" si="938"/>
        <v>0</v>
      </c>
      <c r="GJ89" s="610">
        <f ca="1">IFERROR(VLOOKUP(GK77,$D$76:$G$77,4,0),0)</f>
        <v>0</v>
      </c>
      <c r="GK89" s="609">
        <f t="shared" ca="1" si="939"/>
        <v>0</v>
      </c>
      <c r="GL89" s="450"/>
      <c r="GM89" s="4"/>
      <c r="GN89" s="4"/>
      <c r="GO89" s="4"/>
      <c r="GP89" s="4"/>
      <c r="GQ89" s="4"/>
      <c r="GR89" s="4"/>
      <c r="GS89" s="4"/>
      <c r="GV89" s="609">
        <f t="shared" ca="1" si="940"/>
        <v>0</v>
      </c>
      <c r="GW89" s="610">
        <f ca="1">IFERROR(VLOOKUP(GX77,$D$76:$G$77,4,0),0)</f>
        <v>0</v>
      </c>
      <c r="GX89" s="609">
        <f t="shared" ca="1" si="941"/>
        <v>0</v>
      </c>
      <c r="GY89" s="450"/>
      <c r="GZ89" s="4"/>
      <c r="HA89" s="4"/>
      <c r="HB89" s="4"/>
      <c r="HC89" s="4"/>
      <c r="HD89" s="4"/>
      <c r="HE89" s="4"/>
      <c r="HF89" s="4"/>
      <c r="HI89" s="609">
        <f t="shared" ca="1" si="942"/>
        <v>0</v>
      </c>
      <c r="HJ89" s="610">
        <f ca="1">IFERROR(VLOOKUP(HK77,$D$76:$G$77,4,0),0)</f>
        <v>0</v>
      </c>
      <c r="HK89" s="609">
        <f t="shared" ca="1" si="943"/>
        <v>0</v>
      </c>
      <c r="HL89" s="450"/>
      <c r="HM89" s="4"/>
      <c r="HN89" s="4"/>
      <c r="HO89" s="4"/>
      <c r="HP89" s="4"/>
      <c r="HQ89" s="4"/>
      <c r="HR89" s="4"/>
      <c r="HS89" s="4"/>
      <c r="HV89" s="609">
        <f t="shared" ca="1" si="944"/>
        <v>0</v>
      </c>
      <c r="HW89" s="610">
        <f ca="1">IFERROR(VLOOKUP(HX77,$D$76:$G$77,4,0),0)</f>
        <v>0</v>
      </c>
      <c r="HX89" s="609">
        <f t="shared" ca="1" si="945"/>
        <v>0</v>
      </c>
      <c r="HY89" s="450"/>
      <c r="HZ89" s="4"/>
      <c r="IA89" s="4"/>
      <c r="IB89" s="4"/>
      <c r="IC89" s="4"/>
      <c r="ID89" s="4"/>
      <c r="IE89" s="4"/>
      <c r="IF89" s="4"/>
      <c r="II89" s="609">
        <f t="shared" ca="1" si="946"/>
        <v>0</v>
      </c>
      <c r="IJ89" s="610">
        <f ca="1">IFERROR(VLOOKUP(IK77,$D$76:$G$77,4,0),0)</f>
        <v>0</v>
      </c>
      <c r="IK89" s="609">
        <f t="shared" ca="1" si="947"/>
        <v>0</v>
      </c>
      <c r="IL89" s="450"/>
      <c r="IM89" s="4"/>
      <c r="IN89" s="4"/>
      <c r="IO89" s="4"/>
      <c r="IP89" s="4"/>
      <c r="IQ89" s="4"/>
      <c r="IR89" s="4"/>
      <c r="IS89" s="4"/>
      <c r="IV89" s="609">
        <f t="shared" ca="1" si="948"/>
        <v>0</v>
      </c>
      <c r="IW89" s="610">
        <f ca="1">IFERROR(VLOOKUP(IX77,$D$76:$G$77,4,0),0)</f>
        <v>0</v>
      </c>
      <c r="IX89" s="609">
        <f t="shared" ca="1" si="949"/>
        <v>0</v>
      </c>
      <c r="IY89" s="450"/>
      <c r="IZ89" s="4"/>
      <c r="JA89" s="4"/>
      <c r="JB89" s="4"/>
      <c r="JC89" s="4"/>
      <c r="JD89" s="4"/>
      <c r="JE89" s="4"/>
      <c r="JF89" s="4"/>
      <c r="JI89" s="609">
        <f t="shared" ca="1" si="950"/>
        <v>0</v>
      </c>
      <c r="JJ89" s="610">
        <f ca="1">IFERROR(VLOOKUP(JK77,$D$76:$G$77,4,0),0)</f>
        <v>0</v>
      </c>
      <c r="JK89" s="609">
        <f t="shared" ca="1" si="951"/>
        <v>0</v>
      </c>
      <c r="JL89" s="450"/>
      <c r="JM89" s="4"/>
      <c r="JN89" s="4"/>
      <c r="JO89" s="4"/>
      <c r="JP89" s="4"/>
      <c r="JQ89" s="4"/>
      <c r="JR89" s="4"/>
      <c r="JS89" s="4"/>
      <c r="JV89" s="609">
        <f t="shared" ca="1" si="952"/>
        <v>0</v>
      </c>
      <c r="JW89" s="610">
        <f ca="1">IFERROR(VLOOKUP(JX77,$D$76:$G$77,4,0),0)</f>
        <v>0</v>
      </c>
      <c r="JX89" s="609">
        <f t="shared" ca="1" si="953"/>
        <v>0</v>
      </c>
      <c r="JY89" s="450"/>
      <c r="JZ89" s="4"/>
      <c r="KA89" s="4"/>
      <c r="KB89" s="4"/>
      <c r="KC89" s="4"/>
      <c r="KD89" s="4"/>
      <c r="KE89" s="4"/>
      <c r="KF89" s="4"/>
      <c r="KI89" s="609">
        <f t="shared" ca="1" si="954"/>
        <v>0</v>
      </c>
      <c r="KJ89" s="610">
        <f ca="1">IFERROR(VLOOKUP(KK77,$D$76:$G$77,4,0),0)</f>
        <v>0</v>
      </c>
      <c r="KK89" s="609">
        <f t="shared" ca="1" si="955"/>
        <v>0</v>
      </c>
      <c r="KL89" s="450"/>
      <c r="KM89" s="4"/>
      <c r="KN89" s="4"/>
      <c r="KO89" s="4"/>
      <c r="KP89" s="4"/>
      <c r="KQ89" s="4"/>
      <c r="KR89" s="4"/>
      <c r="KS89" s="4"/>
      <c r="KV89" s="609">
        <f t="shared" ca="1" si="956"/>
        <v>0</v>
      </c>
      <c r="KW89" s="610">
        <f ca="1">IFERROR(VLOOKUP(KX77,$D$76:$G$77,4,0),0)</f>
        <v>0</v>
      </c>
      <c r="KX89" s="609">
        <f t="shared" ca="1" si="957"/>
        <v>0</v>
      </c>
      <c r="KY89" s="450"/>
      <c r="KZ89" s="4"/>
      <c r="LA89" s="4"/>
      <c r="LB89" s="4"/>
      <c r="LC89" s="4"/>
      <c r="LD89" s="4"/>
      <c r="LE89" s="4"/>
      <c r="LF89" s="4"/>
      <c r="LI89" s="609">
        <f t="shared" ca="1" si="958"/>
        <v>0</v>
      </c>
      <c r="LJ89" s="610">
        <f ca="1">IFERROR(VLOOKUP(LK77,$D$76:$G$77,4,0),0)</f>
        <v>0</v>
      </c>
      <c r="LK89" s="609">
        <f t="shared" ca="1" si="959"/>
        <v>0</v>
      </c>
      <c r="LL89" s="450"/>
      <c r="LM89" s="4"/>
      <c r="LN89" s="4"/>
      <c r="LO89" s="4"/>
      <c r="LP89" s="4"/>
      <c r="LQ89" s="4"/>
      <c r="LR89" s="4"/>
      <c r="LS89" s="4"/>
      <c r="LV89" s="609">
        <f t="shared" ca="1" si="960"/>
        <v>0</v>
      </c>
      <c r="LW89" s="610">
        <f ca="1">IFERROR(VLOOKUP(LX77,$D$76:$G$77,4,0),0)</f>
        <v>0</v>
      </c>
      <c r="LX89" s="609">
        <f t="shared" ca="1" si="961"/>
        <v>0</v>
      </c>
      <c r="LY89" s="450"/>
      <c r="LZ89" s="4"/>
      <c r="MA89" s="4"/>
      <c r="MB89" s="4"/>
      <c r="MC89" s="4"/>
      <c r="MD89" s="4"/>
      <c r="ME89" s="4"/>
      <c r="MF89" s="4"/>
    </row>
    <row r="90" spans="2:345" x14ac:dyDescent="0.25">
      <c r="B90" s="687"/>
      <c r="C90" s="688"/>
      <c r="D90" s="688"/>
      <c r="E90" s="688"/>
      <c r="F90" s="688"/>
      <c r="G90" s="688"/>
      <c r="H90" s="689"/>
      <c r="I90" s="558"/>
      <c r="J90" s="450"/>
      <c r="K90" s="450"/>
      <c r="L90" s="450"/>
      <c r="M90" s="4"/>
      <c r="N90" s="4"/>
      <c r="O90" s="4"/>
      <c r="P90" s="4"/>
      <c r="Q90" s="4"/>
      <c r="R90" s="4"/>
      <c r="S90" s="4"/>
      <c r="V90" s="450"/>
      <c r="W90" s="450"/>
      <c r="X90" s="450"/>
      <c r="Y90" s="450"/>
      <c r="Z90" s="4"/>
      <c r="AA90" s="4"/>
      <c r="AB90" s="4"/>
      <c r="AC90" s="4"/>
      <c r="AD90" s="4"/>
      <c r="AE90" s="4"/>
      <c r="AF90" s="4"/>
      <c r="AI90" s="450"/>
      <c r="AJ90" s="450"/>
      <c r="AK90" s="450"/>
      <c r="AL90" s="450"/>
      <c r="AM90" s="4"/>
      <c r="AN90" s="4"/>
      <c r="AO90" s="4"/>
      <c r="AP90" s="4"/>
      <c r="AQ90" s="4"/>
      <c r="AR90" s="4"/>
      <c r="AS90" s="4"/>
      <c r="AV90" s="450"/>
      <c r="AW90" s="450"/>
      <c r="AX90" s="450"/>
      <c r="AY90" s="450"/>
      <c r="AZ90" s="4"/>
      <c r="BA90" s="4"/>
      <c r="BB90" s="4"/>
      <c r="BC90" s="4"/>
      <c r="BD90" s="4"/>
      <c r="BE90" s="4"/>
      <c r="BF90" s="4"/>
      <c r="BI90" s="450"/>
      <c r="BJ90" s="450"/>
      <c r="BK90" s="450"/>
      <c r="BL90" s="450"/>
      <c r="BM90" s="4"/>
      <c r="BN90" s="4"/>
      <c r="BO90" s="4"/>
      <c r="BP90" s="4"/>
      <c r="BQ90" s="4"/>
      <c r="BR90" s="4"/>
      <c r="BS90" s="4"/>
      <c r="BV90" s="450"/>
      <c r="BW90" s="450"/>
      <c r="BX90" s="450"/>
      <c r="BY90" s="450"/>
      <c r="BZ90" s="4"/>
      <c r="CA90" s="4"/>
      <c r="CB90" s="4"/>
      <c r="CC90" s="4"/>
      <c r="CD90" s="4"/>
      <c r="CE90" s="4"/>
      <c r="CF90" s="4"/>
      <c r="CI90" s="450"/>
      <c r="CJ90" s="450"/>
      <c r="CK90" s="450"/>
      <c r="CL90" s="450"/>
      <c r="CM90" s="4"/>
      <c r="CN90" s="4"/>
      <c r="CO90" s="4"/>
      <c r="CP90" s="4"/>
      <c r="CQ90" s="4"/>
      <c r="CR90" s="4"/>
      <c r="CS90" s="4"/>
      <c r="CV90" s="450"/>
      <c r="CW90" s="450"/>
      <c r="CX90" s="450"/>
      <c r="CY90" s="450"/>
      <c r="CZ90" s="4"/>
      <c r="DA90" s="4"/>
      <c r="DB90" s="4"/>
      <c r="DC90" s="4"/>
      <c r="DD90" s="4"/>
      <c r="DE90" s="4"/>
      <c r="DF90" s="4"/>
      <c r="DI90" s="450"/>
      <c r="DJ90" s="450"/>
      <c r="DK90" s="450"/>
      <c r="DL90" s="450"/>
      <c r="DM90" s="4"/>
      <c r="DN90" s="4"/>
      <c r="DO90" s="4"/>
      <c r="DP90" s="4"/>
      <c r="DQ90" s="4"/>
      <c r="DR90" s="4"/>
      <c r="DS90" s="4"/>
      <c r="DV90" s="450"/>
      <c r="DW90" s="450"/>
      <c r="DX90" s="450"/>
      <c r="DY90" s="450"/>
      <c r="DZ90" s="4"/>
      <c r="EA90" s="4"/>
      <c r="EB90" s="4"/>
      <c r="EC90" s="4"/>
      <c r="ED90" s="4"/>
      <c r="EE90" s="4"/>
      <c r="EF90" s="4"/>
      <c r="EI90" s="450"/>
      <c r="EJ90" s="450"/>
      <c r="EK90" s="450"/>
      <c r="EL90" s="450"/>
      <c r="EM90" s="4"/>
      <c r="EN90" s="4"/>
      <c r="EO90" s="4"/>
      <c r="EP90" s="4"/>
      <c r="EQ90" s="4"/>
      <c r="ER90" s="4"/>
      <c r="ES90" s="4"/>
      <c r="EV90" s="450"/>
      <c r="EW90" s="450"/>
      <c r="EX90" s="450"/>
      <c r="EY90" s="450"/>
      <c r="EZ90" s="4"/>
      <c r="FA90" s="4"/>
      <c r="FB90" s="4"/>
      <c r="FC90" s="4"/>
      <c r="FD90" s="4"/>
      <c r="FE90" s="4"/>
      <c r="FF90" s="4"/>
      <c r="FI90" s="450"/>
      <c r="FJ90" s="450"/>
      <c r="FK90" s="450"/>
      <c r="FL90" s="450"/>
      <c r="FM90" s="4"/>
      <c r="FN90" s="4"/>
      <c r="FO90" s="4"/>
      <c r="FP90" s="4"/>
      <c r="FQ90" s="4"/>
      <c r="FR90" s="4"/>
      <c r="FS90" s="4"/>
      <c r="FV90" s="450"/>
      <c r="FW90" s="450"/>
      <c r="FX90" s="450"/>
      <c r="FY90" s="450"/>
      <c r="FZ90" s="4"/>
      <c r="GA90" s="4"/>
      <c r="GB90" s="4"/>
      <c r="GC90" s="4"/>
      <c r="GD90" s="4"/>
      <c r="GE90" s="4"/>
      <c r="GF90" s="4"/>
      <c r="GI90" s="450"/>
      <c r="GJ90" s="450"/>
      <c r="GK90" s="450"/>
      <c r="GL90" s="450"/>
      <c r="GM90" s="4"/>
      <c r="GN90" s="4"/>
      <c r="GO90" s="4"/>
      <c r="GP90" s="4"/>
      <c r="GQ90" s="4"/>
      <c r="GR90" s="4"/>
      <c r="GS90" s="4"/>
      <c r="GV90" s="450"/>
      <c r="GW90" s="450"/>
      <c r="GX90" s="450"/>
      <c r="GY90" s="450"/>
      <c r="GZ90" s="4"/>
      <c r="HA90" s="4"/>
      <c r="HB90" s="4"/>
      <c r="HC90" s="4"/>
      <c r="HD90" s="4"/>
      <c r="HE90" s="4"/>
      <c r="HF90" s="4"/>
      <c r="HI90" s="450"/>
      <c r="HJ90" s="450"/>
      <c r="HK90" s="450"/>
      <c r="HL90" s="450"/>
      <c r="HM90" s="4"/>
      <c r="HN90" s="4"/>
      <c r="HO90" s="4"/>
      <c r="HP90" s="4"/>
      <c r="HQ90" s="4"/>
      <c r="HR90" s="4"/>
      <c r="HS90" s="4"/>
      <c r="HV90" s="450"/>
      <c r="HW90" s="450"/>
      <c r="HX90" s="450"/>
      <c r="HY90" s="450"/>
      <c r="HZ90" s="4"/>
      <c r="IA90" s="4"/>
      <c r="IB90" s="4"/>
      <c r="IC90" s="4"/>
      <c r="ID90" s="4"/>
      <c r="IE90" s="4"/>
      <c r="IF90" s="4"/>
      <c r="II90" s="450"/>
      <c r="IJ90" s="450"/>
      <c r="IK90" s="450"/>
      <c r="IL90" s="450"/>
      <c r="IM90" s="4"/>
      <c r="IN90" s="4"/>
      <c r="IO90" s="4"/>
      <c r="IP90" s="4"/>
      <c r="IQ90" s="4"/>
      <c r="IR90" s="4"/>
      <c r="IS90" s="4"/>
      <c r="IV90" s="450"/>
      <c r="IW90" s="450"/>
      <c r="IX90" s="450"/>
      <c r="IY90" s="450"/>
      <c r="IZ90" s="4"/>
      <c r="JA90" s="4"/>
      <c r="JB90" s="4"/>
      <c r="JC90" s="4"/>
      <c r="JD90" s="4"/>
      <c r="JE90" s="4"/>
      <c r="JF90" s="4"/>
      <c r="JI90" s="450"/>
      <c r="JJ90" s="450"/>
      <c r="JK90" s="450"/>
      <c r="JL90" s="450"/>
      <c r="JM90" s="4"/>
      <c r="JN90" s="4"/>
      <c r="JO90" s="4"/>
      <c r="JP90" s="4"/>
      <c r="JQ90" s="4"/>
      <c r="JR90" s="4"/>
      <c r="JS90" s="4"/>
      <c r="JV90" s="450"/>
      <c r="JW90" s="450"/>
      <c r="JX90" s="450"/>
      <c r="JY90" s="450"/>
      <c r="JZ90" s="4"/>
      <c r="KA90" s="4"/>
      <c r="KB90" s="4"/>
      <c r="KC90" s="4"/>
      <c r="KD90" s="4"/>
      <c r="KE90" s="4"/>
      <c r="KF90" s="4"/>
      <c r="KI90" s="450"/>
      <c r="KJ90" s="450"/>
      <c r="KK90" s="450"/>
      <c r="KL90" s="450"/>
      <c r="KM90" s="4"/>
      <c r="KN90" s="4"/>
      <c r="KO90" s="4"/>
      <c r="KP90" s="4"/>
      <c r="KQ90" s="4"/>
      <c r="KR90" s="4"/>
      <c r="KS90" s="4"/>
      <c r="KV90" s="450"/>
      <c r="KW90" s="450"/>
      <c r="KX90" s="450"/>
      <c r="KY90" s="450"/>
      <c r="KZ90" s="4"/>
      <c r="LA90" s="4"/>
      <c r="LB90" s="4"/>
      <c r="LC90" s="4"/>
      <c r="LD90" s="4"/>
      <c r="LE90" s="4"/>
      <c r="LF90" s="4"/>
      <c r="LI90" s="450"/>
      <c r="LJ90" s="450"/>
      <c r="LK90" s="450"/>
      <c r="LL90" s="450"/>
      <c r="LM90" s="4"/>
      <c r="LN90" s="4"/>
      <c r="LO90" s="4"/>
      <c r="LP90" s="4"/>
      <c r="LQ90" s="4"/>
      <c r="LR90" s="4"/>
      <c r="LS90" s="4"/>
      <c r="LV90" s="450"/>
      <c r="LW90" s="450"/>
      <c r="LX90" s="450"/>
      <c r="LY90" s="450"/>
      <c r="LZ90" s="4"/>
      <c r="MA90" s="4"/>
      <c r="MB90" s="4"/>
      <c r="MC90" s="4"/>
      <c r="MD90" s="4"/>
      <c r="ME90" s="4"/>
      <c r="MF90" s="4"/>
    </row>
    <row r="91" spans="2:345" ht="15.75" customHeight="1" x14ac:dyDescent="0.25">
      <c r="B91" s="687" t="str">
        <f>Language!$E$208</f>
        <v>Im Achtelfinale, Viertelfinale und Halbfinale wird das Ergebnis ohne Elfmeterschießen vorhergesagt. Es kann also auch ein Unentschieden eingetragen werden. Im Finale und im Spiel um den dritten Platz muss das Gesamtergebnis (mit Elfmeterschießen) eingetragen werden.</v>
      </c>
      <c r="C91" s="688"/>
      <c r="D91" s="688"/>
      <c r="E91" s="688"/>
      <c r="F91" s="688"/>
      <c r="G91" s="688"/>
      <c r="H91" s="689"/>
      <c r="I91" s="558"/>
      <c r="J91" s="450"/>
      <c r="K91" s="450"/>
      <c r="L91" s="450"/>
      <c r="M91" s="4"/>
      <c r="N91" s="4"/>
      <c r="O91" s="4"/>
      <c r="P91" s="4"/>
      <c r="Q91" s="4"/>
      <c r="R91" s="4"/>
      <c r="S91" s="4"/>
      <c r="V91" s="450"/>
      <c r="W91" s="450"/>
      <c r="X91" s="450"/>
      <c r="Y91" s="450"/>
      <c r="Z91" s="4"/>
      <c r="AA91" s="4"/>
      <c r="AB91" s="4"/>
      <c r="AC91" s="4"/>
      <c r="AD91" s="4"/>
      <c r="AE91" s="4"/>
      <c r="AF91" s="4"/>
      <c r="AI91" s="450"/>
      <c r="AJ91" s="450"/>
      <c r="AK91" s="450"/>
      <c r="AL91" s="450"/>
      <c r="AM91" s="4"/>
      <c r="AN91" s="4"/>
      <c r="AO91" s="4"/>
      <c r="AP91" s="4"/>
      <c r="AQ91" s="4"/>
      <c r="AR91" s="4"/>
      <c r="AS91" s="4"/>
      <c r="AV91" s="450"/>
      <c r="AW91" s="450"/>
      <c r="AX91" s="450"/>
      <c r="AY91" s="450"/>
      <c r="AZ91" s="4"/>
      <c r="BA91" s="4"/>
      <c r="BB91" s="4"/>
      <c r="BC91" s="4"/>
      <c r="BD91" s="4"/>
      <c r="BE91" s="4"/>
      <c r="BF91" s="4"/>
      <c r="BI91" s="450"/>
      <c r="BJ91" s="450"/>
      <c r="BK91" s="450"/>
      <c r="BL91" s="450"/>
      <c r="BM91" s="4"/>
      <c r="BN91" s="4"/>
      <c r="BO91" s="4"/>
      <c r="BP91" s="4"/>
      <c r="BQ91" s="4"/>
      <c r="BR91" s="4"/>
      <c r="BS91" s="4"/>
      <c r="BV91" s="450"/>
      <c r="BW91" s="450"/>
      <c r="BX91" s="450"/>
      <c r="BY91" s="450"/>
      <c r="BZ91" s="4"/>
      <c r="CA91" s="4"/>
      <c r="CB91" s="4"/>
      <c r="CC91" s="4"/>
      <c r="CD91" s="4"/>
      <c r="CE91" s="4"/>
      <c r="CF91" s="4"/>
      <c r="CI91" s="450"/>
      <c r="CJ91" s="450"/>
      <c r="CK91" s="450"/>
      <c r="CL91" s="450"/>
      <c r="CM91" s="4"/>
      <c r="CN91" s="4"/>
      <c r="CO91" s="4"/>
      <c r="CP91" s="4"/>
      <c r="CQ91" s="4"/>
      <c r="CR91" s="4"/>
      <c r="CS91" s="4"/>
      <c r="CV91" s="450"/>
      <c r="CW91" s="450"/>
      <c r="CX91" s="450"/>
      <c r="CY91" s="450"/>
      <c r="CZ91" s="4"/>
      <c r="DA91" s="4"/>
      <c r="DB91" s="4"/>
      <c r="DC91" s="4"/>
      <c r="DD91" s="4"/>
      <c r="DE91" s="4"/>
      <c r="DF91" s="4"/>
      <c r="DI91" s="450"/>
      <c r="DJ91" s="450"/>
      <c r="DK91" s="450"/>
      <c r="DL91" s="450"/>
      <c r="DM91" s="4"/>
      <c r="DN91" s="4"/>
      <c r="DO91" s="4"/>
      <c r="DP91" s="4"/>
      <c r="DQ91" s="4"/>
      <c r="DR91" s="4"/>
      <c r="DS91" s="4"/>
      <c r="DV91" s="450"/>
      <c r="DW91" s="450"/>
      <c r="DX91" s="450"/>
      <c r="DY91" s="450"/>
      <c r="DZ91" s="4"/>
      <c r="EA91" s="4"/>
      <c r="EB91" s="4"/>
      <c r="EC91" s="4"/>
      <c r="ED91" s="4"/>
      <c r="EE91" s="4"/>
      <c r="EF91" s="4"/>
      <c r="EI91" s="450"/>
      <c r="EJ91" s="450"/>
      <c r="EK91" s="450"/>
      <c r="EL91" s="450"/>
      <c r="EM91" s="4"/>
      <c r="EN91" s="4"/>
      <c r="EO91" s="4"/>
      <c r="EP91" s="4"/>
      <c r="EQ91" s="4"/>
      <c r="ER91" s="4"/>
      <c r="ES91" s="4"/>
      <c r="EV91" s="450"/>
      <c r="EW91" s="450"/>
      <c r="EX91" s="450"/>
      <c r="EY91" s="450"/>
      <c r="EZ91" s="4"/>
      <c r="FA91" s="4"/>
      <c r="FB91" s="4"/>
      <c r="FC91" s="4"/>
      <c r="FD91" s="4"/>
      <c r="FE91" s="4"/>
      <c r="FF91" s="4"/>
      <c r="FI91" s="450"/>
      <c r="FJ91" s="450"/>
      <c r="FK91" s="450"/>
      <c r="FL91" s="450"/>
      <c r="FM91" s="4"/>
      <c r="FN91" s="4"/>
      <c r="FO91" s="4"/>
      <c r="FP91" s="4"/>
      <c r="FQ91" s="4"/>
      <c r="FR91" s="4"/>
      <c r="FS91" s="4"/>
      <c r="FV91" s="450"/>
      <c r="FW91" s="450"/>
      <c r="FX91" s="450"/>
      <c r="FY91" s="450"/>
      <c r="FZ91" s="4"/>
      <c r="GA91" s="4"/>
      <c r="GB91" s="4"/>
      <c r="GC91" s="4"/>
      <c r="GD91" s="4"/>
      <c r="GE91" s="4"/>
      <c r="GF91" s="4"/>
      <c r="GI91" s="450"/>
      <c r="GJ91" s="450"/>
      <c r="GK91" s="450"/>
      <c r="GL91" s="450"/>
      <c r="GM91" s="4"/>
      <c r="GN91" s="4"/>
      <c r="GO91" s="4"/>
      <c r="GP91" s="4"/>
      <c r="GQ91" s="4"/>
      <c r="GR91" s="4"/>
      <c r="GS91" s="4"/>
      <c r="GV91" s="450"/>
      <c r="GW91" s="450"/>
      <c r="GX91" s="450"/>
      <c r="GY91" s="450"/>
      <c r="GZ91" s="4"/>
      <c r="HA91" s="4"/>
      <c r="HB91" s="4"/>
      <c r="HC91" s="4"/>
      <c r="HD91" s="4"/>
      <c r="HE91" s="4"/>
      <c r="HF91" s="4"/>
      <c r="HI91" s="450"/>
      <c r="HJ91" s="450"/>
      <c r="HK91" s="450"/>
      <c r="HL91" s="450"/>
      <c r="HM91" s="4"/>
      <c r="HN91" s="4"/>
      <c r="HO91" s="4"/>
      <c r="HP91" s="4"/>
      <c r="HQ91" s="4"/>
      <c r="HR91" s="4"/>
      <c r="HS91" s="4"/>
      <c r="HV91" s="450"/>
      <c r="HW91" s="450"/>
      <c r="HX91" s="450"/>
      <c r="HY91" s="450"/>
      <c r="HZ91" s="4"/>
      <c r="IA91" s="4"/>
      <c r="IB91" s="4"/>
      <c r="IC91" s="4"/>
      <c r="ID91" s="4"/>
      <c r="IE91" s="4"/>
      <c r="IF91" s="4"/>
      <c r="II91" s="450"/>
      <c r="IJ91" s="450"/>
      <c r="IK91" s="450"/>
      <c r="IL91" s="450"/>
      <c r="IM91" s="4"/>
      <c r="IN91" s="4"/>
      <c r="IO91" s="4"/>
      <c r="IP91" s="4"/>
      <c r="IQ91" s="4"/>
      <c r="IR91" s="4"/>
      <c r="IS91" s="4"/>
      <c r="IV91" s="450"/>
      <c r="IW91" s="450"/>
      <c r="IX91" s="450"/>
      <c r="IY91" s="450"/>
      <c r="IZ91" s="4"/>
      <c r="JA91" s="4"/>
      <c r="JB91" s="4"/>
      <c r="JC91" s="4"/>
      <c r="JD91" s="4"/>
      <c r="JE91" s="4"/>
      <c r="JF91" s="4"/>
      <c r="JI91" s="450"/>
      <c r="JJ91" s="450"/>
      <c r="JK91" s="450"/>
      <c r="JL91" s="450"/>
      <c r="JM91" s="4"/>
      <c r="JN91" s="4"/>
      <c r="JO91" s="4"/>
      <c r="JP91" s="4"/>
      <c r="JQ91" s="4"/>
      <c r="JR91" s="4"/>
      <c r="JS91" s="4"/>
      <c r="JV91" s="450"/>
      <c r="JW91" s="450"/>
      <c r="JX91" s="450"/>
      <c r="JY91" s="450"/>
      <c r="JZ91" s="4"/>
      <c r="KA91" s="4"/>
      <c r="KB91" s="4"/>
      <c r="KC91" s="4"/>
      <c r="KD91" s="4"/>
      <c r="KE91" s="4"/>
      <c r="KF91" s="4"/>
      <c r="KI91" s="450"/>
      <c r="KJ91" s="450"/>
      <c r="KK91" s="450"/>
      <c r="KL91" s="450"/>
      <c r="KM91" s="4"/>
      <c r="KN91" s="4"/>
      <c r="KO91" s="4"/>
      <c r="KP91" s="4"/>
      <c r="KQ91" s="4"/>
      <c r="KR91" s="4"/>
      <c r="KS91" s="4"/>
      <c r="KV91" s="450"/>
      <c r="KW91" s="450"/>
      <c r="KX91" s="450"/>
      <c r="KY91" s="450"/>
      <c r="KZ91" s="4"/>
      <c r="LA91" s="4"/>
      <c r="LB91" s="4"/>
      <c r="LC91" s="4"/>
      <c r="LD91" s="4"/>
      <c r="LE91" s="4"/>
      <c r="LF91" s="4"/>
      <c r="LI91" s="450"/>
      <c r="LJ91" s="450"/>
      <c r="LK91" s="450"/>
      <c r="LL91" s="450"/>
      <c r="LM91" s="4"/>
      <c r="LN91" s="4"/>
      <c r="LO91" s="4"/>
      <c r="LP91" s="4"/>
      <c r="LQ91" s="4"/>
      <c r="LR91" s="4"/>
      <c r="LS91" s="4"/>
      <c r="LV91" s="450"/>
      <c r="LW91" s="450"/>
      <c r="LX91" s="450"/>
      <c r="LY91" s="450"/>
      <c r="LZ91" s="4"/>
      <c r="MA91" s="4"/>
      <c r="MB91" s="4"/>
      <c r="MC91" s="4"/>
      <c r="MD91" s="4"/>
      <c r="ME91" s="4"/>
      <c r="MF91" s="4"/>
    </row>
    <row r="92" spans="2:345" x14ac:dyDescent="0.25">
      <c r="B92" s="687"/>
      <c r="C92" s="688"/>
      <c r="D92" s="688"/>
      <c r="E92" s="688"/>
      <c r="F92" s="688"/>
      <c r="G92" s="688"/>
      <c r="H92" s="689"/>
      <c r="I92" s="558"/>
      <c r="J92" s="450"/>
      <c r="K92" s="450"/>
      <c r="L92" s="450"/>
      <c r="M92" s="4"/>
      <c r="N92" s="4"/>
      <c r="O92" s="4"/>
      <c r="P92" s="4"/>
      <c r="Q92" s="4"/>
      <c r="R92" s="4"/>
      <c r="S92" s="4"/>
      <c r="V92" s="450"/>
      <c r="W92" s="450"/>
      <c r="X92" s="450"/>
      <c r="Y92" s="450"/>
      <c r="Z92" s="4"/>
      <c r="AA92" s="4"/>
      <c r="AB92" s="4"/>
      <c r="AC92" s="4"/>
      <c r="AD92" s="4"/>
      <c r="AE92" s="4"/>
      <c r="AF92" s="4"/>
      <c r="AI92" s="450"/>
      <c r="AJ92" s="450"/>
      <c r="AK92" s="450"/>
      <c r="AL92" s="450"/>
      <c r="AM92" s="4"/>
      <c r="AN92" s="4"/>
      <c r="AO92" s="4"/>
      <c r="AP92" s="4"/>
      <c r="AQ92" s="4"/>
      <c r="AR92" s="4"/>
      <c r="AS92" s="4"/>
      <c r="AV92" s="450"/>
      <c r="AW92" s="450"/>
      <c r="AX92" s="450"/>
      <c r="AY92" s="450"/>
      <c r="AZ92" s="4"/>
      <c r="BA92" s="4"/>
      <c r="BB92" s="4"/>
      <c r="BC92" s="4"/>
      <c r="BD92" s="4"/>
      <c r="BE92" s="4"/>
      <c r="BF92" s="4"/>
      <c r="BI92" s="450"/>
      <c r="BJ92" s="450"/>
      <c r="BK92" s="450"/>
      <c r="BL92" s="450"/>
      <c r="BM92" s="4"/>
      <c r="BN92" s="4"/>
      <c r="BO92" s="4"/>
      <c r="BP92" s="4"/>
      <c r="BQ92" s="4"/>
      <c r="BR92" s="4"/>
      <c r="BS92" s="4"/>
      <c r="BV92" s="450"/>
      <c r="BW92" s="450"/>
      <c r="BX92" s="450"/>
      <c r="BY92" s="450"/>
      <c r="BZ92" s="4"/>
      <c r="CA92" s="4"/>
      <c r="CB92" s="4"/>
      <c r="CC92" s="4"/>
      <c r="CD92" s="4"/>
      <c r="CE92" s="4"/>
      <c r="CF92" s="4"/>
      <c r="CI92" s="450"/>
      <c r="CJ92" s="450"/>
      <c r="CK92" s="450"/>
      <c r="CL92" s="450"/>
      <c r="CM92" s="4"/>
      <c r="CN92" s="4"/>
      <c r="CO92" s="4"/>
      <c r="CP92" s="4"/>
      <c r="CQ92" s="4"/>
      <c r="CR92" s="4"/>
      <c r="CS92" s="4"/>
      <c r="CV92" s="450"/>
      <c r="CW92" s="450"/>
      <c r="CX92" s="450"/>
      <c r="CY92" s="450"/>
      <c r="CZ92" s="4"/>
      <c r="DA92" s="4"/>
      <c r="DB92" s="4"/>
      <c r="DC92" s="4"/>
      <c r="DD92" s="4"/>
      <c r="DE92" s="4"/>
      <c r="DF92" s="4"/>
      <c r="DI92" s="450"/>
      <c r="DJ92" s="450"/>
      <c r="DK92" s="450"/>
      <c r="DL92" s="450"/>
      <c r="DM92" s="4"/>
      <c r="DN92" s="4"/>
      <c r="DO92" s="4"/>
      <c r="DP92" s="4"/>
      <c r="DQ92" s="4"/>
      <c r="DR92" s="4"/>
      <c r="DS92" s="4"/>
      <c r="DV92" s="450"/>
      <c r="DW92" s="450"/>
      <c r="DX92" s="450"/>
      <c r="DY92" s="450"/>
      <c r="DZ92" s="4"/>
      <c r="EA92" s="4"/>
      <c r="EB92" s="4"/>
      <c r="EC92" s="4"/>
      <c r="ED92" s="4"/>
      <c r="EE92" s="4"/>
      <c r="EF92" s="4"/>
      <c r="EI92" s="450"/>
      <c r="EJ92" s="450"/>
      <c r="EK92" s="450"/>
      <c r="EL92" s="450"/>
      <c r="EM92" s="4"/>
      <c r="EN92" s="4"/>
      <c r="EO92" s="4"/>
      <c r="EP92" s="4"/>
      <c r="EQ92" s="4"/>
      <c r="ER92" s="4"/>
      <c r="ES92" s="4"/>
      <c r="EV92" s="450"/>
      <c r="EW92" s="450"/>
      <c r="EX92" s="450"/>
      <c r="EY92" s="450"/>
      <c r="EZ92" s="4"/>
      <c r="FA92" s="4"/>
      <c r="FB92" s="4"/>
      <c r="FC92" s="4"/>
      <c r="FD92" s="4"/>
      <c r="FE92" s="4"/>
      <c r="FF92" s="4"/>
      <c r="FI92" s="450"/>
      <c r="FJ92" s="450"/>
      <c r="FK92" s="450"/>
      <c r="FL92" s="450"/>
      <c r="FM92" s="4"/>
      <c r="FN92" s="4"/>
      <c r="FO92" s="4"/>
      <c r="FP92" s="4"/>
      <c r="FQ92" s="4"/>
      <c r="FR92" s="4"/>
      <c r="FS92" s="4"/>
      <c r="FV92" s="450"/>
      <c r="FW92" s="450"/>
      <c r="FX92" s="450"/>
      <c r="FY92" s="450"/>
      <c r="FZ92" s="4"/>
      <c r="GA92" s="4"/>
      <c r="GB92" s="4"/>
      <c r="GC92" s="4"/>
      <c r="GD92" s="4"/>
      <c r="GE92" s="4"/>
      <c r="GF92" s="4"/>
      <c r="GI92" s="450"/>
      <c r="GJ92" s="450"/>
      <c r="GK92" s="450"/>
      <c r="GL92" s="450"/>
      <c r="GM92" s="4"/>
      <c r="GN92" s="4"/>
      <c r="GO92" s="4"/>
      <c r="GP92" s="4"/>
      <c r="GQ92" s="4"/>
      <c r="GR92" s="4"/>
      <c r="GS92" s="4"/>
      <c r="GV92" s="450"/>
      <c r="GW92" s="450"/>
      <c r="GX92" s="450"/>
      <c r="GY92" s="450"/>
      <c r="GZ92" s="4"/>
      <c r="HA92" s="4"/>
      <c r="HB92" s="4"/>
      <c r="HC92" s="4"/>
      <c r="HD92" s="4"/>
      <c r="HE92" s="4"/>
      <c r="HF92" s="4"/>
      <c r="HI92" s="450"/>
      <c r="HJ92" s="450"/>
      <c r="HK92" s="450"/>
      <c r="HL92" s="450"/>
      <c r="HM92" s="4"/>
      <c r="HN92" s="4"/>
      <c r="HO92" s="4"/>
      <c r="HP92" s="4"/>
      <c r="HQ92" s="4"/>
      <c r="HR92" s="4"/>
      <c r="HS92" s="4"/>
      <c r="HV92" s="450"/>
      <c r="HW92" s="450"/>
      <c r="HX92" s="450"/>
      <c r="HY92" s="450"/>
      <c r="HZ92" s="4"/>
      <c r="IA92" s="4"/>
      <c r="IB92" s="4"/>
      <c r="IC92" s="4"/>
      <c r="ID92" s="4"/>
      <c r="IE92" s="4"/>
      <c r="IF92" s="4"/>
      <c r="II92" s="450"/>
      <c r="IJ92" s="450"/>
      <c r="IK92" s="450"/>
      <c r="IL92" s="450"/>
      <c r="IM92" s="4"/>
      <c r="IN92" s="4"/>
      <c r="IO92" s="4"/>
      <c r="IP92" s="4"/>
      <c r="IQ92" s="4"/>
      <c r="IR92" s="4"/>
      <c r="IS92" s="4"/>
      <c r="IV92" s="450"/>
      <c r="IW92" s="450"/>
      <c r="IX92" s="450"/>
      <c r="IY92" s="450"/>
      <c r="IZ92" s="4"/>
      <c r="JA92" s="4"/>
      <c r="JB92" s="4"/>
      <c r="JC92" s="4"/>
      <c r="JD92" s="4"/>
      <c r="JE92" s="4"/>
      <c r="JF92" s="4"/>
      <c r="JI92" s="450"/>
      <c r="JJ92" s="450"/>
      <c r="JK92" s="450"/>
      <c r="JL92" s="450"/>
      <c r="JM92" s="4"/>
      <c r="JN92" s="4"/>
      <c r="JO92" s="4"/>
      <c r="JP92" s="4"/>
      <c r="JQ92" s="4"/>
      <c r="JR92" s="4"/>
      <c r="JS92" s="4"/>
      <c r="JV92" s="450"/>
      <c r="JW92" s="450"/>
      <c r="JX92" s="450"/>
      <c r="JY92" s="450"/>
      <c r="JZ92" s="4"/>
      <c r="KA92" s="4"/>
      <c r="KB92" s="4"/>
      <c r="KC92" s="4"/>
      <c r="KD92" s="4"/>
      <c r="KE92" s="4"/>
      <c r="KF92" s="4"/>
      <c r="KI92" s="450"/>
      <c r="KJ92" s="450"/>
      <c r="KK92" s="450"/>
      <c r="KL92" s="450"/>
      <c r="KM92" s="4"/>
      <c r="KN92" s="4"/>
      <c r="KO92" s="4"/>
      <c r="KP92" s="4"/>
      <c r="KQ92" s="4"/>
      <c r="KR92" s="4"/>
      <c r="KS92" s="4"/>
      <c r="KV92" s="450"/>
      <c r="KW92" s="450"/>
      <c r="KX92" s="450"/>
      <c r="KY92" s="450"/>
      <c r="KZ92" s="4"/>
      <c r="LA92" s="4"/>
      <c r="LB92" s="4"/>
      <c r="LC92" s="4"/>
      <c r="LD92" s="4"/>
      <c r="LE92" s="4"/>
      <c r="LF92" s="4"/>
      <c r="LI92" s="450"/>
      <c r="LJ92" s="450"/>
      <c r="LK92" s="450"/>
      <c r="LL92" s="450"/>
      <c r="LM92" s="4"/>
      <c r="LN92" s="4"/>
      <c r="LO92" s="4"/>
      <c r="LP92" s="4"/>
      <c r="LQ92" s="4"/>
      <c r="LR92" s="4"/>
      <c r="LS92" s="4"/>
      <c r="LV92" s="450"/>
      <c r="LW92" s="450"/>
      <c r="LX92" s="450"/>
      <c r="LY92" s="450"/>
      <c r="LZ92" s="4"/>
      <c r="MA92" s="4"/>
      <c r="MB92" s="4"/>
      <c r="MC92" s="4"/>
      <c r="MD92" s="4"/>
      <c r="ME92" s="4"/>
      <c r="MF92" s="4"/>
    </row>
    <row r="93" spans="2:345" ht="54" customHeight="1" x14ac:dyDescent="0.25">
      <c r="B93" s="687"/>
      <c r="C93" s="688"/>
      <c r="D93" s="688"/>
      <c r="E93" s="688"/>
      <c r="F93" s="688"/>
      <c r="G93" s="688"/>
      <c r="H93" s="689"/>
      <c r="I93" s="558"/>
      <c r="J93" s="450"/>
      <c r="K93" s="450"/>
      <c r="L93" s="450"/>
      <c r="M93" s="4"/>
      <c r="N93" s="4"/>
      <c r="O93" s="4"/>
      <c r="P93" s="4"/>
      <c r="Q93" s="4"/>
      <c r="R93" s="4"/>
      <c r="S93" s="4"/>
      <c r="V93" s="450"/>
      <c r="W93" s="450"/>
      <c r="X93" s="450"/>
      <c r="Y93" s="450"/>
      <c r="Z93" s="4"/>
      <c r="AA93" s="4"/>
      <c r="AB93" s="4"/>
      <c r="AC93" s="4"/>
      <c r="AD93" s="4"/>
      <c r="AE93" s="4"/>
      <c r="AF93" s="4"/>
      <c r="AI93" s="450"/>
      <c r="AJ93" s="450"/>
      <c r="AK93" s="450"/>
      <c r="AL93" s="450"/>
      <c r="AM93" s="4"/>
      <c r="AN93" s="4"/>
      <c r="AO93" s="4"/>
      <c r="AP93" s="4"/>
      <c r="AQ93" s="4"/>
      <c r="AR93" s="4"/>
      <c r="AS93" s="4"/>
      <c r="AV93" s="450"/>
      <c r="AW93" s="450"/>
      <c r="AX93" s="450"/>
      <c r="AY93" s="450"/>
      <c r="AZ93" s="4"/>
      <c r="BA93" s="4"/>
      <c r="BB93" s="4"/>
      <c r="BC93" s="4"/>
      <c r="BD93" s="4"/>
      <c r="BE93" s="4"/>
      <c r="BF93" s="4"/>
      <c r="BI93" s="450"/>
      <c r="BJ93" s="450"/>
      <c r="BK93" s="450"/>
      <c r="BL93" s="450"/>
      <c r="BM93" s="4"/>
      <c r="BN93" s="4"/>
      <c r="BO93" s="4"/>
      <c r="BP93" s="4"/>
      <c r="BQ93" s="4"/>
      <c r="BR93" s="4"/>
      <c r="BS93" s="4"/>
      <c r="BV93" s="450"/>
      <c r="BW93" s="450"/>
      <c r="BX93" s="450"/>
      <c r="BY93" s="450"/>
      <c r="BZ93" s="4"/>
      <c r="CA93" s="4"/>
      <c r="CB93" s="4"/>
      <c r="CC93" s="4"/>
      <c r="CD93" s="4"/>
      <c r="CE93" s="4"/>
      <c r="CF93" s="4"/>
      <c r="CI93" s="450"/>
      <c r="CJ93" s="450"/>
      <c r="CK93" s="450"/>
      <c r="CL93" s="450"/>
      <c r="CM93" s="4"/>
      <c r="CN93" s="4"/>
      <c r="CO93" s="4"/>
      <c r="CP93" s="4"/>
      <c r="CQ93" s="4"/>
      <c r="CR93" s="4"/>
      <c r="CS93" s="4"/>
      <c r="CV93" s="450"/>
      <c r="CW93" s="450"/>
      <c r="CX93" s="450"/>
      <c r="CY93" s="450"/>
      <c r="CZ93" s="4"/>
      <c r="DA93" s="4"/>
      <c r="DB93" s="4"/>
      <c r="DC93" s="4"/>
      <c r="DD93" s="4"/>
      <c r="DE93" s="4"/>
      <c r="DF93" s="4"/>
      <c r="DI93" s="450"/>
      <c r="DJ93" s="450"/>
      <c r="DK93" s="450"/>
      <c r="DL93" s="450"/>
      <c r="DM93" s="4"/>
      <c r="DN93" s="4"/>
      <c r="DO93" s="4"/>
      <c r="DP93" s="4"/>
      <c r="DQ93" s="4"/>
      <c r="DR93" s="4"/>
      <c r="DS93" s="4"/>
      <c r="DV93" s="450"/>
      <c r="DW93" s="450"/>
      <c r="DX93" s="450"/>
      <c r="DY93" s="450"/>
      <c r="DZ93" s="4"/>
      <c r="EA93" s="4"/>
      <c r="EB93" s="4"/>
      <c r="EC93" s="4"/>
      <c r="ED93" s="4"/>
      <c r="EE93" s="4"/>
      <c r="EF93" s="4"/>
      <c r="EI93" s="450"/>
      <c r="EJ93" s="450"/>
      <c r="EK93" s="450"/>
      <c r="EL93" s="450"/>
      <c r="EM93" s="4"/>
      <c r="EN93" s="4"/>
      <c r="EO93" s="4"/>
      <c r="EP93" s="4"/>
      <c r="EQ93" s="4"/>
      <c r="ER93" s="4"/>
      <c r="ES93" s="4"/>
      <c r="EV93" s="450"/>
      <c r="EW93" s="450"/>
      <c r="EX93" s="450"/>
      <c r="EY93" s="450"/>
      <c r="EZ93" s="4"/>
      <c r="FA93" s="4"/>
      <c r="FB93" s="4"/>
      <c r="FC93" s="4"/>
      <c r="FD93" s="4"/>
      <c r="FE93" s="4"/>
      <c r="FF93" s="4"/>
      <c r="FI93" s="450"/>
      <c r="FJ93" s="450"/>
      <c r="FK93" s="450"/>
      <c r="FL93" s="450"/>
      <c r="FM93" s="4"/>
      <c r="FN93" s="4"/>
      <c r="FO93" s="4"/>
      <c r="FP93" s="4"/>
      <c r="FQ93" s="4"/>
      <c r="FR93" s="4"/>
      <c r="FS93" s="4"/>
      <c r="FV93" s="450"/>
      <c r="FW93" s="450"/>
      <c r="FX93" s="450"/>
      <c r="FY93" s="450"/>
      <c r="FZ93" s="4"/>
      <c r="GA93" s="4"/>
      <c r="GB93" s="4"/>
      <c r="GC93" s="4"/>
      <c r="GD93" s="4"/>
      <c r="GE93" s="4"/>
      <c r="GF93" s="4"/>
      <c r="GI93" s="450"/>
      <c r="GJ93" s="450"/>
      <c r="GK93" s="450"/>
      <c r="GL93" s="450"/>
      <c r="GM93" s="4"/>
      <c r="GN93" s="4"/>
      <c r="GO93" s="4"/>
      <c r="GP93" s="4"/>
      <c r="GQ93" s="4"/>
      <c r="GR93" s="4"/>
      <c r="GS93" s="4"/>
      <c r="GV93" s="450"/>
      <c r="GW93" s="450"/>
      <c r="GX93" s="450"/>
      <c r="GY93" s="450"/>
      <c r="GZ93" s="4"/>
      <c r="HA93" s="4"/>
      <c r="HB93" s="4"/>
      <c r="HC93" s="4"/>
      <c r="HD93" s="4"/>
      <c r="HE93" s="4"/>
      <c r="HF93" s="4"/>
      <c r="HI93" s="450"/>
      <c r="HJ93" s="450"/>
      <c r="HK93" s="450"/>
      <c r="HL93" s="450"/>
      <c r="HM93" s="4"/>
      <c r="HN93" s="4"/>
      <c r="HO93" s="4"/>
      <c r="HP93" s="4"/>
      <c r="HQ93" s="4"/>
      <c r="HR93" s="4"/>
      <c r="HS93" s="4"/>
      <c r="HV93" s="450"/>
      <c r="HW93" s="450"/>
      <c r="HX93" s="450"/>
      <c r="HY93" s="450"/>
      <c r="HZ93" s="4"/>
      <c r="IA93" s="4"/>
      <c r="IB93" s="4"/>
      <c r="IC93" s="4"/>
      <c r="ID93" s="4"/>
      <c r="IE93" s="4"/>
      <c r="IF93" s="4"/>
      <c r="II93" s="450"/>
      <c r="IJ93" s="450"/>
      <c r="IK93" s="450"/>
      <c r="IL93" s="450"/>
      <c r="IM93" s="4"/>
      <c r="IN93" s="4"/>
      <c r="IO93" s="4"/>
      <c r="IP93" s="4"/>
      <c r="IQ93" s="4"/>
      <c r="IR93" s="4"/>
      <c r="IS93" s="4"/>
      <c r="IV93" s="450"/>
      <c r="IW93" s="450"/>
      <c r="IX93" s="450"/>
      <c r="IY93" s="450"/>
      <c r="IZ93" s="4"/>
      <c r="JA93" s="4"/>
      <c r="JB93" s="4"/>
      <c r="JC93" s="4"/>
      <c r="JD93" s="4"/>
      <c r="JE93" s="4"/>
      <c r="JF93" s="4"/>
      <c r="JI93" s="450"/>
      <c r="JJ93" s="450"/>
      <c r="JK93" s="450"/>
      <c r="JL93" s="450"/>
      <c r="JM93" s="4"/>
      <c r="JN93" s="4"/>
      <c r="JO93" s="4"/>
      <c r="JP93" s="4"/>
      <c r="JQ93" s="4"/>
      <c r="JR93" s="4"/>
      <c r="JS93" s="4"/>
      <c r="JV93" s="450"/>
      <c r="JW93" s="450"/>
      <c r="JX93" s="450"/>
      <c r="JY93" s="450"/>
      <c r="JZ93" s="4"/>
      <c r="KA93" s="4"/>
      <c r="KB93" s="4"/>
      <c r="KC93" s="4"/>
      <c r="KD93" s="4"/>
      <c r="KE93" s="4"/>
      <c r="KF93" s="4"/>
      <c r="KI93" s="450"/>
      <c r="KJ93" s="450"/>
      <c r="KK93" s="450"/>
      <c r="KL93" s="450"/>
      <c r="KM93" s="4"/>
      <c r="KN93" s="4"/>
      <c r="KO93" s="4"/>
      <c r="KP93" s="4"/>
      <c r="KQ93" s="4"/>
      <c r="KR93" s="4"/>
      <c r="KS93" s="4"/>
      <c r="KV93" s="450"/>
      <c r="KW93" s="450"/>
      <c r="KX93" s="450"/>
      <c r="KY93" s="450"/>
      <c r="KZ93" s="4"/>
      <c r="LA93" s="4"/>
      <c r="LB93" s="4"/>
      <c r="LC93" s="4"/>
      <c r="LD93" s="4"/>
      <c r="LE93" s="4"/>
      <c r="LF93" s="4"/>
      <c r="LI93" s="450"/>
      <c r="LJ93" s="450"/>
      <c r="LK93" s="450"/>
      <c r="LL93" s="450"/>
      <c r="LM93" s="4"/>
      <c r="LN93" s="4"/>
      <c r="LO93" s="4"/>
      <c r="LP93" s="4"/>
      <c r="LQ93" s="4"/>
      <c r="LR93" s="4"/>
      <c r="LS93" s="4"/>
      <c r="LV93" s="450"/>
      <c r="LW93" s="450"/>
      <c r="LX93" s="450"/>
      <c r="LY93" s="450"/>
      <c r="LZ93" s="4"/>
      <c r="MA93" s="4"/>
      <c r="MB93" s="4"/>
      <c r="MC93" s="4"/>
      <c r="MD93" s="4"/>
      <c r="ME93" s="4"/>
      <c r="MF93" s="4"/>
    </row>
    <row r="94" spans="2:345" x14ac:dyDescent="0.25">
      <c r="B94" s="687" t="str">
        <f>Language!$E$196</f>
        <v>Auf dem Tabellenblatt 'PrSettings' können die Faktoren für die einzelnen Kategorien und weitere Voreinstellungen gewählt werden.</v>
      </c>
      <c r="C94" s="688"/>
      <c r="D94" s="688"/>
      <c r="E94" s="688"/>
      <c r="F94" s="688"/>
      <c r="G94" s="688"/>
      <c r="H94" s="689"/>
    </row>
    <row r="95" spans="2:345" x14ac:dyDescent="0.25">
      <c r="B95" s="687"/>
      <c r="C95" s="688"/>
      <c r="D95" s="688"/>
      <c r="E95" s="688"/>
      <c r="F95" s="688"/>
      <c r="G95" s="688"/>
      <c r="H95" s="689"/>
    </row>
    <row r="96" spans="2:345" ht="16.5" thickBot="1" x14ac:dyDescent="0.3">
      <c r="B96" s="690"/>
      <c r="C96" s="691"/>
      <c r="D96" s="691"/>
      <c r="E96" s="691"/>
      <c r="F96" s="691"/>
      <c r="G96" s="691"/>
      <c r="H96" s="692"/>
    </row>
    <row r="97" spans="9:344" ht="16.5" thickTop="1" x14ac:dyDescent="0.25">
      <c r="I97" s="4"/>
      <c r="J97" s="4"/>
      <c r="K97" s="4"/>
      <c r="L97" s="4"/>
      <c r="M97" s="4"/>
      <c r="N97" s="4"/>
      <c r="O97" s="4"/>
      <c r="P97" s="4"/>
      <c r="Q97" s="4"/>
      <c r="R97" s="4"/>
      <c r="S97" s="4"/>
      <c r="V97" s="4"/>
      <c r="W97" s="4"/>
      <c r="X97" s="4"/>
      <c r="Y97" s="4"/>
      <c r="Z97" s="4"/>
      <c r="AA97" s="4"/>
      <c r="AB97" s="4"/>
      <c r="AC97" s="4"/>
      <c r="AD97" s="4"/>
      <c r="AE97" s="4"/>
      <c r="AF97" s="4"/>
      <c r="AI97" s="4"/>
      <c r="AJ97" s="4"/>
      <c r="AK97" s="4"/>
      <c r="AL97" s="4"/>
      <c r="AM97" s="4"/>
      <c r="AN97" s="4"/>
      <c r="AO97" s="4"/>
      <c r="AP97" s="4"/>
      <c r="AQ97" s="4"/>
      <c r="AR97" s="4"/>
      <c r="AS97" s="4"/>
      <c r="AV97" s="4"/>
      <c r="AW97" s="4"/>
      <c r="AX97" s="4"/>
      <c r="AY97" s="4"/>
      <c r="AZ97" s="4"/>
      <c r="BA97" s="4"/>
      <c r="BB97" s="4"/>
      <c r="BC97" s="4"/>
      <c r="BD97" s="4"/>
      <c r="BE97" s="4"/>
      <c r="BF97" s="4"/>
      <c r="BI97" s="4"/>
      <c r="BJ97" s="4"/>
      <c r="BK97" s="4"/>
      <c r="BL97" s="4"/>
      <c r="BM97" s="4"/>
      <c r="BN97" s="4"/>
      <c r="BO97" s="4"/>
      <c r="BP97" s="4"/>
      <c r="BQ97" s="4"/>
      <c r="BR97" s="4"/>
      <c r="BS97" s="4"/>
      <c r="BV97" s="4"/>
      <c r="BW97" s="4"/>
      <c r="BX97" s="4"/>
      <c r="BY97" s="4"/>
      <c r="BZ97" s="4"/>
      <c r="CA97" s="4"/>
      <c r="CB97" s="4"/>
      <c r="CC97" s="4"/>
      <c r="CD97" s="4"/>
      <c r="CE97" s="4"/>
      <c r="CF97" s="4"/>
      <c r="CI97" s="4"/>
      <c r="CJ97" s="4"/>
      <c r="CK97" s="4"/>
      <c r="CL97" s="4"/>
      <c r="CM97" s="4"/>
      <c r="CN97" s="4"/>
      <c r="CO97" s="4"/>
      <c r="CP97" s="4"/>
      <c r="CQ97" s="4"/>
      <c r="CR97" s="4"/>
      <c r="CS97" s="4"/>
      <c r="CV97" s="4"/>
      <c r="CW97" s="4"/>
      <c r="CX97" s="4"/>
      <c r="CY97" s="4"/>
      <c r="CZ97" s="4"/>
      <c r="DA97" s="4"/>
      <c r="DB97" s="4"/>
      <c r="DC97" s="4"/>
      <c r="DD97" s="4"/>
      <c r="DE97" s="4"/>
      <c r="DF97" s="4"/>
      <c r="DI97" s="4"/>
      <c r="DJ97" s="4"/>
      <c r="DK97" s="4"/>
      <c r="DL97" s="4"/>
      <c r="DM97" s="4"/>
      <c r="DN97" s="4"/>
      <c r="DO97" s="4"/>
      <c r="DP97" s="4"/>
      <c r="DQ97" s="4"/>
      <c r="DR97" s="4"/>
      <c r="DS97" s="4"/>
      <c r="DV97" s="4"/>
      <c r="DW97" s="4"/>
      <c r="DX97" s="4"/>
      <c r="DY97" s="4"/>
      <c r="DZ97" s="4"/>
      <c r="EA97" s="4"/>
      <c r="EB97" s="4"/>
      <c r="EC97" s="4"/>
      <c r="ED97" s="4"/>
      <c r="EE97" s="4"/>
      <c r="EF97" s="4"/>
      <c r="EI97" s="4"/>
      <c r="EJ97" s="4"/>
      <c r="EK97" s="4"/>
      <c r="EL97" s="4"/>
      <c r="EM97" s="4"/>
      <c r="EN97" s="4"/>
      <c r="EO97" s="4"/>
      <c r="EP97" s="4"/>
      <c r="EQ97" s="4"/>
      <c r="ER97" s="4"/>
      <c r="ES97" s="4"/>
      <c r="EV97" s="4"/>
      <c r="EW97" s="4"/>
      <c r="EX97" s="4"/>
      <c r="EY97" s="4"/>
      <c r="EZ97" s="4"/>
      <c r="FA97" s="4"/>
      <c r="FB97" s="4"/>
      <c r="FC97" s="4"/>
      <c r="FD97" s="4"/>
      <c r="FE97" s="4"/>
      <c r="FF97" s="4"/>
      <c r="FI97" s="4"/>
      <c r="FJ97" s="4"/>
      <c r="FK97" s="4"/>
      <c r="FL97" s="4"/>
      <c r="FM97" s="4"/>
      <c r="FN97" s="4"/>
      <c r="FO97" s="4"/>
      <c r="FP97" s="4"/>
      <c r="FQ97" s="4"/>
      <c r="FR97" s="4"/>
      <c r="FS97" s="4"/>
      <c r="FV97" s="4"/>
      <c r="FW97" s="4"/>
      <c r="FX97" s="4"/>
      <c r="FY97" s="4"/>
      <c r="FZ97" s="4"/>
      <c r="GA97" s="4"/>
      <c r="GB97" s="4"/>
      <c r="GC97" s="4"/>
      <c r="GD97" s="4"/>
      <c r="GE97" s="4"/>
      <c r="GF97" s="4"/>
      <c r="GI97" s="4"/>
      <c r="GJ97" s="4"/>
      <c r="GK97" s="4"/>
      <c r="GL97" s="4"/>
      <c r="GM97" s="4"/>
      <c r="GN97" s="4"/>
      <c r="GO97" s="4"/>
      <c r="GP97" s="4"/>
      <c r="GQ97" s="4"/>
      <c r="GR97" s="4"/>
      <c r="GS97" s="4"/>
      <c r="GV97" s="4"/>
      <c r="GW97" s="4"/>
      <c r="GX97" s="4"/>
      <c r="GY97" s="4"/>
      <c r="GZ97" s="4"/>
      <c r="HA97" s="4"/>
      <c r="HB97" s="4"/>
      <c r="HC97" s="4"/>
      <c r="HD97" s="4"/>
      <c r="HE97" s="4"/>
      <c r="HF97" s="4"/>
      <c r="HI97" s="4"/>
      <c r="HJ97" s="4"/>
      <c r="HK97" s="4"/>
      <c r="HL97" s="4"/>
      <c r="HM97" s="4"/>
      <c r="HN97" s="4"/>
      <c r="HO97" s="4"/>
      <c r="HP97" s="4"/>
      <c r="HQ97" s="4"/>
      <c r="HR97" s="4"/>
      <c r="HS97" s="4"/>
      <c r="HV97" s="4"/>
      <c r="HW97" s="4"/>
      <c r="HX97" s="4"/>
      <c r="HY97" s="4"/>
      <c r="HZ97" s="4"/>
      <c r="IA97" s="4"/>
      <c r="IB97" s="4"/>
      <c r="IC97" s="4"/>
      <c r="ID97" s="4"/>
      <c r="IE97" s="4"/>
      <c r="IF97" s="4"/>
      <c r="II97" s="4"/>
      <c r="IJ97" s="4"/>
      <c r="IK97" s="4"/>
      <c r="IL97" s="4"/>
      <c r="IM97" s="4"/>
      <c r="IN97" s="4"/>
      <c r="IO97" s="4"/>
      <c r="IP97" s="4"/>
      <c r="IQ97" s="4"/>
      <c r="IR97" s="4"/>
      <c r="IS97" s="4"/>
      <c r="IV97" s="4"/>
      <c r="IW97" s="4"/>
      <c r="IX97" s="4"/>
      <c r="IY97" s="4"/>
      <c r="IZ97" s="4"/>
      <c r="JA97" s="4"/>
      <c r="JB97" s="4"/>
      <c r="JC97" s="4"/>
      <c r="JD97" s="4"/>
      <c r="JE97" s="4"/>
      <c r="JF97" s="4"/>
      <c r="JI97" s="4"/>
      <c r="JJ97" s="4"/>
      <c r="JK97" s="4"/>
      <c r="JL97" s="4"/>
      <c r="JM97" s="4"/>
      <c r="JN97" s="4"/>
      <c r="JO97" s="4"/>
      <c r="JP97" s="4"/>
      <c r="JQ97" s="4"/>
      <c r="JR97" s="4"/>
      <c r="JS97" s="4"/>
      <c r="JV97" s="4"/>
      <c r="JW97" s="4"/>
      <c r="JX97" s="4"/>
      <c r="JY97" s="4"/>
      <c r="JZ97" s="4"/>
      <c r="KA97" s="4"/>
      <c r="KB97" s="4"/>
      <c r="KC97" s="4"/>
      <c r="KD97" s="4"/>
      <c r="KE97" s="4"/>
      <c r="KF97" s="4"/>
      <c r="KI97" s="4"/>
      <c r="KJ97" s="4"/>
      <c r="KK97" s="4"/>
      <c r="KL97" s="4"/>
      <c r="KM97" s="4"/>
      <c r="KN97" s="4"/>
      <c r="KO97" s="4"/>
      <c r="KP97" s="4"/>
      <c r="KQ97" s="4"/>
      <c r="KR97" s="4"/>
      <c r="KS97" s="4"/>
      <c r="KV97" s="4"/>
      <c r="KW97" s="4"/>
      <c r="KX97" s="4"/>
      <c r="KY97" s="4"/>
      <c r="KZ97" s="4"/>
      <c r="LA97" s="4"/>
      <c r="LB97" s="4"/>
      <c r="LC97" s="4"/>
      <c r="LD97" s="4"/>
      <c r="LE97" s="4"/>
      <c r="LF97" s="4"/>
      <c r="LI97" s="4"/>
      <c r="LJ97" s="4"/>
      <c r="LK97" s="4"/>
      <c r="LL97" s="4"/>
      <c r="LM97" s="4"/>
      <c r="LN97" s="4"/>
      <c r="LO97" s="4"/>
      <c r="LP97" s="4"/>
      <c r="LQ97" s="4"/>
      <c r="LR97" s="4"/>
      <c r="LS97" s="4"/>
      <c r="LV97" s="4"/>
      <c r="LW97" s="4"/>
      <c r="LX97" s="4"/>
      <c r="LY97" s="4"/>
      <c r="LZ97" s="4"/>
      <c r="MA97" s="4"/>
      <c r="MB97" s="4"/>
      <c r="MC97" s="4"/>
      <c r="MD97" s="4"/>
      <c r="ME97" s="4"/>
      <c r="MF97" s="4"/>
    </row>
    <row r="98" spans="9:344" x14ac:dyDescent="0.25">
      <c r="I98" s="4"/>
      <c r="J98" s="4"/>
      <c r="K98" s="4"/>
      <c r="L98" s="4"/>
      <c r="M98" s="4"/>
      <c r="N98" s="4"/>
      <c r="O98" s="4"/>
      <c r="P98" s="4"/>
      <c r="Q98" s="4"/>
      <c r="R98" s="4"/>
      <c r="S98" s="4"/>
      <c r="V98" s="4"/>
      <c r="W98" s="4"/>
      <c r="X98" s="4"/>
      <c r="Y98" s="4"/>
      <c r="Z98" s="4"/>
      <c r="AA98" s="4"/>
      <c r="AB98" s="4"/>
      <c r="AC98" s="4"/>
      <c r="AD98" s="4"/>
      <c r="AE98" s="4"/>
      <c r="AF98" s="4"/>
      <c r="AI98" s="4"/>
      <c r="AJ98" s="4"/>
      <c r="AK98" s="4"/>
      <c r="AL98" s="4"/>
      <c r="AM98" s="4"/>
      <c r="AN98" s="4"/>
      <c r="AO98" s="4"/>
      <c r="AP98" s="4"/>
      <c r="AQ98" s="4"/>
      <c r="AR98" s="4"/>
      <c r="AS98" s="4"/>
      <c r="AV98" s="4"/>
      <c r="AW98" s="4"/>
      <c r="AX98" s="4"/>
      <c r="AY98" s="4"/>
      <c r="AZ98" s="4"/>
      <c r="BA98" s="4"/>
      <c r="BB98" s="4"/>
      <c r="BC98" s="4"/>
      <c r="BD98" s="4"/>
      <c r="BE98" s="4"/>
      <c r="BF98" s="4"/>
      <c r="BI98" s="4"/>
      <c r="BJ98" s="4"/>
      <c r="BK98" s="4"/>
      <c r="BL98" s="4"/>
      <c r="BM98" s="4"/>
      <c r="BN98" s="4"/>
      <c r="BO98" s="4"/>
      <c r="BP98" s="4"/>
      <c r="BQ98" s="4"/>
      <c r="BR98" s="4"/>
      <c r="BS98" s="4"/>
      <c r="BV98" s="4"/>
      <c r="BW98" s="4"/>
      <c r="BX98" s="4"/>
      <c r="BY98" s="4"/>
      <c r="BZ98" s="4"/>
      <c r="CA98" s="4"/>
      <c r="CB98" s="4"/>
      <c r="CC98" s="4"/>
      <c r="CD98" s="4"/>
      <c r="CE98" s="4"/>
      <c r="CF98" s="4"/>
      <c r="CI98" s="4"/>
      <c r="CJ98" s="4"/>
      <c r="CK98" s="4"/>
      <c r="CL98" s="4"/>
      <c r="CM98" s="4"/>
      <c r="CN98" s="4"/>
      <c r="CO98" s="4"/>
      <c r="CP98" s="4"/>
      <c r="CQ98" s="4"/>
      <c r="CR98" s="4"/>
      <c r="CS98" s="4"/>
      <c r="CV98" s="4"/>
      <c r="CW98" s="4"/>
      <c r="CX98" s="4"/>
      <c r="CY98" s="4"/>
      <c r="CZ98" s="4"/>
      <c r="DA98" s="4"/>
      <c r="DB98" s="4"/>
      <c r="DC98" s="4"/>
      <c r="DD98" s="4"/>
      <c r="DE98" s="4"/>
      <c r="DF98" s="4"/>
      <c r="DI98" s="4"/>
      <c r="DJ98" s="4"/>
      <c r="DK98" s="4"/>
      <c r="DL98" s="4"/>
      <c r="DM98" s="4"/>
      <c r="DN98" s="4"/>
      <c r="DO98" s="4"/>
      <c r="DP98" s="4"/>
      <c r="DQ98" s="4"/>
      <c r="DR98" s="4"/>
      <c r="DS98" s="4"/>
      <c r="DV98" s="4"/>
      <c r="DW98" s="4"/>
      <c r="DX98" s="4"/>
      <c r="DY98" s="4"/>
      <c r="DZ98" s="4"/>
      <c r="EA98" s="4"/>
      <c r="EB98" s="4"/>
      <c r="EC98" s="4"/>
      <c r="ED98" s="4"/>
      <c r="EE98" s="4"/>
      <c r="EF98" s="4"/>
      <c r="EI98" s="4"/>
      <c r="EJ98" s="4"/>
      <c r="EK98" s="4"/>
      <c r="EL98" s="4"/>
      <c r="EM98" s="4"/>
      <c r="EN98" s="4"/>
      <c r="EO98" s="4"/>
      <c r="EP98" s="4"/>
      <c r="EQ98" s="4"/>
      <c r="ER98" s="4"/>
      <c r="ES98" s="4"/>
      <c r="EV98" s="4"/>
      <c r="EW98" s="4"/>
      <c r="EX98" s="4"/>
      <c r="EY98" s="4"/>
      <c r="EZ98" s="4"/>
      <c r="FA98" s="4"/>
      <c r="FB98" s="4"/>
      <c r="FC98" s="4"/>
      <c r="FD98" s="4"/>
      <c r="FE98" s="4"/>
      <c r="FF98" s="4"/>
      <c r="FI98" s="4"/>
      <c r="FJ98" s="4"/>
      <c r="FK98" s="4"/>
      <c r="FL98" s="4"/>
      <c r="FM98" s="4"/>
      <c r="FN98" s="4"/>
      <c r="FO98" s="4"/>
      <c r="FP98" s="4"/>
      <c r="FQ98" s="4"/>
      <c r="FR98" s="4"/>
      <c r="FS98" s="4"/>
      <c r="FV98" s="4"/>
      <c r="FW98" s="4"/>
      <c r="FX98" s="4"/>
      <c r="FY98" s="4"/>
      <c r="FZ98" s="4"/>
      <c r="GA98" s="4"/>
      <c r="GB98" s="4"/>
      <c r="GC98" s="4"/>
      <c r="GD98" s="4"/>
      <c r="GE98" s="4"/>
      <c r="GF98" s="4"/>
      <c r="GI98" s="4"/>
      <c r="GJ98" s="4"/>
      <c r="GK98" s="4"/>
      <c r="GL98" s="4"/>
      <c r="GM98" s="4"/>
      <c r="GN98" s="4"/>
      <c r="GO98" s="4"/>
      <c r="GP98" s="4"/>
      <c r="GQ98" s="4"/>
      <c r="GR98" s="4"/>
      <c r="GS98" s="4"/>
      <c r="GV98" s="4"/>
      <c r="GW98" s="4"/>
      <c r="GX98" s="4"/>
      <c r="GY98" s="4"/>
      <c r="GZ98" s="4"/>
      <c r="HA98" s="4"/>
      <c r="HB98" s="4"/>
      <c r="HC98" s="4"/>
      <c r="HD98" s="4"/>
      <c r="HE98" s="4"/>
      <c r="HF98" s="4"/>
      <c r="HI98" s="4"/>
      <c r="HJ98" s="4"/>
      <c r="HK98" s="4"/>
      <c r="HL98" s="4"/>
      <c r="HM98" s="4"/>
      <c r="HN98" s="4"/>
      <c r="HO98" s="4"/>
      <c r="HP98" s="4"/>
      <c r="HQ98" s="4"/>
      <c r="HR98" s="4"/>
      <c r="HS98" s="4"/>
      <c r="HV98" s="4"/>
      <c r="HW98" s="4"/>
      <c r="HX98" s="4"/>
      <c r="HY98" s="4"/>
      <c r="HZ98" s="4"/>
      <c r="IA98" s="4"/>
      <c r="IB98" s="4"/>
      <c r="IC98" s="4"/>
      <c r="ID98" s="4"/>
      <c r="IE98" s="4"/>
      <c r="IF98" s="4"/>
      <c r="II98" s="4"/>
      <c r="IJ98" s="4"/>
      <c r="IK98" s="4"/>
      <c r="IL98" s="4"/>
      <c r="IM98" s="4"/>
      <c r="IN98" s="4"/>
      <c r="IO98" s="4"/>
      <c r="IP98" s="4"/>
      <c r="IQ98" s="4"/>
      <c r="IR98" s="4"/>
      <c r="IS98" s="4"/>
      <c r="IV98" s="4"/>
      <c r="IW98" s="4"/>
      <c r="IX98" s="4"/>
      <c r="IY98" s="4"/>
      <c r="IZ98" s="4"/>
      <c r="JA98" s="4"/>
      <c r="JB98" s="4"/>
      <c r="JC98" s="4"/>
      <c r="JD98" s="4"/>
      <c r="JE98" s="4"/>
      <c r="JF98" s="4"/>
      <c r="JI98" s="4"/>
      <c r="JJ98" s="4"/>
      <c r="JK98" s="4"/>
      <c r="JL98" s="4"/>
      <c r="JM98" s="4"/>
      <c r="JN98" s="4"/>
      <c r="JO98" s="4"/>
      <c r="JP98" s="4"/>
      <c r="JQ98" s="4"/>
      <c r="JR98" s="4"/>
      <c r="JS98" s="4"/>
      <c r="JV98" s="4"/>
      <c r="JW98" s="4"/>
      <c r="JX98" s="4"/>
      <c r="JY98" s="4"/>
      <c r="JZ98" s="4"/>
      <c r="KA98" s="4"/>
      <c r="KB98" s="4"/>
      <c r="KC98" s="4"/>
      <c r="KD98" s="4"/>
      <c r="KE98" s="4"/>
      <c r="KF98" s="4"/>
      <c r="KI98" s="4"/>
      <c r="KJ98" s="4"/>
      <c r="KK98" s="4"/>
      <c r="KL98" s="4"/>
      <c r="KM98" s="4"/>
      <c r="KN98" s="4"/>
      <c r="KO98" s="4"/>
      <c r="KP98" s="4"/>
      <c r="KQ98" s="4"/>
      <c r="KR98" s="4"/>
      <c r="KS98" s="4"/>
      <c r="KV98" s="4"/>
      <c r="KW98" s="4"/>
      <c r="KX98" s="4"/>
      <c r="KY98" s="4"/>
      <c r="KZ98" s="4"/>
      <c r="LA98" s="4"/>
      <c r="LB98" s="4"/>
      <c r="LC98" s="4"/>
      <c r="LD98" s="4"/>
      <c r="LE98" s="4"/>
      <c r="LF98" s="4"/>
      <c r="LI98" s="4"/>
      <c r="LJ98" s="4"/>
      <c r="LK98" s="4"/>
      <c r="LL98" s="4"/>
      <c r="LM98" s="4"/>
      <c r="LN98" s="4"/>
      <c r="LO98" s="4"/>
      <c r="LP98" s="4"/>
      <c r="LQ98" s="4"/>
      <c r="LR98" s="4"/>
      <c r="LS98" s="4"/>
      <c r="LV98" s="4"/>
      <c r="LW98" s="4"/>
      <c r="LX98" s="4"/>
      <c r="LY98" s="4"/>
      <c r="LZ98" s="4"/>
      <c r="MA98" s="4"/>
      <c r="MB98" s="4"/>
      <c r="MC98" s="4"/>
      <c r="MD98" s="4"/>
      <c r="ME98" s="4"/>
      <c r="MF98" s="4"/>
    </row>
    <row r="99" spans="9:344" x14ac:dyDescent="0.25">
      <c r="I99" s="4"/>
      <c r="J99" s="4"/>
      <c r="K99" s="4"/>
      <c r="L99" s="4"/>
      <c r="M99" s="4"/>
      <c r="N99" s="4"/>
      <c r="O99" s="4"/>
      <c r="P99" s="4"/>
      <c r="Q99" s="4"/>
      <c r="R99" s="4"/>
      <c r="S99" s="4"/>
      <c r="V99" s="4"/>
      <c r="W99" s="4"/>
      <c r="X99" s="4"/>
      <c r="Y99" s="4"/>
      <c r="Z99" s="4"/>
      <c r="AA99" s="4"/>
      <c r="AB99" s="4"/>
      <c r="AC99" s="4"/>
      <c r="AD99" s="4"/>
      <c r="AE99" s="4"/>
      <c r="AF99" s="4"/>
      <c r="AI99" s="4"/>
      <c r="AJ99" s="4"/>
      <c r="AK99" s="4"/>
      <c r="AL99" s="4"/>
      <c r="AM99" s="4"/>
      <c r="AN99" s="4"/>
      <c r="AO99" s="4"/>
      <c r="AP99" s="4"/>
      <c r="AQ99" s="4"/>
      <c r="AR99" s="4"/>
      <c r="AS99" s="4"/>
      <c r="AV99" s="4"/>
      <c r="AW99" s="4"/>
      <c r="AX99" s="4"/>
      <c r="AY99" s="4"/>
      <c r="AZ99" s="4"/>
      <c r="BA99" s="4"/>
      <c r="BB99" s="4"/>
      <c r="BC99" s="4"/>
      <c r="BD99" s="4"/>
      <c r="BE99" s="4"/>
      <c r="BF99" s="4"/>
      <c r="BI99" s="4"/>
      <c r="BJ99" s="4"/>
      <c r="BK99" s="4"/>
      <c r="BL99" s="4"/>
      <c r="BM99" s="4"/>
      <c r="BN99" s="4"/>
      <c r="BO99" s="4"/>
      <c r="BP99" s="4"/>
      <c r="BQ99" s="4"/>
      <c r="BR99" s="4"/>
      <c r="BS99" s="4"/>
      <c r="BV99" s="4"/>
      <c r="BW99" s="4"/>
      <c r="BX99" s="4"/>
      <c r="BY99" s="4"/>
      <c r="BZ99" s="4"/>
      <c r="CA99" s="4"/>
      <c r="CB99" s="4"/>
      <c r="CC99" s="4"/>
      <c r="CD99" s="4"/>
      <c r="CE99" s="4"/>
      <c r="CF99" s="4"/>
      <c r="CI99" s="4"/>
      <c r="CJ99" s="4"/>
      <c r="CK99" s="4"/>
      <c r="CL99" s="4"/>
      <c r="CM99" s="4"/>
      <c r="CN99" s="4"/>
      <c r="CO99" s="4"/>
      <c r="CP99" s="4"/>
      <c r="CQ99" s="4"/>
      <c r="CR99" s="4"/>
      <c r="CS99" s="4"/>
      <c r="CV99" s="4"/>
      <c r="CW99" s="4"/>
      <c r="CX99" s="4"/>
      <c r="CY99" s="4"/>
      <c r="CZ99" s="4"/>
      <c r="DA99" s="4"/>
      <c r="DB99" s="4"/>
      <c r="DC99" s="4"/>
      <c r="DD99" s="4"/>
      <c r="DE99" s="4"/>
      <c r="DF99" s="4"/>
      <c r="DI99" s="4"/>
      <c r="DJ99" s="4"/>
      <c r="DK99" s="4"/>
      <c r="DL99" s="4"/>
      <c r="DM99" s="4"/>
      <c r="DN99" s="4"/>
      <c r="DO99" s="4"/>
      <c r="DP99" s="4"/>
      <c r="DQ99" s="4"/>
      <c r="DR99" s="4"/>
      <c r="DS99" s="4"/>
      <c r="DV99" s="4"/>
      <c r="DW99" s="4"/>
      <c r="DX99" s="4"/>
      <c r="DY99" s="4"/>
      <c r="DZ99" s="4"/>
      <c r="EA99" s="4"/>
      <c r="EB99" s="4"/>
      <c r="EC99" s="4"/>
      <c r="ED99" s="4"/>
      <c r="EE99" s="4"/>
      <c r="EF99" s="4"/>
      <c r="EI99" s="4"/>
      <c r="EJ99" s="4"/>
      <c r="EK99" s="4"/>
      <c r="EL99" s="4"/>
      <c r="EM99" s="4"/>
      <c r="EN99" s="4"/>
      <c r="EO99" s="4"/>
      <c r="EP99" s="4"/>
      <c r="EQ99" s="4"/>
      <c r="ER99" s="4"/>
      <c r="ES99" s="4"/>
      <c r="EV99" s="4"/>
      <c r="EW99" s="4"/>
      <c r="EX99" s="4"/>
      <c r="EY99" s="4"/>
      <c r="EZ99" s="4"/>
      <c r="FA99" s="4"/>
      <c r="FB99" s="4"/>
      <c r="FC99" s="4"/>
      <c r="FD99" s="4"/>
      <c r="FE99" s="4"/>
      <c r="FF99" s="4"/>
      <c r="FI99" s="4"/>
      <c r="FJ99" s="4"/>
      <c r="FK99" s="4"/>
      <c r="FL99" s="4"/>
      <c r="FM99" s="4"/>
      <c r="FN99" s="4"/>
      <c r="FO99" s="4"/>
      <c r="FP99" s="4"/>
      <c r="FQ99" s="4"/>
      <c r="FR99" s="4"/>
      <c r="FS99" s="4"/>
      <c r="FV99" s="4"/>
      <c r="FW99" s="4"/>
      <c r="FX99" s="4"/>
      <c r="FY99" s="4"/>
      <c r="FZ99" s="4"/>
      <c r="GA99" s="4"/>
      <c r="GB99" s="4"/>
      <c r="GC99" s="4"/>
      <c r="GD99" s="4"/>
      <c r="GE99" s="4"/>
      <c r="GF99" s="4"/>
      <c r="GI99" s="4"/>
      <c r="GJ99" s="4"/>
      <c r="GK99" s="4"/>
      <c r="GL99" s="4"/>
      <c r="GM99" s="4"/>
      <c r="GN99" s="4"/>
      <c r="GO99" s="4"/>
      <c r="GP99" s="4"/>
      <c r="GQ99" s="4"/>
      <c r="GR99" s="4"/>
      <c r="GS99" s="4"/>
      <c r="GV99" s="4"/>
      <c r="GW99" s="4"/>
      <c r="GX99" s="4"/>
      <c r="GY99" s="4"/>
      <c r="GZ99" s="4"/>
      <c r="HA99" s="4"/>
      <c r="HB99" s="4"/>
      <c r="HC99" s="4"/>
      <c r="HD99" s="4"/>
      <c r="HE99" s="4"/>
      <c r="HF99" s="4"/>
      <c r="HI99" s="4"/>
      <c r="HJ99" s="4"/>
      <c r="HK99" s="4"/>
      <c r="HL99" s="4"/>
      <c r="HM99" s="4"/>
      <c r="HN99" s="4"/>
      <c r="HO99" s="4"/>
      <c r="HP99" s="4"/>
      <c r="HQ99" s="4"/>
      <c r="HR99" s="4"/>
      <c r="HS99" s="4"/>
      <c r="HV99" s="4"/>
      <c r="HW99" s="4"/>
      <c r="HX99" s="4"/>
      <c r="HY99" s="4"/>
      <c r="HZ99" s="4"/>
      <c r="IA99" s="4"/>
      <c r="IB99" s="4"/>
      <c r="IC99" s="4"/>
      <c r="ID99" s="4"/>
      <c r="IE99" s="4"/>
      <c r="IF99" s="4"/>
      <c r="II99" s="4"/>
      <c r="IJ99" s="4"/>
      <c r="IK99" s="4"/>
      <c r="IL99" s="4"/>
      <c r="IM99" s="4"/>
      <c r="IN99" s="4"/>
      <c r="IO99" s="4"/>
      <c r="IP99" s="4"/>
      <c r="IQ99" s="4"/>
      <c r="IR99" s="4"/>
      <c r="IS99" s="4"/>
      <c r="IV99" s="4"/>
      <c r="IW99" s="4"/>
      <c r="IX99" s="4"/>
      <c r="IY99" s="4"/>
      <c r="IZ99" s="4"/>
      <c r="JA99" s="4"/>
      <c r="JB99" s="4"/>
      <c r="JC99" s="4"/>
      <c r="JD99" s="4"/>
      <c r="JE99" s="4"/>
      <c r="JF99" s="4"/>
      <c r="JI99" s="4"/>
      <c r="JJ99" s="4"/>
      <c r="JK99" s="4"/>
      <c r="JL99" s="4"/>
      <c r="JM99" s="4"/>
      <c r="JN99" s="4"/>
      <c r="JO99" s="4"/>
      <c r="JP99" s="4"/>
      <c r="JQ99" s="4"/>
      <c r="JR99" s="4"/>
      <c r="JS99" s="4"/>
      <c r="JV99" s="4"/>
      <c r="JW99" s="4"/>
      <c r="JX99" s="4"/>
      <c r="JY99" s="4"/>
      <c r="JZ99" s="4"/>
      <c r="KA99" s="4"/>
      <c r="KB99" s="4"/>
      <c r="KC99" s="4"/>
      <c r="KD99" s="4"/>
      <c r="KE99" s="4"/>
      <c r="KF99" s="4"/>
      <c r="KI99" s="4"/>
      <c r="KJ99" s="4"/>
      <c r="KK99" s="4"/>
      <c r="KL99" s="4"/>
      <c r="KM99" s="4"/>
      <c r="KN99" s="4"/>
      <c r="KO99" s="4"/>
      <c r="KP99" s="4"/>
      <c r="KQ99" s="4"/>
      <c r="KR99" s="4"/>
      <c r="KS99" s="4"/>
      <c r="KV99" s="4"/>
      <c r="KW99" s="4"/>
      <c r="KX99" s="4"/>
      <c r="KY99" s="4"/>
      <c r="KZ99" s="4"/>
      <c r="LA99" s="4"/>
      <c r="LB99" s="4"/>
      <c r="LC99" s="4"/>
      <c r="LD99" s="4"/>
      <c r="LE99" s="4"/>
      <c r="LF99" s="4"/>
      <c r="LI99" s="4"/>
      <c r="LJ99" s="4"/>
      <c r="LK99" s="4"/>
      <c r="LL99" s="4"/>
      <c r="LM99" s="4"/>
      <c r="LN99" s="4"/>
      <c r="LO99" s="4"/>
      <c r="LP99" s="4"/>
      <c r="LQ99" s="4"/>
      <c r="LR99" s="4"/>
      <c r="LS99" s="4"/>
      <c r="LV99" s="4"/>
      <c r="LW99" s="4"/>
      <c r="LX99" s="4"/>
      <c r="LY99" s="4"/>
      <c r="LZ99" s="4"/>
      <c r="MA99" s="4"/>
      <c r="MB99" s="4"/>
      <c r="MC99" s="4"/>
      <c r="MD99" s="4"/>
      <c r="ME99" s="4"/>
      <c r="MF99" s="4"/>
    </row>
    <row r="100" spans="9:344" ht="15.75" customHeight="1" x14ac:dyDescent="0.25">
      <c r="I100" s="4"/>
      <c r="J100" s="4"/>
      <c r="K100" s="4"/>
      <c r="L100" s="4"/>
      <c r="M100" s="4"/>
      <c r="N100" s="4"/>
      <c r="O100" s="4"/>
      <c r="P100" s="4"/>
      <c r="Q100" s="4"/>
      <c r="R100" s="4"/>
      <c r="S100" s="4"/>
      <c r="V100" s="4"/>
      <c r="W100" s="4"/>
      <c r="X100" s="4"/>
      <c r="Y100" s="4"/>
      <c r="Z100" s="4"/>
      <c r="AA100" s="4"/>
      <c r="AB100" s="4"/>
      <c r="AC100" s="4"/>
      <c r="AD100" s="4"/>
      <c r="AE100" s="4"/>
      <c r="AF100" s="4"/>
      <c r="AI100" s="4"/>
      <c r="AJ100" s="4"/>
      <c r="AK100" s="4"/>
      <c r="AL100" s="4"/>
      <c r="AM100" s="4"/>
      <c r="AN100" s="4"/>
      <c r="AO100" s="4"/>
      <c r="AP100" s="4"/>
      <c r="AQ100" s="4"/>
      <c r="AR100" s="4"/>
      <c r="AS100" s="4"/>
      <c r="AV100" s="4"/>
      <c r="AW100" s="4"/>
      <c r="AX100" s="4"/>
      <c r="AY100" s="4"/>
      <c r="AZ100" s="4"/>
      <c r="BA100" s="4"/>
      <c r="BB100" s="4"/>
      <c r="BC100" s="4"/>
      <c r="BD100" s="4"/>
      <c r="BE100" s="4"/>
      <c r="BF100" s="4"/>
      <c r="BI100" s="4"/>
      <c r="BJ100" s="4"/>
      <c r="BK100" s="4"/>
      <c r="BL100" s="4"/>
      <c r="BM100" s="4"/>
      <c r="BN100" s="4"/>
      <c r="BO100" s="4"/>
      <c r="BP100" s="4"/>
      <c r="BQ100" s="4"/>
      <c r="BR100" s="4"/>
      <c r="BS100" s="4"/>
      <c r="BV100" s="4"/>
      <c r="BW100" s="4"/>
      <c r="BX100" s="4"/>
      <c r="BY100" s="4"/>
      <c r="BZ100" s="4"/>
      <c r="CA100" s="4"/>
      <c r="CB100" s="4"/>
      <c r="CC100" s="4"/>
      <c r="CD100" s="4"/>
      <c r="CE100" s="4"/>
      <c r="CF100" s="4"/>
      <c r="CI100" s="4"/>
      <c r="CJ100" s="4"/>
      <c r="CK100" s="4"/>
      <c r="CL100" s="4"/>
      <c r="CM100" s="4"/>
      <c r="CN100" s="4"/>
      <c r="CO100" s="4"/>
      <c r="CP100" s="4"/>
      <c r="CQ100" s="4"/>
      <c r="CR100" s="4"/>
      <c r="CS100" s="4"/>
      <c r="CV100" s="4"/>
      <c r="CW100" s="4"/>
      <c r="CX100" s="4"/>
      <c r="CY100" s="4"/>
      <c r="CZ100" s="4"/>
      <c r="DA100" s="4"/>
      <c r="DB100" s="4"/>
      <c r="DC100" s="4"/>
      <c r="DD100" s="4"/>
      <c r="DE100" s="4"/>
      <c r="DF100" s="4"/>
      <c r="DI100" s="4"/>
      <c r="DJ100" s="4"/>
      <c r="DK100" s="4"/>
      <c r="DL100" s="4"/>
      <c r="DM100" s="4"/>
      <c r="DN100" s="4"/>
      <c r="DO100" s="4"/>
      <c r="DP100" s="4"/>
      <c r="DQ100" s="4"/>
      <c r="DR100" s="4"/>
      <c r="DS100" s="4"/>
      <c r="DV100" s="4"/>
      <c r="DW100" s="4"/>
      <c r="DX100" s="4"/>
      <c r="DY100" s="4"/>
      <c r="DZ100" s="4"/>
      <c r="EA100" s="4"/>
      <c r="EB100" s="4"/>
      <c r="EC100" s="4"/>
      <c r="ED100" s="4"/>
      <c r="EE100" s="4"/>
      <c r="EF100" s="4"/>
      <c r="EI100" s="4"/>
      <c r="EJ100" s="4"/>
      <c r="EK100" s="4"/>
      <c r="EL100" s="4"/>
      <c r="EM100" s="4"/>
      <c r="EN100" s="4"/>
      <c r="EO100" s="4"/>
      <c r="EP100" s="4"/>
      <c r="EQ100" s="4"/>
      <c r="ER100" s="4"/>
      <c r="ES100" s="4"/>
      <c r="EV100" s="4"/>
      <c r="EW100" s="4"/>
      <c r="EX100" s="4"/>
      <c r="EY100" s="4"/>
      <c r="EZ100" s="4"/>
      <c r="FA100" s="4"/>
      <c r="FB100" s="4"/>
      <c r="FC100" s="4"/>
      <c r="FD100" s="4"/>
      <c r="FE100" s="4"/>
      <c r="FF100" s="4"/>
      <c r="FI100" s="4"/>
      <c r="FJ100" s="4"/>
      <c r="FK100" s="4"/>
      <c r="FL100" s="4"/>
      <c r="FM100" s="4"/>
      <c r="FN100" s="4"/>
      <c r="FO100" s="4"/>
      <c r="FP100" s="4"/>
      <c r="FQ100" s="4"/>
      <c r="FR100" s="4"/>
      <c r="FS100" s="4"/>
      <c r="FV100" s="4"/>
      <c r="FW100" s="4"/>
      <c r="FX100" s="4"/>
      <c r="FY100" s="4"/>
      <c r="FZ100" s="4"/>
      <c r="GA100" s="4"/>
      <c r="GB100" s="4"/>
      <c r="GC100" s="4"/>
      <c r="GD100" s="4"/>
      <c r="GE100" s="4"/>
      <c r="GF100" s="4"/>
      <c r="GI100" s="4"/>
      <c r="GJ100" s="4"/>
      <c r="GK100" s="4"/>
      <c r="GL100" s="4"/>
      <c r="GM100" s="4"/>
      <c r="GN100" s="4"/>
      <c r="GO100" s="4"/>
      <c r="GP100" s="4"/>
      <c r="GQ100" s="4"/>
      <c r="GR100" s="4"/>
      <c r="GS100" s="4"/>
      <c r="GV100" s="4"/>
      <c r="GW100" s="4"/>
      <c r="GX100" s="4"/>
      <c r="GY100" s="4"/>
      <c r="GZ100" s="4"/>
      <c r="HA100" s="4"/>
      <c r="HB100" s="4"/>
      <c r="HC100" s="4"/>
      <c r="HD100" s="4"/>
      <c r="HE100" s="4"/>
      <c r="HF100" s="4"/>
      <c r="HI100" s="4"/>
      <c r="HJ100" s="4"/>
      <c r="HK100" s="4"/>
      <c r="HL100" s="4"/>
      <c r="HM100" s="4"/>
      <c r="HN100" s="4"/>
      <c r="HO100" s="4"/>
      <c r="HP100" s="4"/>
      <c r="HQ100" s="4"/>
      <c r="HR100" s="4"/>
      <c r="HS100" s="4"/>
      <c r="HV100" s="4"/>
      <c r="HW100" s="4"/>
      <c r="HX100" s="4"/>
      <c r="HY100" s="4"/>
      <c r="HZ100" s="4"/>
      <c r="IA100" s="4"/>
      <c r="IB100" s="4"/>
      <c r="IC100" s="4"/>
      <c r="ID100" s="4"/>
      <c r="IE100" s="4"/>
      <c r="IF100" s="4"/>
      <c r="II100" s="4"/>
      <c r="IJ100" s="4"/>
      <c r="IK100" s="4"/>
      <c r="IL100" s="4"/>
      <c r="IM100" s="4"/>
      <c r="IN100" s="4"/>
      <c r="IO100" s="4"/>
      <c r="IP100" s="4"/>
      <c r="IQ100" s="4"/>
      <c r="IR100" s="4"/>
      <c r="IS100" s="4"/>
      <c r="IV100" s="4"/>
      <c r="IW100" s="4"/>
      <c r="IX100" s="4"/>
      <c r="IY100" s="4"/>
      <c r="IZ100" s="4"/>
      <c r="JA100" s="4"/>
      <c r="JB100" s="4"/>
      <c r="JC100" s="4"/>
      <c r="JD100" s="4"/>
      <c r="JE100" s="4"/>
      <c r="JF100" s="4"/>
      <c r="JI100" s="4"/>
      <c r="JJ100" s="4"/>
      <c r="JK100" s="4"/>
      <c r="JL100" s="4"/>
      <c r="JM100" s="4"/>
      <c r="JN100" s="4"/>
      <c r="JO100" s="4"/>
      <c r="JP100" s="4"/>
      <c r="JQ100" s="4"/>
      <c r="JR100" s="4"/>
      <c r="JS100" s="4"/>
      <c r="JV100" s="4"/>
      <c r="JW100" s="4"/>
      <c r="JX100" s="4"/>
      <c r="JY100" s="4"/>
      <c r="JZ100" s="4"/>
      <c r="KA100" s="4"/>
      <c r="KB100" s="4"/>
      <c r="KC100" s="4"/>
      <c r="KD100" s="4"/>
      <c r="KE100" s="4"/>
      <c r="KF100" s="4"/>
      <c r="KI100" s="4"/>
      <c r="KJ100" s="4"/>
      <c r="KK100" s="4"/>
      <c r="KL100" s="4"/>
      <c r="KM100" s="4"/>
      <c r="KN100" s="4"/>
      <c r="KO100" s="4"/>
      <c r="KP100" s="4"/>
      <c r="KQ100" s="4"/>
      <c r="KR100" s="4"/>
      <c r="KS100" s="4"/>
      <c r="KV100" s="4"/>
      <c r="KW100" s="4"/>
      <c r="KX100" s="4"/>
      <c r="KY100" s="4"/>
      <c r="KZ100" s="4"/>
      <c r="LA100" s="4"/>
      <c r="LB100" s="4"/>
      <c r="LC100" s="4"/>
      <c r="LD100" s="4"/>
      <c r="LE100" s="4"/>
      <c r="LF100" s="4"/>
      <c r="LI100" s="4"/>
      <c r="LJ100" s="4"/>
      <c r="LK100" s="4"/>
      <c r="LL100" s="4"/>
      <c r="LM100" s="4"/>
      <c r="LN100" s="4"/>
      <c r="LO100" s="4"/>
      <c r="LP100" s="4"/>
      <c r="LQ100" s="4"/>
      <c r="LR100" s="4"/>
      <c r="LS100" s="4"/>
      <c r="LV100" s="4"/>
      <c r="LW100" s="4"/>
      <c r="LX100" s="4"/>
      <c r="LY100" s="4"/>
      <c r="LZ100" s="4"/>
      <c r="MA100" s="4"/>
      <c r="MB100" s="4"/>
      <c r="MC100" s="4"/>
      <c r="MD100" s="4"/>
      <c r="ME100" s="4"/>
      <c r="MF100" s="4"/>
    </row>
    <row r="101" spans="9:344" ht="15.75" customHeight="1" x14ac:dyDescent="0.25">
      <c r="I101" s="4"/>
      <c r="J101" s="4"/>
      <c r="K101" s="4"/>
      <c r="L101" s="4"/>
      <c r="M101" s="4"/>
      <c r="N101" s="4"/>
      <c r="O101" s="4"/>
      <c r="P101" s="4"/>
      <c r="Q101" s="4"/>
      <c r="R101" s="4"/>
      <c r="S101" s="4"/>
      <c r="V101" s="4"/>
      <c r="W101" s="4"/>
      <c r="X101" s="4"/>
      <c r="Y101" s="4"/>
      <c r="Z101" s="4"/>
      <c r="AA101" s="4"/>
      <c r="AB101" s="4"/>
      <c r="AC101" s="4"/>
      <c r="AD101" s="4"/>
      <c r="AE101" s="4"/>
      <c r="AF101" s="4"/>
      <c r="AI101" s="4"/>
      <c r="AJ101" s="4"/>
      <c r="AK101" s="4"/>
      <c r="AL101" s="4"/>
      <c r="AM101" s="4"/>
      <c r="AN101" s="4"/>
      <c r="AO101" s="4"/>
      <c r="AP101" s="4"/>
      <c r="AQ101" s="4"/>
      <c r="AR101" s="4"/>
      <c r="AS101" s="4"/>
      <c r="AV101" s="4"/>
      <c r="AW101" s="4"/>
      <c r="AX101" s="4"/>
      <c r="AY101" s="4"/>
      <c r="AZ101" s="4"/>
      <c r="BA101" s="4"/>
      <c r="BB101" s="4"/>
      <c r="BC101" s="4"/>
      <c r="BD101" s="4"/>
      <c r="BE101" s="4"/>
      <c r="BF101" s="4"/>
      <c r="BI101" s="4"/>
      <c r="BJ101" s="4"/>
      <c r="BK101" s="4"/>
      <c r="BL101" s="4"/>
      <c r="BM101" s="4"/>
      <c r="BN101" s="4"/>
      <c r="BO101" s="4"/>
      <c r="BP101" s="4"/>
      <c r="BQ101" s="4"/>
      <c r="BR101" s="4"/>
      <c r="BS101" s="4"/>
      <c r="BV101" s="4"/>
      <c r="BW101" s="4"/>
      <c r="BX101" s="4"/>
      <c r="BY101" s="4"/>
      <c r="BZ101" s="4"/>
      <c r="CA101" s="4"/>
      <c r="CB101" s="4"/>
      <c r="CC101" s="4"/>
      <c r="CD101" s="4"/>
      <c r="CE101" s="4"/>
      <c r="CF101" s="4"/>
      <c r="CI101" s="4"/>
      <c r="CJ101" s="4"/>
      <c r="CK101" s="4"/>
      <c r="CL101" s="4"/>
      <c r="CM101" s="4"/>
      <c r="CN101" s="4"/>
      <c r="CO101" s="4"/>
      <c r="CP101" s="4"/>
      <c r="CQ101" s="4"/>
      <c r="CR101" s="4"/>
      <c r="CS101" s="4"/>
      <c r="CV101" s="4"/>
      <c r="CW101" s="4"/>
      <c r="CX101" s="4"/>
      <c r="CY101" s="4"/>
      <c r="CZ101" s="4"/>
      <c r="DA101" s="4"/>
      <c r="DB101" s="4"/>
      <c r="DC101" s="4"/>
      <c r="DD101" s="4"/>
      <c r="DE101" s="4"/>
      <c r="DF101" s="4"/>
      <c r="DI101" s="4"/>
      <c r="DJ101" s="4"/>
      <c r="DK101" s="4"/>
      <c r="DL101" s="4"/>
      <c r="DM101" s="4"/>
      <c r="DN101" s="4"/>
      <c r="DO101" s="4"/>
      <c r="DP101" s="4"/>
      <c r="DQ101" s="4"/>
      <c r="DR101" s="4"/>
      <c r="DS101" s="4"/>
      <c r="DV101" s="4"/>
      <c r="DW101" s="4"/>
      <c r="DX101" s="4"/>
      <c r="DY101" s="4"/>
      <c r="DZ101" s="4"/>
      <c r="EA101" s="4"/>
      <c r="EB101" s="4"/>
      <c r="EC101" s="4"/>
      <c r="ED101" s="4"/>
      <c r="EE101" s="4"/>
      <c r="EF101" s="4"/>
      <c r="EI101" s="4"/>
      <c r="EJ101" s="4"/>
      <c r="EK101" s="4"/>
      <c r="EL101" s="4"/>
      <c r="EM101" s="4"/>
      <c r="EN101" s="4"/>
      <c r="EO101" s="4"/>
      <c r="EP101" s="4"/>
      <c r="EQ101" s="4"/>
      <c r="ER101" s="4"/>
      <c r="ES101" s="4"/>
      <c r="EV101" s="4"/>
      <c r="EW101" s="4"/>
      <c r="EX101" s="4"/>
      <c r="EY101" s="4"/>
      <c r="EZ101" s="4"/>
      <c r="FA101" s="4"/>
      <c r="FB101" s="4"/>
      <c r="FC101" s="4"/>
      <c r="FD101" s="4"/>
      <c r="FE101" s="4"/>
      <c r="FF101" s="4"/>
      <c r="FI101" s="4"/>
      <c r="FJ101" s="4"/>
      <c r="FK101" s="4"/>
      <c r="FL101" s="4"/>
      <c r="FM101" s="4"/>
      <c r="FN101" s="4"/>
      <c r="FO101" s="4"/>
      <c r="FP101" s="4"/>
      <c r="FQ101" s="4"/>
      <c r="FR101" s="4"/>
      <c r="FS101" s="4"/>
      <c r="FV101" s="4"/>
      <c r="FW101" s="4"/>
      <c r="FX101" s="4"/>
      <c r="FY101" s="4"/>
      <c r="FZ101" s="4"/>
      <c r="GA101" s="4"/>
      <c r="GB101" s="4"/>
      <c r="GC101" s="4"/>
      <c r="GD101" s="4"/>
      <c r="GE101" s="4"/>
      <c r="GF101" s="4"/>
      <c r="GI101" s="4"/>
      <c r="GJ101" s="4"/>
      <c r="GK101" s="4"/>
      <c r="GL101" s="4"/>
      <c r="GM101" s="4"/>
      <c r="GN101" s="4"/>
      <c r="GO101" s="4"/>
      <c r="GP101" s="4"/>
      <c r="GQ101" s="4"/>
      <c r="GR101" s="4"/>
      <c r="GS101" s="4"/>
      <c r="GV101" s="4"/>
      <c r="GW101" s="4"/>
      <c r="GX101" s="4"/>
      <c r="GY101" s="4"/>
      <c r="GZ101" s="4"/>
      <c r="HA101" s="4"/>
      <c r="HB101" s="4"/>
      <c r="HC101" s="4"/>
      <c r="HD101" s="4"/>
      <c r="HE101" s="4"/>
      <c r="HF101" s="4"/>
      <c r="HI101" s="4"/>
      <c r="HJ101" s="4"/>
      <c r="HK101" s="4"/>
      <c r="HL101" s="4"/>
      <c r="HM101" s="4"/>
      <c r="HN101" s="4"/>
      <c r="HO101" s="4"/>
      <c r="HP101" s="4"/>
      <c r="HQ101" s="4"/>
      <c r="HR101" s="4"/>
      <c r="HS101" s="4"/>
      <c r="HV101" s="4"/>
      <c r="HW101" s="4"/>
      <c r="HX101" s="4"/>
      <c r="HY101" s="4"/>
      <c r="HZ101" s="4"/>
      <c r="IA101" s="4"/>
      <c r="IB101" s="4"/>
      <c r="IC101" s="4"/>
      <c r="ID101" s="4"/>
      <c r="IE101" s="4"/>
      <c r="IF101" s="4"/>
      <c r="II101" s="4"/>
      <c r="IJ101" s="4"/>
      <c r="IK101" s="4"/>
      <c r="IL101" s="4"/>
      <c r="IM101" s="4"/>
      <c r="IN101" s="4"/>
      <c r="IO101" s="4"/>
      <c r="IP101" s="4"/>
      <c r="IQ101" s="4"/>
      <c r="IR101" s="4"/>
      <c r="IS101" s="4"/>
      <c r="IV101" s="4"/>
      <c r="IW101" s="4"/>
      <c r="IX101" s="4"/>
      <c r="IY101" s="4"/>
      <c r="IZ101" s="4"/>
      <c r="JA101" s="4"/>
      <c r="JB101" s="4"/>
      <c r="JC101" s="4"/>
      <c r="JD101" s="4"/>
      <c r="JE101" s="4"/>
      <c r="JF101" s="4"/>
      <c r="JI101" s="4"/>
      <c r="JJ101" s="4"/>
      <c r="JK101" s="4"/>
      <c r="JL101" s="4"/>
      <c r="JM101" s="4"/>
      <c r="JN101" s="4"/>
      <c r="JO101" s="4"/>
      <c r="JP101" s="4"/>
      <c r="JQ101" s="4"/>
      <c r="JR101" s="4"/>
      <c r="JS101" s="4"/>
      <c r="JV101" s="4"/>
      <c r="JW101" s="4"/>
      <c r="JX101" s="4"/>
      <c r="JY101" s="4"/>
      <c r="JZ101" s="4"/>
      <c r="KA101" s="4"/>
      <c r="KB101" s="4"/>
      <c r="KC101" s="4"/>
      <c r="KD101" s="4"/>
      <c r="KE101" s="4"/>
      <c r="KF101" s="4"/>
      <c r="KI101" s="4"/>
      <c r="KJ101" s="4"/>
      <c r="KK101" s="4"/>
      <c r="KL101" s="4"/>
      <c r="KM101" s="4"/>
      <c r="KN101" s="4"/>
      <c r="KO101" s="4"/>
      <c r="KP101" s="4"/>
      <c r="KQ101" s="4"/>
      <c r="KR101" s="4"/>
      <c r="KS101" s="4"/>
      <c r="KV101" s="4"/>
      <c r="KW101" s="4"/>
      <c r="KX101" s="4"/>
      <c r="KY101" s="4"/>
      <c r="KZ101" s="4"/>
      <c r="LA101" s="4"/>
      <c r="LB101" s="4"/>
      <c r="LC101" s="4"/>
      <c r="LD101" s="4"/>
      <c r="LE101" s="4"/>
      <c r="LF101" s="4"/>
      <c r="LI101" s="4"/>
      <c r="LJ101" s="4"/>
      <c r="LK101" s="4"/>
      <c r="LL101" s="4"/>
      <c r="LM101" s="4"/>
      <c r="LN101" s="4"/>
      <c r="LO101" s="4"/>
      <c r="LP101" s="4"/>
      <c r="LQ101" s="4"/>
      <c r="LR101" s="4"/>
      <c r="LS101" s="4"/>
      <c r="LV101" s="4"/>
      <c r="LW101" s="4"/>
      <c r="LX101" s="4"/>
      <c r="LY101" s="4"/>
      <c r="LZ101" s="4"/>
      <c r="MA101" s="4"/>
      <c r="MB101" s="4"/>
      <c r="MC101" s="4"/>
      <c r="MD101" s="4"/>
      <c r="ME101" s="4"/>
      <c r="MF101" s="4"/>
    </row>
    <row r="102" spans="9:344" ht="15.75" customHeight="1" x14ac:dyDescent="0.25">
      <c r="I102" s="4"/>
      <c r="J102" s="4"/>
      <c r="K102" s="4"/>
      <c r="L102" s="4"/>
      <c r="M102" s="4"/>
      <c r="N102" s="4"/>
      <c r="O102" s="4"/>
      <c r="P102" s="4"/>
      <c r="Q102" s="4"/>
      <c r="R102" s="4"/>
      <c r="S102" s="4"/>
      <c r="V102" s="4"/>
      <c r="W102" s="4"/>
      <c r="X102" s="4"/>
      <c r="Y102" s="4"/>
      <c r="Z102" s="4"/>
      <c r="AA102" s="4"/>
      <c r="AB102" s="4"/>
      <c r="AC102" s="4"/>
      <c r="AD102" s="4"/>
      <c r="AE102" s="4"/>
      <c r="AF102" s="4"/>
      <c r="AI102" s="4"/>
      <c r="AJ102" s="4"/>
      <c r="AK102" s="4"/>
      <c r="AL102" s="4"/>
      <c r="AM102" s="4"/>
      <c r="AN102" s="4"/>
      <c r="AO102" s="4"/>
      <c r="AP102" s="4"/>
      <c r="AQ102" s="4"/>
      <c r="AR102" s="4"/>
      <c r="AS102" s="4"/>
      <c r="AV102" s="4"/>
      <c r="AW102" s="4"/>
      <c r="AX102" s="4"/>
      <c r="AY102" s="4"/>
      <c r="AZ102" s="4"/>
      <c r="BA102" s="4"/>
      <c r="BB102" s="4"/>
      <c r="BC102" s="4"/>
      <c r="BD102" s="4"/>
      <c r="BE102" s="4"/>
      <c r="BF102" s="4"/>
      <c r="BI102" s="4"/>
      <c r="BJ102" s="4"/>
      <c r="BK102" s="4"/>
      <c r="BL102" s="4"/>
      <c r="BM102" s="4"/>
      <c r="BN102" s="4"/>
      <c r="BO102" s="4"/>
      <c r="BP102" s="4"/>
      <c r="BQ102" s="4"/>
      <c r="BR102" s="4"/>
      <c r="BS102" s="4"/>
      <c r="BV102" s="4"/>
      <c r="BW102" s="4"/>
      <c r="BX102" s="4"/>
      <c r="BY102" s="4"/>
      <c r="BZ102" s="4"/>
      <c r="CA102" s="4"/>
      <c r="CB102" s="4"/>
      <c r="CC102" s="4"/>
      <c r="CD102" s="4"/>
      <c r="CE102" s="4"/>
      <c r="CF102" s="4"/>
      <c r="CI102" s="4"/>
      <c r="CJ102" s="4"/>
      <c r="CK102" s="4"/>
      <c r="CL102" s="4"/>
      <c r="CM102" s="4"/>
      <c r="CN102" s="4"/>
      <c r="CO102" s="4"/>
      <c r="CP102" s="4"/>
      <c r="CQ102" s="4"/>
      <c r="CR102" s="4"/>
      <c r="CS102" s="4"/>
      <c r="CV102" s="4"/>
      <c r="CW102" s="4"/>
      <c r="CX102" s="4"/>
      <c r="CY102" s="4"/>
      <c r="CZ102" s="4"/>
      <c r="DA102" s="4"/>
      <c r="DB102" s="4"/>
      <c r="DC102" s="4"/>
      <c r="DD102" s="4"/>
      <c r="DE102" s="4"/>
      <c r="DF102" s="4"/>
      <c r="DI102" s="4"/>
      <c r="DJ102" s="4"/>
      <c r="DK102" s="4"/>
      <c r="DL102" s="4"/>
      <c r="DM102" s="4"/>
      <c r="DN102" s="4"/>
      <c r="DO102" s="4"/>
      <c r="DP102" s="4"/>
      <c r="DQ102" s="4"/>
      <c r="DR102" s="4"/>
      <c r="DS102" s="4"/>
      <c r="DV102" s="4"/>
      <c r="DW102" s="4"/>
      <c r="DX102" s="4"/>
      <c r="DY102" s="4"/>
      <c r="DZ102" s="4"/>
      <c r="EA102" s="4"/>
      <c r="EB102" s="4"/>
      <c r="EC102" s="4"/>
      <c r="ED102" s="4"/>
      <c r="EE102" s="4"/>
      <c r="EF102" s="4"/>
      <c r="EI102" s="4"/>
      <c r="EJ102" s="4"/>
      <c r="EK102" s="4"/>
      <c r="EL102" s="4"/>
      <c r="EM102" s="4"/>
      <c r="EN102" s="4"/>
      <c r="EO102" s="4"/>
      <c r="EP102" s="4"/>
      <c r="EQ102" s="4"/>
      <c r="ER102" s="4"/>
      <c r="ES102" s="4"/>
      <c r="EV102" s="4"/>
      <c r="EW102" s="4"/>
      <c r="EX102" s="4"/>
      <c r="EY102" s="4"/>
      <c r="EZ102" s="4"/>
      <c r="FA102" s="4"/>
      <c r="FB102" s="4"/>
      <c r="FC102" s="4"/>
      <c r="FD102" s="4"/>
      <c r="FE102" s="4"/>
      <c r="FF102" s="4"/>
      <c r="FI102" s="4"/>
      <c r="FJ102" s="4"/>
      <c r="FK102" s="4"/>
      <c r="FL102" s="4"/>
      <c r="FM102" s="4"/>
      <c r="FN102" s="4"/>
      <c r="FO102" s="4"/>
      <c r="FP102" s="4"/>
      <c r="FQ102" s="4"/>
      <c r="FR102" s="4"/>
      <c r="FS102" s="4"/>
      <c r="FV102" s="4"/>
      <c r="FW102" s="4"/>
      <c r="FX102" s="4"/>
      <c r="FY102" s="4"/>
      <c r="FZ102" s="4"/>
      <c r="GA102" s="4"/>
      <c r="GB102" s="4"/>
      <c r="GC102" s="4"/>
      <c r="GD102" s="4"/>
      <c r="GE102" s="4"/>
      <c r="GF102" s="4"/>
      <c r="GI102" s="4"/>
      <c r="GJ102" s="4"/>
      <c r="GK102" s="4"/>
      <c r="GL102" s="4"/>
      <c r="GM102" s="4"/>
      <c r="GN102" s="4"/>
      <c r="GO102" s="4"/>
      <c r="GP102" s="4"/>
      <c r="GQ102" s="4"/>
      <c r="GR102" s="4"/>
      <c r="GS102" s="4"/>
      <c r="GV102" s="4"/>
      <c r="GW102" s="4"/>
      <c r="GX102" s="4"/>
      <c r="GY102" s="4"/>
      <c r="GZ102" s="4"/>
      <c r="HA102" s="4"/>
      <c r="HB102" s="4"/>
      <c r="HC102" s="4"/>
      <c r="HD102" s="4"/>
      <c r="HE102" s="4"/>
      <c r="HF102" s="4"/>
      <c r="HI102" s="4"/>
      <c r="HJ102" s="4"/>
      <c r="HK102" s="4"/>
      <c r="HL102" s="4"/>
      <c r="HM102" s="4"/>
      <c r="HN102" s="4"/>
      <c r="HO102" s="4"/>
      <c r="HP102" s="4"/>
      <c r="HQ102" s="4"/>
      <c r="HR102" s="4"/>
      <c r="HS102" s="4"/>
      <c r="HV102" s="4"/>
      <c r="HW102" s="4"/>
      <c r="HX102" s="4"/>
      <c r="HY102" s="4"/>
      <c r="HZ102" s="4"/>
      <c r="IA102" s="4"/>
      <c r="IB102" s="4"/>
      <c r="IC102" s="4"/>
      <c r="ID102" s="4"/>
      <c r="IE102" s="4"/>
      <c r="IF102" s="4"/>
      <c r="II102" s="4"/>
      <c r="IJ102" s="4"/>
      <c r="IK102" s="4"/>
      <c r="IL102" s="4"/>
      <c r="IM102" s="4"/>
      <c r="IN102" s="4"/>
      <c r="IO102" s="4"/>
      <c r="IP102" s="4"/>
      <c r="IQ102" s="4"/>
      <c r="IR102" s="4"/>
      <c r="IS102" s="4"/>
      <c r="IV102" s="4"/>
      <c r="IW102" s="4"/>
      <c r="IX102" s="4"/>
      <c r="IY102" s="4"/>
      <c r="IZ102" s="4"/>
      <c r="JA102" s="4"/>
      <c r="JB102" s="4"/>
      <c r="JC102" s="4"/>
      <c r="JD102" s="4"/>
      <c r="JE102" s="4"/>
      <c r="JF102" s="4"/>
      <c r="JI102" s="4"/>
      <c r="JJ102" s="4"/>
      <c r="JK102" s="4"/>
      <c r="JL102" s="4"/>
      <c r="JM102" s="4"/>
      <c r="JN102" s="4"/>
      <c r="JO102" s="4"/>
      <c r="JP102" s="4"/>
      <c r="JQ102" s="4"/>
      <c r="JR102" s="4"/>
      <c r="JS102" s="4"/>
      <c r="JV102" s="4"/>
      <c r="JW102" s="4"/>
      <c r="JX102" s="4"/>
      <c r="JY102" s="4"/>
      <c r="JZ102" s="4"/>
      <c r="KA102" s="4"/>
      <c r="KB102" s="4"/>
      <c r="KC102" s="4"/>
      <c r="KD102" s="4"/>
      <c r="KE102" s="4"/>
      <c r="KF102" s="4"/>
      <c r="KI102" s="4"/>
      <c r="KJ102" s="4"/>
      <c r="KK102" s="4"/>
      <c r="KL102" s="4"/>
      <c r="KM102" s="4"/>
      <c r="KN102" s="4"/>
      <c r="KO102" s="4"/>
      <c r="KP102" s="4"/>
      <c r="KQ102" s="4"/>
      <c r="KR102" s="4"/>
      <c r="KS102" s="4"/>
      <c r="KV102" s="4"/>
      <c r="KW102" s="4"/>
      <c r="KX102" s="4"/>
      <c r="KY102" s="4"/>
      <c r="KZ102" s="4"/>
      <c r="LA102" s="4"/>
      <c r="LB102" s="4"/>
      <c r="LC102" s="4"/>
      <c r="LD102" s="4"/>
      <c r="LE102" s="4"/>
      <c r="LF102" s="4"/>
      <c r="LI102" s="4"/>
      <c r="LJ102" s="4"/>
      <c r="LK102" s="4"/>
      <c r="LL102" s="4"/>
      <c r="LM102" s="4"/>
      <c r="LN102" s="4"/>
      <c r="LO102" s="4"/>
      <c r="LP102" s="4"/>
      <c r="LQ102" s="4"/>
      <c r="LR102" s="4"/>
      <c r="LS102" s="4"/>
      <c r="LV102" s="4"/>
      <c r="LW102" s="4"/>
      <c r="LX102" s="4"/>
      <c r="LY102" s="4"/>
      <c r="LZ102" s="4"/>
      <c r="MA102" s="4"/>
      <c r="MB102" s="4"/>
      <c r="MC102" s="4"/>
      <c r="MD102" s="4"/>
      <c r="ME102" s="4"/>
      <c r="MF102" s="4"/>
    </row>
    <row r="103" spans="9:344" ht="15.75" customHeight="1" x14ac:dyDescent="0.25">
      <c r="I103" s="4"/>
      <c r="J103" s="4"/>
      <c r="K103" s="4"/>
      <c r="L103" s="4"/>
      <c r="M103" s="4"/>
      <c r="N103" s="4"/>
      <c r="O103" s="4"/>
      <c r="P103" s="4"/>
      <c r="Q103" s="4"/>
      <c r="R103" s="4"/>
      <c r="S103" s="4"/>
      <c r="V103" s="4"/>
      <c r="W103" s="4"/>
      <c r="X103" s="4"/>
      <c r="Y103" s="4"/>
      <c r="Z103" s="4"/>
      <c r="AA103" s="4"/>
      <c r="AB103" s="4"/>
      <c r="AC103" s="4"/>
      <c r="AD103" s="4"/>
      <c r="AE103" s="4"/>
      <c r="AF103" s="4"/>
      <c r="AI103" s="4"/>
      <c r="AJ103" s="4"/>
      <c r="AK103" s="4"/>
      <c r="AL103" s="4"/>
      <c r="AM103" s="4"/>
      <c r="AN103" s="4"/>
      <c r="AO103" s="4"/>
      <c r="AP103" s="4"/>
      <c r="AQ103" s="4"/>
      <c r="AR103" s="4"/>
      <c r="AS103" s="4"/>
      <c r="AV103" s="4"/>
      <c r="AW103" s="4"/>
      <c r="AX103" s="4"/>
      <c r="AY103" s="4"/>
      <c r="AZ103" s="4"/>
      <c r="BA103" s="4"/>
      <c r="BB103" s="4"/>
      <c r="BC103" s="4"/>
      <c r="BD103" s="4"/>
      <c r="BE103" s="4"/>
      <c r="BF103" s="4"/>
      <c r="BI103" s="4"/>
      <c r="BJ103" s="4"/>
      <c r="BK103" s="4"/>
      <c r="BL103" s="4"/>
      <c r="BM103" s="4"/>
      <c r="BN103" s="4"/>
      <c r="BO103" s="4"/>
      <c r="BP103" s="4"/>
      <c r="BQ103" s="4"/>
      <c r="BR103" s="4"/>
      <c r="BS103" s="4"/>
      <c r="BV103" s="4"/>
      <c r="BW103" s="4"/>
      <c r="BX103" s="4"/>
      <c r="BY103" s="4"/>
      <c r="BZ103" s="4"/>
      <c r="CA103" s="4"/>
      <c r="CB103" s="4"/>
      <c r="CC103" s="4"/>
      <c r="CD103" s="4"/>
      <c r="CE103" s="4"/>
      <c r="CF103" s="4"/>
      <c r="CI103" s="4"/>
      <c r="CJ103" s="4"/>
      <c r="CK103" s="4"/>
      <c r="CL103" s="4"/>
      <c r="CM103" s="4"/>
      <c r="CN103" s="4"/>
      <c r="CO103" s="4"/>
      <c r="CP103" s="4"/>
      <c r="CQ103" s="4"/>
      <c r="CR103" s="4"/>
      <c r="CS103" s="4"/>
      <c r="CV103" s="4"/>
      <c r="CW103" s="4"/>
      <c r="CX103" s="4"/>
      <c r="CY103" s="4"/>
      <c r="CZ103" s="4"/>
      <c r="DA103" s="4"/>
      <c r="DB103" s="4"/>
      <c r="DC103" s="4"/>
      <c r="DD103" s="4"/>
      <c r="DE103" s="4"/>
      <c r="DF103" s="4"/>
      <c r="DI103" s="4"/>
      <c r="DJ103" s="4"/>
      <c r="DK103" s="4"/>
      <c r="DL103" s="4"/>
      <c r="DM103" s="4"/>
      <c r="DN103" s="4"/>
      <c r="DO103" s="4"/>
      <c r="DP103" s="4"/>
      <c r="DQ103" s="4"/>
      <c r="DR103" s="4"/>
      <c r="DS103" s="4"/>
      <c r="DV103" s="4"/>
      <c r="DW103" s="4"/>
      <c r="DX103" s="4"/>
      <c r="DY103" s="4"/>
      <c r="DZ103" s="4"/>
      <c r="EA103" s="4"/>
      <c r="EB103" s="4"/>
      <c r="EC103" s="4"/>
      <c r="ED103" s="4"/>
      <c r="EE103" s="4"/>
      <c r="EF103" s="4"/>
      <c r="EI103" s="4"/>
      <c r="EJ103" s="4"/>
      <c r="EK103" s="4"/>
      <c r="EL103" s="4"/>
      <c r="EM103" s="4"/>
      <c r="EN103" s="4"/>
      <c r="EO103" s="4"/>
      <c r="EP103" s="4"/>
      <c r="EQ103" s="4"/>
      <c r="ER103" s="4"/>
      <c r="ES103" s="4"/>
      <c r="EV103" s="4"/>
      <c r="EW103" s="4"/>
      <c r="EX103" s="4"/>
      <c r="EY103" s="4"/>
      <c r="EZ103" s="4"/>
      <c r="FA103" s="4"/>
      <c r="FB103" s="4"/>
      <c r="FC103" s="4"/>
      <c r="FD103" s="4"/>
      <c r="FE103" s="4"/>
      <c r="FF103" s="4"/>
      <c r="FI103" s="4"/>
      <c r="FJ103" s="4"/>
      <c r="FK103" s="4"/>
      <c r="FL103" s="4"/>
      <c r="FM103" s="4"/>
      <c r="FN103" s="4"/>
      <c r="FO103" s="4"/>
      <c r="FP103" s="4"/>
      <c r="FQ103" s="4"/>
      <c r="FR103" s="4"/>
      <c r="FS103" s="4"/>
      <c r="FV103" s="4"/>
      <c r="FW103" s="4"/>
      <c r="FX103" s="4"/>
      <c r="FY103" s="4"/>
      <c r="FZ103" s="4"/>
      <c r="GA103" s="4"/>
      <c r="GB103" s="4"/>
      <c r="GC103" s="4"/>
      <c r="GD103" s="4"/>
      <c r="GE103" s="4"/>
      <c r="GF103" s="4"/>
      <c r="GI103" s="4"/>
      <c r="GJ103" s="4"/>
      <c r="GK103" s="4"/>
      <c r="GL103" s="4"/>
      <c r="GM103" s="4"/>
      <c r="GN103" s="4"/>
      <c r="GO103" s="4"/>
      <c r="GP103" s="4"/>
      <c r="GQ103" s="4"/>
      <c r="GR103" s="4"/>
      <c r="GS103" s="4"/>
      <c r="GV103" s="4"/>
      <c r="GW103" s="4"/>
      <c r="GX103" s="4"/>
      <c r="GY103" s="4"/>
      <c r="GZ103" s="4"/>
      <c r="HA103" s="4"/>
      <c r="HB103" s="4"/>
      <c r="HC103" s="4"/>
      <c r="HD103" s="4"/>
      <c r="HE103" s="4"/>
      <c r="HF103" s="4"/>
      <c r="HI103" s="4"/>
      <c r="HJ103" s="4"/>
      <c r="HK103" s="4"/>
      <c r="HL103" s="4"/>
      <c r="HM103" s="4"/>
      <c r="HN103" s="4"/>
      <c r="HO103" s="4"/>
      <c r="HP103" s="4"/>
      <c r="HQ103" s="4"/>
      <c r="HR103" s="4"/>
      <c r="HS103" s="4"/>
      <c r="HV103" s="4"/>
      <c r="HW103" s="4"/>
      <c r="HX103" s="4"/>
      <c r="HY103" s="4"/>
      <c r="HZ103" s="4"/>
      <c r="IA103" s="4"/>
      <c r="IB103" s="4"/>
      <c r="IC103" s="4"/>
      <c r="ID103" s="4"/>
      <c r="IE103" s="4"/>
      <c r="IF103" s="4"/>
      <c r="II103" s="4"/>
      <c r="IJ103" s="4"/>
      <c r="IK103" s="4"/>
      <c r="IL103" s="4"/>
      <c r="IM103" s="4"/>
      <c r="IN103" s="4"/>
      <c r="IO103" s="4"/>
      <c r="IP103" s="4"/>
      <c r="IQ103" s="4"/>
      <c r="IR103" s="4"/>
      <c r="IS103" s="4"/>
      <c r="IV103" s="4"/>
      <c r="IW103" s="4"/>
      <c r="IX103" s="4"/>
      <c r="IY103" s="4"/>
      <c r="IZ103" s="4"/>
      <c r="JA103" s="4"/>
      <c r="JB103" s="4"/>
      <c r="JC103" s="4"/>
      <c r="JD103" s="4"/>
      <c r="JE103" s="4"/>
      <c r="JF103" s="4"/>
      <c r="JI103" s="4"/>
      <c r="JJ103" s="4"/>
      <c r="JK103" s="4"/>
      <c r="JL103" s="4"/>
      <c r="JM103" s="4"/>
      <c r="JN103" s="4"/>
      <c r="JO103" s="4"/>
      <c r="JP103" s="4"/>
      <c r="JQ103" s="4"/>
      <c r="JR103" s="4"/>
      <c r="JS103" s="4"/>
      <c r="JV103" s="4"/>
      <c r="JW103" s="4"/>
      <c r="JX103" s="4"/>
      <c r="JY103" s="4"/>
      <c r="JZ103" s="4"/>
      <c r="KA103" s="4"/>
      <c r="KB103" s="4"/>
      <c r="KC103" s="4"/>
      <c r="KD103" s="4"/>
      <c r="KE103" s="4"/>
      <c r="KF103" s="4"/>
      <c r="KI103" s="4"/>
      <c r="KJ103" s="4"/>
      <c r="KK103" s="4"/>
      <c r="KL103" s="4"/>
      <c r="KM103" s="4"/>
      <c r="KN103" s="4"/>
      <c r="KO103" s="4"/>
      <c r="KP103" s="4"/>
      <c r="KQ103" s="4"/>
      <c r="KR103" s="4"/>
      <c r="KS103" s="4"/>
      <c r="KV103" s="4"/>
      <c r="KW103" s="4"/>
      <c r="KX103" s="4"/>
      <c r="KY103" s="4"/>
      <c r="KZ103" s="4"/>
      <c r="LA103" s="4"/>
      <c r="LB103" s="4"/>
      <c r="LC103" s="4"/>
      <c r="LD103" s="4"/>
      <c r="LE103" s="4"/>
      <c r="LF103" s="4"/>
      <c r="LI103" s="4"/>
      <c r="LJ103" s="4"/>
      <c r="LK103" s="4"/>
      <c r="LL103" s="4"/>
      <c r="LM103" s="4"/>
      <c r="LN103" s="4"/>
      <c r="LO103" s="4"/>
      <c r="LP103" s="4"/>
      <c r="LQ103" s="4"/>
      <c r="LR103" s="4"/>
      <c r="LS103" s="4"/>
      <c r="LV103" s="4"/>
      <c r="LW103" s="4"/>
      <c r="LX103" s="4"/>
      <c r="LY103" s="4"/>
      <c r="LZ103" s="4"/>
      <c r="MA103" s="4"/>
      <c r="MB103" s="4"/>
      <c r="MC103" s="4"/>
      <c r="MD103" s="4"/>
      <c r="ME103" s="4"/>
      <c r="MF103" s="4"/>
    </row>
  </sheetData>
  <sheetProtection sheet="1" objects="1" scenarios="1" selectLockedCells="1"/>
  <mergeCells count="163">
    <mergeCell ref="HB85:HG85"/>
    <mergeCell ref="FY85:GA85"/>
    <mergeCell ref="GB85:GG85"/>
    <mergeCell ref="GL85:GN85"/>
    <mergeCell ref="GO85:GT85"/>
    <mergeCell ref="GY85:HA85"/>
    <mergeCell ref="EO85:ET85"/>
    <mergeCell ref="EY85:FA85"/>
    <mergeCell ref="FB85:FG85"/>
    <mergeCell ref="FL85:FN85"/>
    <mergeCell ref="FO85:FT85"/>
    <mergeCell ref="DL85:DN85"/>
    <mergeCell ref="DO85:DT85"/>
    <mergeCell ref="DY85:EA85"/>
    <mergeCell ref="EB85:EG85"/>
    <mergeCell ref="EL85:EN85"/>
    <mergeCell ref="FZ4:GA4"/>
    <mergeCell ref="GM4:GN4"/>
    <mergeCell ref="GZ4:HA4"/>
    <mergeCell ref="DL84:DN84"/>
    <mergeCell ref="DY84:EA84"/>
    <mergeCell ref="EL84:EN84"/>
    <mergeCell ref="EY84:FA84"/>
    <mergeCell ref="FL84:FN84"/>
    <mergeCell ref="FY84:GA84"/>
    <mergeCell ref="GL84:GN84"/>
    <mergeCell ref="GY84:HA84"/>
    <mergeCell ref="DM4:DN4"/>
    <mergeCell ref="DZ4:EA4"/>
    <mergeCell ref="EM4:EN4"/>
    <mergeCell ref="EZ4:FA4"/>
    <mergeCell ref="FM4:FN4"/>
    <mergeCell ref="FV2:GG2"/>
    <mergeCell ref="GI2:GT2"/>
    <mergeCell ref="GV2:HG2"/>
    <mergeCell ref="DI3:DT3"/>
    <mergeCell ref="DV3:EG3"/>
    <mergeCell ref="EI3:ET3"/>
    <mergeCell ref="EV3:FG3"/>
    <mergeCell ref="FI3:FT3"/>
    <mergeCell ref="FV3:GG3"/>
    <mergeCell ref="GI3:GT3"/>
    <mergeCell ref="GV3:HG3"/>
    <mergeCell ref="DI2:DT2"/>
    <mergeCell ref="DV2:EG2"/>
    <mergeCell ref="EI2:ET2"/>
    <mergeCell ref="EV2:FG2"/>
    <mergeCell ref="FI2:FT2"/>
    <mergeCell ref="B88:H90"/>
    <mergeCell ref="B91:H93"/>
    <mergeCell ref="B94:H96"/>
    <mergeCell ref="B87:H87"/>
    <mergeCell ref="V2:AG2"/>
    <mergeCell ref="V3:AG3"/>
    <mergeCell ref="Z4:AA4"/>
    <mergeCell ref="Y84:AA84"/>
    <mergeCell ref="Y85:AA85"/>
    <mergeCell ref="AB85:AG85"/>
    <mergeCell ref="L84:N84"/>
    <mergeCell ref="L85:N85"/>
    <mergeCell ref="O85:T85"/>
    <mergeCell ref="AY84:BA84"/>
    <mergeCell ref="AY85:BA85"/>
    <mergeCell ref="BB85:BG85"/>
    <mergeCell ref="AI2:AT2"/>
    <mergeCell ref="AI3:AT3"/>
    <mergeCell ref="AM4:AN4"/>
    <mergeCell ref="AL84:AN84"/>
    <mergeCell ref="AL85:AN85"/>
    <mergeCell ref="AO85:AT85"/>
    <mergeCell ref="B1:G1"/>
    <mergeCell ref="I2:T2"/>
    <mergeCell ref="B3:G3"/>
    <mergeCell ref="I3:T3"/>
    <mergeCell ref="F4:G4"/>
    <mergeCell ref="M4:N4"/>
    <mergeCell ref="BI2:BT2"/>
    <mergeCell ref="BV2:CG2"/>
    <mergeCell ref="BI3:BT3"/>
    <mergeCell ref="BV3:CG3"/>
    <mergeCell ref="BM4:BN4"/>
    <mergeCell ref="BZ4:CA4"/>
    <mergeCell ref="AV2:BG2"/>
    <mergeCell ref="AV3:BG3"/>
    <mergeCell ref="AZ4:BA4"/>
    <mergeCell ref="BL84:BN84"/>
    <mergeCell ref="BY84:CA84"/>
    <mergeCell ref="BL85:BN85"/>
    <mergeCell ref="BO85:BT85"/>
    <mergeCell ref="BY85:CA85"/>
    <mergeCell ref="CL84:CN84"/>
    <mergeCell ref="CY84:DA84"/>
    <mergeCell ref="CI2:CT2"/>
    <mergeCell ref="CV2:DG2"/>
    <mergeCell ref="CI3:CT3"/>
    <mergeCell ref="CV3:DG3"/>
    <mergeCell ref="CM4:CN4"/>
    <mergeCell ref="CZ4:DA4"/>
    <mergeCell ref="CL85:CN85"/>
    <mergeCell ref="CO85:CT85"/>
    <mergeCell ref="CY85:DA85"/>
    <mergeCell ref="DB85:DG85"/>
    <mergeCell ref="CB85:CG85"/>
    <mergeCell ref="LV2:MG2"/>
    <mergeCell ref="HI3:HT3"/>
    <mergeCell ref="HV3:IG3"/>
    <mergeCell ref="II3:IT3"/>
    <mergeCell ref="IV3:JG3"/>
    <mergeCell ref="JI3:JT3"/>
    <mergeCell ref="JV3:KG3"/>
    <mergeCell ref="KI3:KT3"/>
    <mergeCell ref="KV3:LG3"/>
    <mergeCell ref="LI3:LT3"/>
    <mergeCell ref="LV3:MG3"/>
    <mergeCell ref="HI2:HT2"/>
    <mergeCell ref="HV2:IG2"/>
    <mergeCell ref="II2:IT2"/>
    <mergeCell ref="IV2:JG2"/>
    <mergeCell ref="JI2:JT2"/>
    <mergeCell ref="JV2:KG2"/>
    <mergeCell ref="KI2:KT2"/>
    <mergeCell ref="KV2:LG2"/>
    <mergeCell ref="LI2:LT2"/>
    <mergeCell ref="LZ4:MA4"/>
    <mergeCell ref="HL84:HN84"/>
    <mergeCell ref="HY84:IA84"/>
    <mergeCell ref="IL84:IN84"/>
    <mergeCell ref="IY84:JA84"/>
    <mergeCell ref="JL84:JN84"/>
    <mergeCell ref="JY84:KA84"/>
    <mergeCell ref="KL84:KN84"/>
    <mergeCell ref="KY84:LA84"/>
    <mergeCell ref="LL84:LN84"/>
    <mergeCell ref="LY84:MA84"/>
    <mergeCell ref="HM4:HN4"/>
    <mergeCell ref="HZ4:IA4"/>
    <mergeCell ref="IM4:IN4"/>
    <mergeCell ref="IZ4:JA4"/>
    <mergeCell ref="JM4:JN4"/>
    <mergeCell ref="JZ4:KA4"/>
    <mergeCell ref="KM4:KN4"/>
    <mergeCell ref="KZ4:LA4"/>
    <mergeCell ref="LM4:LN4"/>
    <mergeCell ref="HL85:HN85"/>
    <mergeCell ref="HO85:HT85"/>
    <mergeCell ref="HY85:IA85"/>
    <mergeCell ref="IB85:IG85"/>
    <mergeCell ref="IL85:IN85"/>
    <mergeCell ref="IO85:IT85"/>
    <mergeCell ref="IY85:JA85"/>
    <mergeCell ref="JB85:JG85"/>
    <mergeCell ref="JL85:JN85"/>
    <mergeCell ref="LY85:MA85"/>
    <mergeCell ref="MB85:MG85"/>
    <mergeCell ref="JO85:JT85"/>
    <mergeCell ref="JY85:KA85"/>
    <mergeCell ref="KB85:KG85"/>
    <mergeCell ref="KL85:KN85"/>
    <mergeCell ref="KO85:KT85"/>
    <mergeCell ref="KY85:LA85"/>
    <mergeCell ref="LB85:LG85"/>
    <mergeCell ref="LL85:LN85"/>
    <mergeCell ref="LO85:LT85"/>
  </mergeCells>
  <conditionalFormatting sqref="J71">
    <cfRule type="expression" dxfId="575" priority="3208">
      <formula>O71&gt;1</formula>
    </cfRule>
  </conditionalFormatting>
  <conditionalFormatting sqref="L71">
    <cfRule type="expression" dxfId="574" priority="3207">
      <formula>O66&gt;1</formula>
    </cfRule>
  </conditionalFormatting>
  <conditionalFormatting sqref="L72">
    <cfRule type="expression" dxfId="573" priority="3206">
      <formula>O67&gt;1</formula>
    </cfRule>
  </conditionalFormatting>
  <conditionalFormatting sqref="L73">
    <cfRule type="expression" dxfId="572" priority="3205">
      <formula>O68&gt;1</formula>
    </cfRule>
  </conditionalFormatting>
  <conditionalFormatting sqref="L74">
    <cfRule type="expression" dxfId="571" priority="3204">
      <formula>O69&gt;1</formula>
    </cfRule>
  </conditionalFormatting>
  <conditionalFormatting sqref="J72">
    <cfRule type="expression" dxfId="570" priority="3203">
      <formula>O72&gt;1</formula>
    </cfRule>
  </conditionalFormatting>
  <conditionalFormatting sqref="J73">
    <cfRule type="expression" dxfId="569" priority="3202">
      <formula>O73&gt;1</formula>
    </cfRule>
  </conditionalFormatting>
  <conditionalFormatting sqref="J74">
    <cfRule type="expression" dxfId="568" priority="3201">
      <formula>O74&gt;1</formula>
    </cfRule>
  </conditionalFormatting>
  <conditionalFormatting sqref="J76">
    <cfRule type="expression" dxfId="567" priority="3200">
      <formula>O76&gt;1</formula>
    </cfRule>
  </conditionalFormatting>
  <conditionalFormatting sqref="J77">
    <cfRule type="expression" dxfId="566" priority="3199">
      <formula>O77&gt;1</formula>
    </cfRule>
  </conditionalFormatting>
  <conditionalFormatting sqref="L76">
    <cfRule type="expression" dxfId="565" priority="3198">
      <formula>O64&gt;1</formula>
    </cfRule>
  </conditionalFormatting>
  <conditionalFormatting sqref="L77">
    <cfRule type="expression" dxfId="564" priority="3197">
      <formula>O65&gt;1</formula>
    </cfRule>
  </conditionalFormatting>
  <conditionalFormatting sqref="J79">
    <cfRule type="expression" dxfId="563" priority="3193">
      <formula>P79&gt;1</formula>
    </cfRule>
  </conditionalFormatting>
  <conditionalFormatting sqref="L79">
    <cfRule type="expression" dxfId="562" priority="3192">
      <formula>O62&gt;1</formula>
    </cfRule>
  </conditionalFormatting>
  <conditionalFormatting sqref="J81">
    <cfRule type="expression" dxfId="561" priority="3191">
      <formula>P81&gt;1</formula>
    </cfRule>
  </conditionalFormatting>
  <conditionalFormatting sqref="L81">
    <cfRule type="expression" dxfId="560" priority="3190">
      <formula>O63&gt;1</formula>
    </cfRule>
  </conditionalFormatting>
  <conditionalFormatting sqref="W71">
    <cfRule type="expression" dxfId="559" priority="1068">
      <formula>AB71&gt;1</formula>
    </cfRule>
  </conditionalFormatting>
  <conditionalFormatting sqref="Y71">
    <cfRule type="expression" dxfId="558" priority="1067">
      <formula>AB66&gt;1</formula>
    </cfRule>
  </conditionalFormatting>
  <conditionalFormatting sqref="Y72">
    <cfRule type="expression" dxfId="557" priority="1066">
      <formula>AB67&gt;1</formula>
    </cfRule>
  </conditionalFormatting>
  <conditionalFormatting sqref="Y73">
    <cfRule type="expression" dxfId="556" priority="1065">
      <formula>AB68&gt;1</formula>
    </cfRule>
  </conditionalFormatting>
  <conditionalFormatting sqref="Y74">
    <cfRule type="expression" dxfId="555" priority="1064">
      <formula>AB69&gt;1</formula>
    </cfRule>
  </conditionalFormatting>
  <conditionalFormatting sqref="W72">
    <cfRule type="expression" dxfId="554" priority="1063">
      <formula>AB72&gt;1</formula>
    </cfRule>
  </conditionalFormatting>
  <conditionalFormatting sqref="W73">
    <cfRule type="expression" dxfId="553" priority="1062">
      <formula>AB73&gt;1</formula>
    </cfRule>
  </conditionalFormatting>
  <conditionalFormatting sqref="W74">
    <cfRule type="expression" dxfId="552" priority="1061">
      <formula>AB74&gt;1</formula>
    </cfRule>
  </conditionalFormatting>
  <conditionalFormatting sqref="W76">
    <cfRule type="expression" dxfId="551" priority="1060">
      <formula>AB76&gt;1</formula>
    </cfRule>
  </conditionalFormatting>
  <conditionalFormatting sqref="W77">
    <cfRule type="expression" dxfId="550" priority="1059">
      <formula>AB77&gt;1</formula>
    </cfRule>
  </conditionalFormatting>
  <conditionalFormatting sqref="Y76">
    <cfRule type="expression" dxfId="549" priority="1058">
      <formula>AB64&gt;1</formula>
    </cfRule>
  </conditionalFormatting>
  <conditionalFormatting sqref="Y77">
    <cfRule type="expression" dxfId="548" priority="1057">
      <formula>AB65&gt;1</formula>
    </cfRule>
  </conditionalFormatting>
  <conditionalFormatting sqref="W79">
    <cfRule type="expression" dxfId="547" priority="1054">
      <formula>AC79&gt;1</formula>
    </cfRule>
  </conditionalFormatting>
  <conditionalFormatting sqref="Y79">
    <cfRule type="expression" dxfId="546" priority="1053">
      <formula>AB62&gt;1</formula>
    </cfRule>
  </conditionalFormatting>
  <conditionalFormatting sqref="W81">
    <cfRule type="expression" dxfId="545" priority="1052">
      <formula>AC81&gt;1</formula>
    </cfRule>
  </conditionalFormatting>
  <conditionalFormatting sqref="Y81">
    <cfRule type="expression" dxfId="544" priority="1051">
      <formula>AB63&gt;1</formula>
    </cfRule>
  </conditionalFormatting>
  <conditionalFormatting sqref="AJ71">
    <cfRule type="expression" dxfId="543" priority="1039">
      <formula>AO71&gt;1</formula>
    </cfRule>
  </conditionalFormatting>
  <conditionalFormatting sqref="AL71">
    <cfRule type="expression" dxfId="542" priority="1038">
      <formula>AO66&gt;1</formula>
    </cfRule>
  </conditionalFormatting>
  <conditionalFormatting sqref="AL72">
    <cfRule type="expression" dxfId="541" priority="1037">
      <formula>AO67&gt;1</formula>
    </cfRule>
  </conditionalFormatting>
  <conditionalFormatting sqref="AL73">
    <cfRule type="expression" dxfId="540" priority="1036">
      <formula>AO68&gt;1</formula>
    </cfRule>
  </conditionalFormatting>
  <conditionalFormatting sqref="AL74">
    <cfRule type="expression" dxfId="539" priority="1035">
      <formula>AO69&gt;1</formula>
    </cfRule>
  </conditionalFormatting>
  <conditionalFormatting sqref="AJ72">
    <cfRule type="expression" dxfId="538" priority="1034">
      <formula>AO72&gt;1</formula>
    </cfRule>
  </conditionalFormatting>
  <conditionalFormatting sqref="AJ73">
    <cfRule type="expression" dxfId="537" priority="1033">
      <formula>AO73&gt;1</formula>
    </cfRule>
  </conditionalFormatting>
  <conditionalFormatting sqref="AJ74">
    <cfRule type="expression" dxfId="536" priority="1032">
      <formula>AO74&gt;1</formula>
    </cfRule>
  </conditionalFormatting>
  <conditionalFormatting sqref="AJ76">
    <cfRule type="expression" dxfId="535" priority="1031">
      <formula>AO76&gt;1</formula>
    </cfRule>
  </conditionalFormatting>
  <conditionalFormatting sqref="AJ77">
    <cfRule type="expression" dxfId="534" priority="1030">
      <formula>AO77&gt;1</formula>
    </cfRule>
  </conditionalFormatting>
  <conditionalFormatting sqref="AL76">
    <cfRule type="expression" dxfId="533" priority="1029">
      <formula>AO64&gt;1</formula>
    </cfRule>
  </conditionalFormatting>
  <conditionalFormatting sqref="AL77">
    <cfRule type="expression" dxfId="532" priority="1028">
      <formula>AO65&gt;1</formula>
    </cfRule>
  </conditionalFormatting>
  <conditionalFormatting sqref="AJ79">
    <cfRule type="expression" dxfId="531" priority="1025">
      <formula>AP79&gt;1</formula>
    </cfRule>
  </conditionalFormatting>
  <conditionalFormatting sqref="AL79">
    <cfRule type="expression" dxfId="530" priority="1024">
      <formula>AO62&gt;1</formula>
    </cfRule>
  </conditionalFormatting>
  <conditionalFormatting sqref="AJ81">
    <cfRule type="expression" dxfId="529" priority="1023">
      <formula>AP81&gt;1</formula>
    </cfRule>
  </conditionalFormatting>
  <conditionalFormatting sqref="AL81">
    <cfRule type="expression" dxfId="528" priority="1022">
      <formula>AO63&gt;1</formula>
    </cfRule>
  </conditionalFormatting>
  <conditionalFormatting sqref="AW71">
    <cfRule type="expression" dxfId="527" priority="1010">
      <formula>BB71&gt;1</formula>
    </cfRule>
  </conditionalFormatting>
  <conditionalFormatting sqref="AY71">
    <cfRule type="expression" dxfId="526" priority="1009">
      <formula>BB66&gt;1</formula>
    </cfRule>
  </conditionalFormatting>
  <conditionalFormatting sqref="AY72">
    <cfRule type="expression" dxfId="525" priority="1008">
      <formula>BB67&gt;1</formula>
    </cfRule>
  </conditionalFormatting>
  <conditionalFormatting sqref="AY73">
    <cfRule type="expression" dxfId="524" priority="1007">
      <formula>BB68&gt;1</formula>
    </cfRule>
  </conditionalFormatting>
  <conditionalFormatting sqref="AY74">
    <cfRule type="expression" dxfId="523" priority="1006">
      <formula>BB69&gt;1</formula>
    </cfRule>
  </conditionalFormatting>
  <conditionalFormatting sqref="AW72">
    <cfRule type="expression" dxfId="522" priority="1005">
      <formula>BB72&gt;1</formula>
    </cfRule>
  </conditionalFormatting>
  <conditionalFormatting sqref="AW73">
    <cfRule type="expression" dxfId="521" priority="1004">
      <formula>BB73&gt;1</formula>
    </cfRule>
  </conditionalFormatting>
  <conditionalFormatting sqref="AW74">
    <cfRule type="expression" dxfId="520" priority="1003">
      <formula>BB74&gt;1</formula>
    </cfRule>
  </conditionalFormatting>
  <conditionalFormatting sqref="AW76">
    <cfRule type="expression" dxfId="519" priority="1002">
      <formula>BB76&gt;1</formula>
    </cfRule>
  </conditionalFormatting>
  <conditionalFormatting sqref="AW77">
    <cfRule type="expression" dxfId="518" priority="1001">
      <formula>BB77&gt;1</formula>
    </cfRule>
  </conditionalFormatting>
  <conditionalFormatting sqref="AY76">
    <cfRule type="expression" dxfId="517" priority="1000">
      <formula>BB64&gt;1</formula>
    </cfRule>
  </conditionalFormatting>
  <conditionalFormatting sqref="AY77">
    <cfRule type="expression" dxfId="516" priority="999">
      <formula>BB65&gt;1</formula>
    </cfRule>
  </conditionalFormatting>
  <conditionalFormatting sqref="AW79">
    <cfRule type="expression" dxfId="515" priority="996">
      <formula>BC79&gt;1</formula>
    </cfRule>
  </conditionalFormatting>
  <conditionalFormatting sqref="AY79">
    <cfRule type="expression" dxfId="514" priority="995">
      <formula>BB62&gt;1</formula>
    </cfRule>
  </conditionalFormatting>
  <conditionalFormatting sqref="AW81">
    <cfRule type="expression" dxfId="513" priority="994">
      <formula>BC81&gt;1</formula>
    </cfRule>
  </conditionalFormatting>
  <conditionalFormatting sqref="AY81">
    <cfRule type="expression" dxfId="512" priority="993">
      <formula>BB63&gt;1</formula>
    </cfRule>
  </conditionalFormatting>
  <conditionalFormatting sqref="BJ71">
    <cfRule type="expression" dxfId="511" priority="981">
      <formula>BO71&gt;1</formula>
    </cfRule>
  </conditionalFormatting>
  <conditionalFormatting sqref="BL71">
    <cfRule type="expression" dxfId="510" priority="980">
      <formula>BO66&gt;1</formula>
    </cfRule>
  </conditionalFormatting>
  <conditionalFormatting sqref="BL72">
    <cfRule type="expression" dxfId="509" priority="979">
      <formula>BO67&gt;1</formula>
    </cfRule>
  </conditionalFormatting>
  <conditionalFormatting sqref="BL73">
    <cfRule type="expression" dxfId="508" priority="978">
      <formula>BO68&gt;1</formula>
    </cfRule>
  </conditionalFormatting>
  <conditionalFormatting sqref="BL74">
    <cfRule type="expression" dxfId="507" priority="977">
      <formula>BO69&gt;1</formula>
    </cfRule>
  </conditionalFormatting>
  <conditionalFormatting sqref="BJ72">
    <cfRule type="expression" dxfId="506" priority="976">
      <formula>BO72&gt;1</formula>
    </cfRule>
  </conditionalFormatting>
  <conditionalFormatting sqref="BJ73">
    <cfRule type="expression" dxfId="505" priority="975">
      <formula>BO73&gt;1</formula>
    </cfRule>
  </conditionalFormatting>
  <conditionalFormatting sqref="BJ74">
    <cfRule type="expression" dxfId="504" priority="974">
      <formula>BO74&gt;1</formula>
    </cfRule>
  </conditionalFormatting>
  <conditionalFormatting sqref="BJ76">
    <cfRule type="expression" dxfId="503" priority="973">
      <formula>BO76&gt;1</formula>
    </cfRule>
  </conditionalFormatting>
  <conditionalFormatting sqref="BJ77">
    <cfRule type="expression" dxfId="502" priority="972">
      <formula>BO77&gt;1</formula>
    </cfRule>
  </conditionalFormatting>
  <conditionalFormatting sqref="BL76">
    <cfRule type="expression" dxfId="501" priority="971">
      <formula>BO64&gt;1</formula>
    </cfRule>
  </conditionalFormatting>
  <conditionalFormatting sqref="BL77">
    <cfRule type="expression" dxfId="500" priority="970">
      <formula>BO65&gt;1</formula>
    </cfRule>
  </conditionalFormatting>
  <conditionalFormatting sqref="BJ79">
    <cfRule type="expression" dxfId="499" priority="967">
      <formula>BP79&gt;1</formula>
    </cfRule>
  </conditionalFormatting>
  <conditionalFormatting sqref="BL79">
    <cfRule type="expression" dxfId="498" priority="966">
      <formula>BO62&gt;1</formula>
    </cfRule>
  </conditionalFormatting>
  <conditionalFormatting sqref="BJ81">
    <cfRule type="expression" dxfId="497" priority="965">
      <formula>BP81&gt;1</formula>
    </cfRule>
  </conditionalFormatting>
  <conditionalFormatting sqref="BL81">
    <cfRule type="expression" dxfId="496" priority="964">
      <formula>BO63&gt;1</formula>
    </cfRule>
  </conditionalFormatting>
  <conditionalFormatting sqref="BW71">
    <cfRule type="expression" dxfId="495" priority="952">
      <formula>CB71&gt;1</formula>
    </cfRule>
  </conditionalFormatting>
  <conditionalFormatting sqref="BY71">
    <cfRule type="expression" dxfId="494" priority="951">
      <formula>CB66&gt;1</formula>
    </cfRule>
  </conditionalFormatting>
  <conditionalFormatting sqref="BY72">
    <cfRule type="expression" dxfId="493" priority="950">
      <formula>CB67&gt;1</formula>
    </cfRule>
  </conditionalFormatting>
  <conditionalFormatting sqref="BY73">
    <cfRule type="expression" dxfId="492" priority="949">
      <formula>CB68&gt;1</formula>
    </cfRule>
  </conditionalFormatting>
  <conditionalFormatting sqref="BY74">
    <cfRule type="expression" dxfId="491" priority="948">
      <formula>CB69&gt;1</formula>
    </cfRule>
  </conditionalFormatting>
  <conditionalFormatting sqref="BW72">
    <cfRule type="expression" dxfId="490" priority="947">
      <formula>CB72&gt;1</formula>
    </cfRule>
  </conditionalFormatting>
  <conditionalFormatting sqref="BW73">
    <cfRule type="expression" dxfId="489" priority="946">
      <formula>CB73&gt;1</formula>
    </cfRule>
  </conditionalFormatting>
  <conditionalFormatting sqref="BW74">
    <cfRule type="expression" dxfId="488" priority="945">
      <formula>CB74&gt;1</formula>
    </cfRule>
  </conditionalFormatting>
  <conditionalFormatting sqref="BW76">
    <cfRule type="expression" dxfId="487" priority="944">
      <formula>CB76&gt;1</formula>
    </cfRule>
  </conditionalFormatting>
  <conditionalFormatting sqref="BW77">
    <cfRule type="expression" dxfId="486" priority="943">
      <formula>CB77&gt;1</formula>
    </cfRule>
  </conditionalFormatting>
  <conditionalFormatting sqref="BY76">
    <cfRule type="expression" dxfId="485" priority="942">
      <formula>CB64&gt;1</formula>
    </cfRule>
  </conditionalFormatting>
  <conditionalFormatting sqref="BY77">
    <cfRule type="expression" dxfId="484" priority="941">
      <formula>CB65&gt;1</formula>
    </cfRule>
  </conditionalFormatting>
  <conditionalFormatting sqref="BW79">
    <cfRule type="expression" dxfId="483" priority="938">
      <formula>CC79&gt;1</formula>
    </cfRule>
  </conditionalFormatting>
  <conditionalFormatting sqref="BY79">
    <cfRule type="expression" dxfId="482" priority="937">
      <formula>CB62&gt;1</formula>
    </cfRule>
  </conditionalFormatting>
  <conditionalFormatting sqref="BW81">
    <cfRule type="expression" dxfId="481" priority="936">
      <formula>CC81&gt;1</formula>
    </cfRule>
  </conditionalFormatting>
  <conditionalFormatting sqref="BY81">
    <cfRule type="expression" dxfId="480" priority="935">
      <formula>CB63&gt;1</formula>
    </cfRule>
  </conditionalFormatting>
  <conditionalFormatting sqref="CJ71">
    <cfRule type="expression" dxfId="479" priority="923">
      <formula>CO71&gt;1</formula>
    </cfRule>
  </conditionalFormatting>
  <conditionalFormatting sqref="CL71">
    <cfRule type="expression" dxfId="478" priority="922">
      <formula>CO66&gt;1</formula>
    </cfRule>
  </conditionalFormatting>
  <conditionalFormatting sqref="CL72">
    <cfRule type="expression" dxfId="477" priority="921">
      <formula>CO67&gt;1</formula>
    </cfRule>
  </conditionalFormatting>
  <conditionalFormatting sqref="CL73">
    <cfRule type="expression" dxfId="476" priority="920">
      <formula>CO68&gt;1</formula>
    </cfRule>
  </conditionalFormatting>
  <conditionalFormatting sqref="CL74">
    <cfRule type="expression" dxfId="475" priority="919">
      <formula>CO69&gt;1</formula>
    </cfRule>
  </conditionalFormatting>
  <conditionalFormatting sqref="CJ72">
    <cfRule type="expression" dxfId="474" priority="918">
      <formula>CO72&gt;1</formula>
    </cfRule>
  </conditionalFormatting>
  <conditionalFormatting sqref="CJ73">
    <cfRule type="expression" dxfId="473" priority="917">
      <formula>CO73&gt;1</formula>
    </cfRule>
  </conditionalFormatting>
  <conditionalFormatting sqref="CJ74">
    <cfRule type="expression" dxfId="472" priority="916">
      <formula>CO74&gt;1</formula>
    </cfRule>
  </conditionalFormatting>
  <conditionalFormatting sqref="CJ76">
    <cfRule type="expression" dxfId="471" priority="915">
      <formula>CO76&gt;1</formula>
    </cfRule>
  </conditionalFormatting>
  <conditionalFormatting sqref="CJ77">
    <cfRule type="expression" dxfId="470" priority="914">
      <formula>CO77&gt;1</formula>
    </cfRule>
  </conditionalFormatting>
  <conditionalFormatting sqref="CL76">
    <cfRule type="expression" dxfId="469" priority="913">
      <formula>CO64&gt;1</formula>
    </cfRule>
  </conditionalFormatting>
  <conditionalFormatting sqref="CL77">
    <cfRule type="expression" dxfId="468" priority="912">
      <formula>CO65&gt;1</formula>
    </cfRule>
  </conditionalFormatting>
  <conditionalFormatting sqref="CJ79">
    <cfRule type="expression" dxfId="467" priority="909">
      <formula>CP79&gt;1</formula>
    </cfRule>
  </conditionalFormatting>
  <conditionalFormatting sqref="CL79">
    <cfRule type="expression" dxfId="466" priority="908">
      <formula>CO62&gt;1</formula>
    </cfRule>
  </conditionalFormatting>
  <conditionalFormatting sqref="CJ81">
    <cfRule type="expression" dxfId="465" priority="907">
      <formula>CP81&gt;1</formula>
    </cfRule>
  </conditionalFormatting>
  <conditionalFormatting sqref="CL81">
    <cfRule type="expression" dxfId="464" priority="906">
      <formula>CO63&gt;1</formula>
    </cfRule>
  </conditionalFormatting>
  <conditionalFormatting sqref="CW71">
    <cfRule type="expression" dxfId="463" priority="894">
      <formula>DB71&gt;1</formula>
    </cfRule>
  </conditionalFormatting>
  <conditionalFormatting sqref="CY71">
    <cfRule type="expression" dxfId="462" priority="893">
      <formula>DB66&gt;1</formula>
    </cfRule>
  </conditionalFormatting>
  <conditionalFormatting sqref="CY72">
    <cfRule type="expression" dxfId="461" priority="892">
      <formula>DB67&gt;1</formula>
    </cfRule>
  </conditionalFormatting>
  <conditionalFormatting sqref="CY73">
    <cfRule type="expression" dxfId="460" priority="891">
      <formula>DB68&gt;1</formula>
    </cfRule>
  </conditionalFormatting>
  <conditionalFormatting sqref="CY74">
    <cfRule type="expression" dxfId="459" priority="890">
      <formula>DB69&gt;1</formula>
    </cfRule>
  </conditionalFormatting>
  <conditionalFormatting sqref="CW72">
    <cfRule type="expression" dxfId="458" priority="889">
      <formula>DB72&gt;1</formula>
    </cfRule>
  </conditionalFormatting>
  <conditionalFormatting sqref="CW73">
    <cfRule type="expression" dxfId="457" priority="888">
      <formula>DB73&gt;1</formula>
    </cfRule>
  </conditionalFormatting>
  <conditionalFormatting sqref="CW74">
    <cfRule type="expression" dxfId="456" priority="887">
      <formula>DB74&gt;1</formula>
    </cfRule>
  </conditionalFormatting>
  <conditionalFormatting sqref="CW76">
    <cfRule type="expression" dxfId="455" priority="886">
      <formula>DB76&gt;1</formula>
    </cfRule>
  </conditionalFormatting>
  <conditionalFormatting sqref="CW77">
    <cfRule type="expression" dxfId="454" priority="885">
      <formula>DB77&gt;1</formula>
    </cfRule>
  </conditionalFormatting>
  <conditionalFormatting sqref="CY76">
    <cfRule type="expression" dxfId="453" priority="884">
      <formula>DB64&gt;1</formula>
    </cfRule>
  </conditionalFormatting>
  <conditionalFormatting sqref="CY77">
    <cfRule type="expression" dxfId="452" priority="883">
      <formula>DB65&gt;1</formula>
    </cfRule>
  </conditionalFormatting>
  <conditionalFormatting sqref="CW79">
    <cfRule type="expression" dxfId="451" priority="880">
      <formula>DC79&gt;1</formula>
    </cfRule>
  </conditionalFormatting>
  <conditionalFormatting sqref="CY79">
    <cfRule type="expression" dxfId="450" priority="879">
      <formula>DB62&gt;1</formula>
    </cfRule>
  </conditionalFormatting>
  <conditionalFormatting sqref="CW81">
    <cfRule type="expression" dxfId="449" priority="878">
      <formula>DC81&gt;1</formula>
    </cfRule>
  </conditionalFormatting>
  <conditionalFormatting sqref="CY81">
    <cfRule type="expression" dxfId="448" priority="877">
      <formula>DB63&gt;1</formula>
    </cfRule>
  </conditionalFormatting>
  <conditionalFormatting sqref="DJ71">
    <cfRule type="expression" dxfId="447" priority="352">
      <formula>DO71&gt;1</formula>
    </cfRule>
  </conditionalFormatting>
  <conditionalFormatting sqref="DL71">
    <cfRule type="expression" dxfId="446" priority="351">
      <formula>DO66&gt;1</formula>
    </cfRule>
  </conditionalFormatting>
  <conditionalFormatting sqref="DL72">
    <cfRule type="expression" dxfId="445" priority="350">
      <formula>DO67&gt;1</formula>
    </cfRule>
  </conditionalFormatting>
  <conditionalFormatting sqref="DL73">
    <cfRule type="expression" dxfId="444" priority="349">
      <formula>DO68&gt;1</formula>
    </cfRule>
  </conditionalFormatting>
  <conditionalFormatting sqref="DL74">
    <cfRule type="expression" dxfId="443" priority="348">
      <formula>DO69&gt;1</formula>
    </cfRule>
  </conditionalFormatting>
  <conditionalFormatting sqref="DJ72">
    <cfRule type="expression" dxfId="442" priority="347">
      <formula>DO72&gt;1</formula>
    </cfRule>
  </conditionalFormatting>
  <conditionalFormatting sqref="DJ73">
    <cfRule type="expression" dxfId="441" priority="346">
      <formula>DO73&gt;1</formula>
    </cfRule>
  </conditionalFormatting>
  <conditionalFormatting sqref="DJ74">
    <cfRule type="expression" dxfId="440" priority="345">
      <formula>DO74&gt;1</formula>
    </cfRule>
  </conditionalFormatting>
  <conditionalFormatting sqref="DJ76">
    <cfRule type="expression" dxfId="439" priority="344">
      <formula>DO76&gt;1</formula>
    </cfRule>
  </conditionalFormatting>
  <conditionalFormatting sqref="DJ77">
    <cfRule type="expression" dxfId="438" priority="343">
      <formula>DO77&gt;1</formula>
    </cfRule>
  </conditionalFormatting>
  <conditionalFormatting sqref="DL76">
    <cfRule type="expression" dxfId="437" priority="342">
      <formula>DO64&gt;1</formula>
    </cfRule>
  </conditionalFormatting>
  <conditionalFormatting sqref="DL77">
    <cfRule type="expression" dxfId="436" priority="341">
      <formula>DO65&gt;1</formula>
    </cfRule>
  </conditionalFormatting>
  <conditionalFormatting sqref="DJ79">
    <cfRule type="expression" dxfId="435" priority="340">
      <formula>DP79&gt;1</formula>
    </cfRule>
  </conditionalFormatting>
  <conditionalFormatting sqref="DL79">
    <cfRule type="expression" dxfId="434" priority="339">
      <formula>DO62&gt;1</formula>
    </cfRule>
  </conditionalFormatting>
  <conditionalFormatting sqref="DJ81">
    <cfRule type="expression" dxfId="433" priority="338">
      <formula>DP81&gt;1</formula>
    </cfRule>
  </conditionalFormatting>
  <conditionalFormatting sqref="DL81">
    <cfRule type="expression" dxfId="432" priority="337">
      <formula>DO63&gt;1</formula>
    </cfRule>
  </conditionalFormatting>
  <conditionalFormatting sqref="DW71">
    <cfRule type="expression" dxfId="431" priority="336">
      <formula>EB71&gt;1</formula>
    </cfRule>
  </conditionalFormatting>
  <conditionalFormatting sqref="DY71">
    <cfRule type="expression" dxfId="430" priority="335">
      <formula>EB66&gt;1</formula>
    </cfRule>
  </conditionalFormatting>
  <conditionalFormatting sqref="DY72">
    <cfRule type="expression" dxfId="429" priority="334">
      <formula>EB67&gt;1</formula>
    </cfRule>
  </conditionalFormatting>
  <conditionalFormatting sqref="DY73">
    <cfRule type="expression" dxfId="428" priority="333">
      <formula>EB68&gt;1</formula>
    </cfRule>
  </conditionalFormatting>
  <conditionalFormatting sqref="DY74">
    <cfRule type="expression" dxfId="427" priority="332">
      <formula>EB69&gt;1</formula>
    </cfRule>
  </conditionalFormatting>
  <conditionalFormatting sqref="DW72">
    <cfRule type="expression" dxfId="426" priority="331">
      <formula>EB72&gt;1</formula>
    </cfRule>
  </conditionalFormatting>
  <conditionalFormatting sqref="DW73">
    <cfRule type="expression" dxfId="425" priority="330">
      <formula>EB73&gt;1</formula>
    </cfRule>
  </conditionalFormatting>
  <conditionalFormatting sqref="DW74">
    <cfRule type="expression" dxfId="424" priority="329">
      <formula>EB74&gt;1</formula>
    </cfRule>
  </conditionalFormatting>
  <conditionalFormatting sqref="DW76">
    <cfRule type="expression" dxfId="423" priority="328">
      <formula>EB76&gt;1</formula>
    </cfRule>
  </conditionalFormatting>
  <conditionalFormatting sqref="DW77">
    <cfRule type="expression" dxfId="422" priority="327">
      <formula>EB77&gt;1</formula>
    </cfRule>
  </conditionalFormatting>
  <conditionalFormatting sqref="DY76">
    <cfRule type="expression" dxfId="421" priority="326">
      <formula>EB64&gt;1</formula>
    </cfRule>
  </conditionalFormatting>
  <conditionalFormatting sqref="DY77">
    <cfRule type="expression" dxfId="420" priority="325">
      <formula>EB65&gt;1</formula>
    </cfRule>
  </conditionalFormatting>
  <conditionalFormatting sqref="DW79">
    <cfRule type="expression" dxfId="419" priority="324">
      <formula>EC79&gt;1</formula>
    </cfRule>
  </conditionalFormatting>
  <conditionalFormatting sqref="DY79">
    <cfRule type="expression" dxfId="418" priority="323">
      <formula>EB62&gt;1</formula>
    </cfRule>
  </conditionalFormatting>
  <conditionalFormatting sqref="DW81">
    <cfRule type="expression" dxfId="417" priority="322">
      <formula>EC81&gt;1</formula>
    </cfRule>
  </conditionalFormatting>
  <conditionalFormatting sqref="DY81">
    <cfRule type="expression" dxfId="416" priority="321">
      <formula>EB63&gt;1</formula>
    </cfRule>
  </conditionalFormatting>
  <conditionalFormatting sqref="EJ71">
    <cfRule type="expression" dxfId="415" priority="320">
      <formula>EO71&gt;1</formula>
    </cfRule>
  </conditionalFormatting>
  <conditionalFormatting sqref="EL71">
    <cfRule type="expression" dxfId="414" priority="319">
      <formula>EO66&gt;1</formula>
    </cfRule>
  </conditionalFormatting>
  <conditionalFormatting sqref="EL72">
    <cfRule type="expression" dxfId="413" priority="318">
      <formula>EO67&gt;1</formula>
    </cfRule>
  </conditionalFormatting>
  <conditionalFormatting sqref="EL73">
    <cfRule type="expression" dxfId="412" priority="317">
      <formula>EO68&gt;1</formula>
    </cfRule>
  </conditionalFormatting>
  <conditionalFormatting sqref="EL74">
    <cfRule type="expression" dxfId="411" priority="316">
      <formula>EO69&gt;1</formula>
    </cfRule>
  </conditionalFormatting>
  <conditionalFormatting sqref="EJ72">
    <cfRule type="expression" dxfId="410" priority="315">
      <formula>EO72&gt;1</formula>
    </cfRule>
  </conditionalFormatting>
  <conditionalFormatting sqref="EJ73">
    <cfRule type="expression" dxfId="409" priority="314">
      <formula>EO73&gt;1</formula>
    </cfRule>
  </conditionalFormatting>
  <conditionalFormatting sqref="EJ74">
    <cfRule type="expression" dxfId="408" priority="313">
      <formula>EO74&gt;1</formula>
    </cfRule>
  </conditionalFormatting>
  <conditionalFormatting sqref="EJ76">
    <cfRule type="expression" dxfId="407" priority="312">
      <formula>EO76&gt;1</formula>
    </cfRule>
  </conditionalFormatting>
  <conditionalFormatting sqref="EJ77">
    <cfRule type="expression" dxfId="406" priority="311">
      <formula>EO77&gt;1</formula>
    </cfRule>
  </conditionalFormatting>
  <conditionalFormatting sqref="EL76">
    <cfRule type="expression" dxfId="405" priority="310">
      <formula>EO64&gt;1</formula>
    </cfRule>
  </conditionalFormatting>
  <conditionalFormatting sqref="EL77">
    <cfRule type="expression" dxfId="404" priority="309">
      <formula>EO65&gt;1</formula>
    </cfRule>
  </conditionalFormatting>
  <conditionalFormatting sqref="EJ79">
    <cfRule type="expression" dxfId="403" priority="308">
      <formula>EP79&gt;1</formula>
    </cfRule>
  </conditionalFormatting>
  <conditionalFormatting sqref="EL79">
    <cfRule type="expression" dxfId="402" priority="307">
      <formula>EO62&gt;1</formula>
    </cfRule>
  </conditionalFormatting>
  <conditionalFormatting sqref="EJ81">
    <cfRule type="expression" dxfId="401" priority="306">
      <formula>EP81&gt;1</formula>
    </cfRule>
  </conditionalFormatting>
  <conditionalFormatting sqref="EL81">
    <cfRule type="expression" dxfId="400" priority="305">
      <formula>EO63&gt;1</formula>
    </cfRule>
  </conditionalFormatting>
  <conditionalFormatting sqref="EW71">
    <cfRule type="expression" dxfId="399" priority="304">
      <formula>FB71&gt;1</formula>
    </cfRule>
  </conditionalFormatting>
  <conditionalFormatting sqref="EY71">
    <cfRule type="expression" dxfId="398" priority="303">
      <formula>FB66&gt;1</formula>
    </cfRule>
  </conditionalFormatting>
  <conditionalFormatting sqref="EY72">
    <cfRule type="expression" dxfId="397" priority="302">
      <formula>FB67&gt;1</formula>
    </cfRule>
  </conditionalFormatting>
  <conditionalFormatting sqref="EY73">
    <cfRule type="expression" dxfId="396" priority="301">
      <formula>FB68&gt;1</formula>
    </cfRule>
  </conditionalFormatting>
  <conditionalFormatting sqref="EY74">
    <cfRule type="expression" dxfId="395" priority="300">
      <formula>FB69&gt;1</formula>
    </cfRule>
  </conditionalFormatting>
  <conditionalFormatting sqref="EW72">
    <cfRule type="expression" dxfId="394" priority="299">
      <formula>FB72&gt;1</formula>
    </cfRule>
  </conditionalFormatting>
  <conditionalFormatting sqref="EW73">
    <cfRule type="expression" dxfId="393" priority="298">
      <formula>FB73&gt;1</formula>
    </cfRule>
  </conditionalFormatting>
  <conditionalFormatting sqref="EW74">
    <cfRule type="expression" dxfId="392" priority="297">
      <formula>FB74&gt;1</formula>
    </cfRule>
  </conditionalFormatting>
  <conditionalFormatting sqref="EW76">
    <cfRule type="expression" dxfId="391" priority="296">
      <formula>FB76&gt;1</formula>
    </cfRule>
  </conditionalFormatting>
  <conditionalFormatting sqref="EW77">
    <cfRule type="expression" dxfId="390" priority="295">
      <formula>FB77&gt;1</formula>
    </cfRule>
  </conditionalFormatting>
  <conditionalFormatting sqref="EY76">
    <cfRule type="expression" dxfId="389" priority="294">
      <formula>FB64&gt;1</formula>
    </cfRule>
  </conditionalFormatting>
  <conditionalFormatting sqref="EY77">
    <cfRule type="expression" dxfId="388" priority="293">
      <formula>FB65&gt;1</formula>
    </cfRule>
  </conditionalFormatting>
  <conditionalFormatting sqref="EW79">
    <cfRule type="expression" dxfId="387" priority="292">
      <formula>FC79&gt;1</formula>
    </cfRule>
  </conditionalFormatting>
  <conditionalFormatting sqref="EY79">
    <cfRule type="expression" dxfId="386" priority="291">
      <formula>FB62&gt;1</formula>
    </cfRule>
  </conditionalFormatting>
  <conditionalFormatting sqref="EW81">
    <cfRule type="expression" dxfId="385" priority="290">
      <formula>FC81&gt;1</formula>
    </cfRule>
  </conditionalFormatting>
  <conditionalFormatting sqref="EY81">
    <cfRule type="expression" dxfId="384" priority="289">
      <formula>FB63&gt;1</formula>
    </cfRule>
  </conditionalFormatting>
  <conditionalFormatting sqref="FJ71">
    <cfRule type="expression" dxfId="383" priority="288">
      <formula>FO71&gt;1</formula>
    </cfRule>
  </conditionalFormatting>
  <conditionalFormatting sqref="FL71">
    <cfRule type="expression" dxfId="382" priority="287">
      <formula>FO66&gt;1</formula>
    </cfRule>
  </conditionalFormatting>
  <conditionalFormatting sqref="FL72">
    <cfRule type="expression" dxfId="381" priority="286">
      <formula>FO67&gt;1</formula>
    </cfRule>
  </conditionalFormatting>
  <conditionalFormatting sqref="FL73">
    <cfRule type="expression" dxfId="380" priority="285">
      <formula>FO68&gt;1</formula>
    </cfRule>
  </conditionalFormatting>
  <conditionalFormatting sqref="FL74">
    <cfRule type="expression" dxfId="379" priority="284">
      <formula>FO69&gt;1</formula>
    </cfRule>
  </conditionalFormatting>
  <conditionalFormatting sqref="FJ72">
    <cfRule type="expression" dxfId="378" priority="283">
      <formula>FO72&gt;1</formula>
    </cfRule>
  </conditionalFormatting>
  <conditionalFormatting sqref="FJ73">
    <cfRule type="expression" dxfId="377" priority="282">
      <formula>FO73&gt;1</formula>
    </cfRule>
  </conditionalFormatting>
  <conditionalFormatting sqref="FJ74">
    <cfRule type="expression" dxfId="376" priority="281">
      <formula>FO74&gt;1</formula>
    </cfRule>
  </conditionalFormatting>
  <conditionalFormatting sqref="FJ76">
    <cfRule type="expression" dxfId="375" priority="280">
      <formula>FO76&gt;1</formula>
    </cfRule>
  </conditionalFormatting>
  <conditionalFormatting sqref="FJ77">
    <cfRule type="expression" dxfId="374" priority="279">
      <formula>FO77&gt;1</formula>
    </cfRule>
  </conditionalFormatting>
  <conditionalFormatting sqref="FL76">
    <cfRule type="expression" dxfId="373" priority="278">
      <formula>FO64&gt;1</formula>
    </cfRule>
  </conditionalFormatting>
  <conditionalFormatting sqref="FL77">
    <cfRule type="expression" dxfId="372" priority="277">
      <formula>FO65&gt;1</formula>
    </cfRule>
  </conditionalFormatting>
  <conditionalFormatting sqref="FJ79">
    <cfRule type="expression" dxfId="371" priority="276">
      <formula>FP79&gt;1</formula>
    </cfRule>
  </conditionalFormatting>
  <conditionalFormatting sqref="FL79">
    <cfRule type="expression" dxfId="370" priority="275">
      <formula>FO62&gt;1</formula>
    </cfRule>
  </conditionalFormatting>
  <conditionalFormatting sqref="FJ81">
    <cfRule type="expression" dxfId="369" priority="274">
      <formula>FP81&gt;1</formula>
    </cfRule>
  </conditionalFormatting>
  <conditionalFormatting sqref="FL81">
    <cfRule type="expression" dxfId="368" priority="273">
      <formula>FO63&gt;1</formula>
    </cfRule>
  </conditionalFormatting>
  <conditionalFormatting sqref="FW71">
    <cfRule type="expression" dxfId="367" priority="272">
      <formula>GB71&gt;1</formula>
    </cfRule>
  </conditionalFormatting>
  <conditionalFormatting sqref="FY71">
    <cfRule type="expression" dxfId="366" priority="271">
      <formula>GB66&gt;1</formula>
    </cfRule>
  </conditionalFormatting>
  <conditionalFormatting sqref="FY72">
    <cfRule type="expression" dxfId="365" priority="270">
      <formula>GB67&gt;1</formula>
    </cfRule>
  </conditionalFormatting>
  <conditionalFormatting sqref="FY73">
    <cfRule type="expression" dxfId="364" priority="269">
      <formula>GB68&gt;1</formula>
    </cfRule>
  </conditionalFormatting>
  <conditionalFormatting sqref="FY74">
    <cfRule type="expression" dxfId="363" priority="268">
      <formula>GB69&gt;1</formula>
    </cfRule>
  </conditionalFormatting>
  <conditionalFormatting sqref="FW72">
    <cfRule type="expression" dxfId="362" priority="267">
      <formula>GB72&gt;1</formula>
    </cfRule>
  </conditionalFormatting>
  <conditionalFormatting sqref="FW73">
    <cfRule type="expression" dxfId="361" priority="266">
      <formula>GB73&gt;1</formula>
    </cfRule>
  </conditionalFormatting>
  <conditionalFormatting sqref="FW74">
    <cfRule type="expression" dxfId="360" priority="265">
      <formula>GB74&gt;1</formula>
    </cfRule>
  </conditionalFormatting>
  <conditionalFormatting sqref="FW76">
    <cfRule type="expression" dxfId="359" priority="264">
      <formula>GB76&gt;1</formula>
    </cfRule>
  </conditionalFormatting>
  <conditionalFormatting sqref="FW77">
    <cfRule type="expression" dxfId="358" priority="263">
      <formula>GB77&gt;1</formula>
    </cfRule>
  </conditionalFormatting>
  <conditionalFormatting sqref="FY76">
    <cfRule type="expression" dxfId="357" priority="262">
      <formula>GB64&gt;1</formula>
    </cfRule>
  </conditionalFormatting>
  <conditionalFormatting sqref="FY77">
    <cfRule type="expression" dxfId="356" priority="261">
      <formula>GB65&gt;1</formula>
    </cfRule>
  </conditionalFormatting>
  <conditionalFormatting sqref="FW79">
    <cfRule type="expression" dxfId="355" priority="260">
      <formula>GC79&gt;1</formula>
    </cfRule>
  </conditionalFormatting>
  <conditionalFormatting sqref="FY79">
    <cfRule type="expression" dxfId="354" priority="259">
      <formula>GB62&gt;1</formula>
    </cfRule>
  </conditionalFormatting>
  <conditionalFormatting sqref="FW81">
    <cfRule type="expression" dxfId="353" priority="258">
      <formula>GC81&gt;1</formula>
    </cfRule>
  </conditionalFormatting>
  <conditionalFormatting sqref="FY81">
    <cfRule type="expression" dxfId="352" priority="257">
      <formula>GB63&gt;1</formula>
    </cfRule>
  </conditionalFormatting>
  <conditionalFormatting sqref="GJ71">
    <cfRule type="expression" dxfId="351" priority="256">
      <formula>GO71&gt;1</formula>
    </cfRule>
  </conditionalFormatting>
  <conditionalFormatting sqref="GL71">
    <cfRule type="expression" dxfId="350" priority="255">
      <formula>GO66&gt;1</formula>
    </cfRule>
  </conditionalFormatting>
  <conditionalFormatting sqref="GL72">
    <cfRule type="expression" dxfId="349" priority="254">
      <formula>GO67&gt;1</formula>
    </cfRule>
  </conditionalFormatting>
  <conditionalFormatting sqref="GL73">
    <cfRule type="expression" dxfId="348" priority="253">
      <formula>GO68&gt;1</formula>
    </cfRule>
  </conditionalFormatting>
  <conditionalFormatting sqref="GL74">
    <cfRule type="expression" dxfId="347" priority="252">
      <formula>GO69&gt;1</formula>
    </cfRule>
  </conditionalFormatting>
  <conditionalFormatting sqref="GJ72">
    <cfRule type="expression" dxfId="346" priority="251">
      <formula>GO72&gt;1</formula>
    </cfRule>
  </conditionalFormatting>
  <conditionalFormatting sqref="GJ73">
    <cfRule type="expression" dxfId="345" priority="250">
      <formula>GO73&gt;1</formula>
    </cfRule>
  </conditionalFormatting>
  <conditionalFormatting sqref="GJ74">
    <cfRule type="expression" dxfId="344" priority="249">
      <formula>GO74&gt;1</formula>
    </cfRule>
  </conditionalFormatting>
  <conditionalFormatting sqref="GJ76">
    <cfRule type="expression" dxfId="343" priority="248">
      <formula>GO76&gt;1</formula>
    </cfRule>
  </conditionalFormatting>
  <conditionalFormatting sqref="GJ77">
    <cfRule type="expression" dxfId="342" priority="247">
      <formula>GO77&gt;1</formula>
    </cfRule>
  </conditionalFormatting>
  <conditionalFormatting sqref="GL76">
    <cfRule type="expression" dxfId="341" priority="246">
      <formula>GO64&gt;1</formula>
    </cfRule>
  </conditionalFormatting>
  <conditionalFormatting sqref="GL77">
    <cfRule type="expression" dxfId="340" priority="245">
      <formula>GO65&gt;1</formula>
    </cfRule>
  </conditionalFormatting>
  <conditionalFormatting sqref="GJ79">
    <cfRule type="expression" dxfId="339" priority="244">
      <formula>GP79&gt;1</formula>
    </cfRule>
  </conditionalFormatting>
  <conditionalFormatting sqref="GL79">
    <cfRule type="expression" dxfId="338" priority="243">
      <formula>GO62&gt;1</formula>
    </cfRule>
  </conditionalFormatting>
  <conditionalFormatting sqref="GJ81">
    <cfRule type="expression" dxfId="337" priority="242">
      <formula>GP81&gt;1</formula>
    </cfRule>
  </conditionalFormatting>
  <conditionalFormatting sqref="GL81">
    <cfRule type="expression" dxfId="336" priority="241">
      <formula>GO63&gt;1</formula>
    </cfRule>
  </conditionalFormatting>
  <conditionalFormatting sqref="GW71">
    <cfRule type="expression" dxfId="335" priority="240">
      <formula>HB71&gt;1</formula>
    </cfRule>
  </conditionalFormatting>
  <conditionalFormatting sqref="GY71">
    <cfRule type="expression" dxfId="334" priority="239">
      <formula>HB66&gt;1</formula>
    </cfRule>
  </conditionalFormatting>
  <conditionalFormatting sqref="GY72">
    <cfRule type="expression" dxfId="333" priority="238">
      <formula>HB67&gt;1</formula>
    </cfRule>
  </conditionalFormatting>
  <conditionalFormatting sqref="GY73">
    <cfRule type="expression" dxfId="332" priority="237">
      <formula>HB68&gt;1</formula>
    </cfRule>
  </conditionalFormatting>
  <conditionalFormatting sqref="GY74">
    <cfRule type="expression" dxfId="331" priority="236">
      <formula>HB69&gt;1</formula>
    </cfRule>
  </conditionalFormatting>
  <conditionalFormatting sqref="GW72">
    <cfRule type="expression" dxfId="330" priority="235">
      <formula>HB72&gt;1</formula>
    </cfRule>
  </conditionalFormatting>
  <conditionalFormatting sqref="GW73">
    <cfRule type="expression" dxfId="329" priority="234">
      <formula>HB73&gt;1</formula>
    </cfRule>
  </conditionalFormatting>
  <conditionalFormatting sqref="GW74">
    <cfRule type="expression" dxfId="328" priority="233">
      <formula>HB74&gt;1</formula>
    </cfRule>
  </conditionalFormatting>
  <conditionalFormatting sqref="GW76">
    <cfRule type="expression" dxfId="327" priority="232">
      <formula>HB76&gt;1</formula>
    </cfRule>
  </conditionalFormatting>
  <conditionalFormatting sqref="GW77">
    <cfRule type="expression" dxfId="326" priority="231">
      <formula>HB77&gt;1</formula>
    </cfRule>
  </conditionalFormatting>
  <conditionalFormatting sqref="GY76">
    <cfRule type="expression" dxfId="325" priority="230">
      <formula>HB64&gt;1</formula>
    </cfRule>
  </conditionalFormatting>
  <conditionalFormatting sqref="GY77">
    <cfRule type="expression" dxfId="324" priority="229">
      <formula>HB65&gt;1</formula>
    </cfRule>
  </conditionalFormatting>
  <conditionalFormatting sqref="GW79">
    <cfRule type="expression" dxfId="323" priority="228">
      <formula>HC79&gt;1</formula>
    </cfRule>
  </conditionalFormatting>
  <conditionalFormatting sqref="GY79">
    <cfRule type="expression" dxfId="322" priority="227">
      <formula>HB62&gt;1</formula>
    </cfRule>
  </conditionalFormatting>
  <conditionalFormatting sqref="GW81">
    <cfRule type="expression" dxfId="321" priority="226">
      <formula>HC81&gt;1</formula>
    </cfRule>
  </conditionalFormatting>
  <conditionalFormatting sqref="GY81">
    <cfRule type="expression" dxfId="320" priority="225">
      <formula>HB63&gt;1</formula>
    </cfRule>
  </conditionalFormatting>
  <conditionalFormatting sqref="HJ71">
    <cfRule type="expression" dxfId="319" priority="224">
      <formula>HO71&gt;1</formula>
    </cfRule>
  </conditionalFormatting>
  <conditionalFormatting sqref="HL71">
    <cfRule type="expression" dxfId="318" priority="223">
      <formula>HO66&gt;1</formula>
    </cfRule>
  </conditionalFormatting>
  <conditionalFormatting sqref="HL72">
    <cfRule type="expression" dxfId="317" priority="222">
      <formula>HO67&gt;1</formula>
    </cfRule>
  </conditionalFormatting>
  <conditionalFormatting sqref="HL73">
    <cfRule type="expression" dxfId="316" priority="221">
      <formula>HO68&gt;1</formula>
    </cfRule>
  </conditionalFormatting>
  <conditionalFormatting sqref="HL74">
    <cfRule type="expression" dxfId="315" priority="220">
      <formula>HO69&gt;1</formula>
    </cfRule>
  </conditionalFormatting>
  <conditionalFormatting sqref="HJ72">
    <cfRule type="expression" dxfId="314" priority="219">
      <formula>HO72&gt;1</formula>
    </cfRule>
  </conditionalFormatting>
  <conditionalFormatting sqref="HJ73">
    <cfRule type="expression" dxfId="313" priority="218">
      <formula>HO73&gt;1</formula>
    </cfRule>
  </conditionalFormatting>
  <conditionalFormatting sqref="HJ74">
    <cfRule type="expression" dxfId="312" priority="217">
      <formula>HO74&gt;1</formula>
    </cfRule>
  </conditionalFormatting>
  <conditionalFormatting sqref="HJ76">
    <cfRule type="expression" dxfId="311" priority="216">
      <formula>HO76&gt;1</formula>
    </cfRule>
  </conditionalFormatting>
  <conditionalFormatting sqref="HJ77">
    <cfRule type="expression" dxfId="310" priority="215">
      <formula>HO77&gt;1</formula>
    </cfRule>
  </conditionalFormatting>
  <conditionalFormatting sqref="HL76">
    <cfRule type="expression" dxfId="309" priority="214">
      <formula>HO64&gt;1</formula>
    </cfRule>
  </conditionalFormatting>
  <conditionalFormatting sqref="HL77">
    <cfRule type="expression" dxfId="308" priority="213">
      <formula>HO65&gt;1</formula>
    </cfRule>
  </conditionalFormatting>
  <conditionalFormatting sqref="HJ79">
    <cfRule type="expression" dxfId="307" priority="212">
      <formula>HP79&gt;1</formula>
    </cfRule>
  </conditionalFormatting>
  <conditionalFormatting sqref="HL79">
    <cfRule type="expression" dxfId="306" priority="211">
      <formula>HO62&gt;1</formula>
    </cfRule>
  </conditionalFormatting>
  <conditionalFormatting sqref="HJ81">
    <cfRule type="expression" dxfId="305" priority="210">
      <formula>HP81&gt;1</formula>
    </cfRule>
  </conditionalFormatting>
  <conditionalFormatting sqref="HL81">
    <cfRule type="expression" dxfId="304" priority="209">
      <formula>HO63&gt;1</formula>
    </cfRule>
  </conditionalFormatting>
  <conditionalFormatting sqref="HW71">
    <cfRule type="expression" dxfId="303" priority="208">
      <formula>IB71&gt;1</formula>
    </cfRule>
  </conditionalFormatting>
  <conditionalFormatting sqref="HY71">
    <cfRule type="expression" dxfId="302" priority="207">
      <formula>IB66&gt;1</formula>
    </cfRule>
  </conditionalFormatting>
  <conditionalFormatting sqref="HY72">
    <cfRule type="expression" dxfId="301" priority="206">
      <formula>IB67&gt;1</formula>
    </cfRule>
  </conditionalFormatting>
  <conditionalFormatting sqref="HY73">
    <cfRule type="expression" dxfId="300" priority="205">
      <formula>IB68&gt;1</formula>
    </cfRule>
  </conditionalFormatting>
  <conditionalFormatting sqref="HY74">
    <cfRule type="expression" dxfId="299" priority="204">
      <formula>IB69&gt;1</formula>
    </cfRule>
  </conditionalFormatting>
  <conditionalFormatting sqref="HW72">
    <cfRule type="expression" dxfId="298" priority="203">
      <formula>IB72&gt;1</formula>
    </cfRule>
  </conditionalFormatting>
  <conditionalFormatting sqref="HW73">
    <cfRule type="expression" dxfId="297" priority="202">
      <formula>IB73&gt;1</formula>
    </cfRule>
  </conditionalFormatting>
  <conditionalFormatting sqref="HW74">
    <cfRule type="expression" dxfId="296" priority="201">
      <formula>IB74&gt;1</formula>
    </cfRule>
  </conditionalFormatting>
  <conditionalFormatting sqref="HW76">
    <cfRule type="expression" dxfId="295" priority="200">
      <formula>IB76&gt;1</formula>
    </cfRule>
  </conditionalFormatting>
  <conditionalFormatting sqref="HW77">
    <cfRule type="expression" dxfId="294" priority="199">
      <formula>IB77&gt;1</formula>
    </cfRule>
  </conditionalFormatting>
  <conditionalFormatting sqref="HY76">
    <cfRule type="expression" dxfId="293" priority="198">
      <formula>IB64&gt;1</formula>
    </cfRule>
  </conditionalFormatting>
  <conditionalFormatting sqref="HY77">
    <cfRule type="expression" dxfId="292" priority="197">
      <formula>IB65&gt;1</formula>
    </cfRule>
  </conditionalFormatting>
  <conditionalFormatting sqref="HW79">
    <cfRule type="expression" dxfId="291" priority="196">
      <formula>IC79&gt;1</formula>
    </cfRule>
  </conditionalFormatting>
  <conditionalFormatting sqref="HY79">
    <cfRule type="expression" dxfId="290" priority="195">
      <formula>IB62&gt;1</formula>
    </cfRule>
  </conditionalFormatting>
  <conditionalFormatting sqref="HW81">
    <cfRule type="expression" dxfId="289" priority="194">
      <formula>IC81&gt;1</formula>
    </cfRule>
  </conditionalFormatting>
  <conditionalFormatting sqref="HY81">
    <cfRule type="expression" dxfId="288" priority="193">
      <formula>IB63&gt;1</formula>
    </cfRule>
  </conditionalFormatting>
  <conditionalFormatting sqref="IJ71">
    <cfRule type="expression" dxfId="287" priority="192">
      <formula>IO71&gt;1</formula>
    </cfRule>
  </conditionalFormatting>
  <conditionalFormatting sqref="IL71">
    <cfRule type="expression" dxfId="286" priority="191">
      <formula>IO66&gt;1</formula>
    </cfRule>
  </conditionalFormatting>
  <conditionalFormatting sqref="IL72">
    <cfRule type="expression" dxfId="285" priority="190">
      <formula>IO67&gt;1</formula>
    </cfRule>
  </conditionalFormatting>
  <conditionalFormatting sqref="IL73">
    <cfRule type="expression" dxfId="284" priority="189">
      <formula>IO68&gt;1</formula>
    </cfRule>
  </conditionalFormatting>
  <conditionalFormatting sqref="IL74">
    <cfRule type="expression" dxfId="283" priority="188">
      <formula>IO69&gt;1</formula>
    </cfRule>
  </conditionalFormatting>
  <conditionalFormatting sqref="IJ72">
    <cfRule type="expression" dxfId="282" priority="187">
      <formula>IO72&gt;1</formula>
    </cfRule>
  </conditionalFormatting>
  <conditionalFormatting sqref="IJ73">
    <cfRule type="expression" dxfId="281" priority="186">
      <formula>IO73&gt;1</formula>
    </cfRule>
  </conditionalFormatting>
  <conditionalFormatting sqref="IJ74">
    <cfRule type="expression" dxfId="280" priority="185">
      <formula>IO74&gt;1</formula>
    </cfRule>
  </conditionalFormatting>
  <conditionalFormatting sqref="IJ76">
    <cfRule type="expression" dxfId="279" priority="184">
      <formula>IO76&gt;1</formula>
    </cfRule>
  </conditionalFormatting>
  <conditionalFormatting sqref="IJ77">
    <cfRule type="expression" dxfId="278" priority="183">
      <formula>IO77&gt;1</formula>
    </cfRule>
  </conditionalFormatting>
  <conditionalFormatting sqref="IL76">
    <cfRule type="expression" dxfId="277" priority="182">
      <formula>IO64&gt;1</formula>
    </cfRule>
  </conditionalFormatting>
  <conditionalFormatting sqref="IL77">
    <cfRule type="expression" dxfId="276" priority="181">
      <formula>IO65&gt;1</formula>
    </cfRule>
  </conditionalFormatting>
  <conditionalFormatting sqref="IJ79">
    <cfRule type="expression" dxfId="275" priority="180">
      <formula>IP79&gt;1</formula>
    </cfRule>
  </conditionalFormatting>
  <conditionalFormatting sqref="IL79">
    <cfRule type="expression" dxfId="274" priority="179">
      <formula>IO62&gt;1</formula>
    </cfRule>
  </conditionalFormatting>
  <conditionalFormatting sqref="IJ81">
    <cfRule type="expression" dxfId="273" priority="178">
      <formula>IP81&gt;1</formula>
    </cfRule>
  </conditionalFormatting>
  <conditionalFormatting sqref="IL81">
    <cfRule type="expression" dxfId="272" priority="177">
      <formula>IO63&gt;1</formula>
    </cfRule>
  </conditionalFormatting>
  <conditionalFormatting sqref="IW71">
    <cfRule type="expression" dxfId="271" priority="176">
      <formula>JB71&gt;1</formula>
    </cfRule>
  </conditionalFormatting>
  <conditionalFormatting sqref="IY71">
    <cfRule type="expression" dxfId="270" priority="175">
      <formula>JB66&gt;1</formula>
    </cfRule>
  </conditionalFormatting>
  <conditionalFormatting sqref="IY72">
    <cfRule type="expression" dxfId="269" priority="174">
      <formula>JB67&gt;1</formula>
    </cfRule>
  </conditionalFormatting>
  <conditionalFormatting sqref="IY73">
    <cfRule type="expression" dxfId="268" priority="173">
      <formula>JB68&gt;1</formula>
    </cfRule>
  </conditionalFormatting>
  <conditionalFormatting sqref="IY74">
    <cfRule type="expression" dxfId="267" priority="172">
      <formula>JB69&gt;1</formula>
    </cfRule>
  </conditionalFormatting>
  <conditionalFormatting sqref="IW72">
    <cfRule type="expression" dxfId="266" priority="171">
      <formula>JB72&gt;1</formula>
    </cfRule>
  </conditionalFormatting>
  <conditionalFormatting sqref="IW73">
    <cfRule type="expression" dxfId="265" priority="170">
      <formula>JB73&gt;1</formula>
    </cfRule>
  </conditionalFormatting>
  <conditionalFormatting sqref="IW74">
    <cfRule type="expression" dxfId="264" priority="169">
      <formula>JB74&gt;1</formula>
    </cfRule>
  </conditionalFormatting>
  <conditionalFormatting sqref="IW76">
    <cfRule type="expression" dxfId="263" priority="168">
      <formula>JB76&gt;1</formula>
    </cfRule>
  </conditionalFormatting>
  <conditionalFormatting sqref="IW77">
    <cfRule type="expression" dxfId="262" priority="167">
      <formula>JB77&gt;1</formula>
    </cfRule>
  </conditionalFormatting>
  <conditionalFormatting sqref="IY76">
    <cfRule type="expression" dxfId="261" priority="166">
      <formula>JB64&gt;1</formula>
    </cfRule>
  </conditionalFormatting>
  <conditionalFormatting sqref="IY77">
    <cfRule type="expression" dxfId="260" priority="165">
      <formula>JB65&gt;1</formula>
    </cfRule>
  </conditionalFormatting>
  <conditionalFormatting sqref="IW79">
    <cfRule type="expression" dxfId="259" priority="164">
      <formula>JC79&gt;1</formula>
    </cfRule>
  </conditionalFormatting>
  <conditionalFormatting sqref="IY79">
    <cfRule type="expression" dxfId="258" priority="163">
      <formula>JB62&gt;1</formula>
    </cfRule>
  </conditionalFormatting>
  <conditionalFormatting sqref="IW81">
    <cfRule type="expression" dxfId="257" priority="162">
      <formula>JC81&gt;1</formula>
    </cfRule>
  </conditionalFormatting>
  <conditionalFormatting sqref="IY81">
    <cfRule type="expression" dxfId="256" priority="161">
      <formula>JB63&gt;1</formula>
    </cfRule>
  </conditionalFormatting>
  <conditionalFormatting sqref="JJ71">
    <cfRule type="expression" dxfId="255" priority="160">
      <formula>JO71&gt;1</formula>
    </cfRule>
  </conditionalFormatting>
  <conditionalFormatting sqref="JL71">
    <cfRule type="expression" dxfId="254" priority="159">
      <formula>JO66&gt;1</formula>
    </cfRule>
  </conditionalFormatting>
  <conditionalFormatting sqref="JL72">
    <cfRule type="expression" dxfId="253" priority="158">
      <formula>JO67&gt;1</formula>
    </cfRule>
  </conditionalFormatting>
  <conditionalFormatting sqref="JL73">
    <cfRule type="expression" dxfId="252" priority="157">
      <formula>JO68&gt;1</formula>
    </cfRule>
  </conditionalFormatting>
  <conditionalFormatting sqref="JL74">
    <cfRule type="expression" dxfId="251" priority="156">
      <formula>JO69&gt;1</formula>
    </cfRule>
  </conditionalFormatting>
  <conditionalFormatting sqref="JJ72">
    <cfRule type="expression" dxfId="250" priority="155">
      <formula>JO72&gt;1</formula>
    </cfRule>
  </conditionalFormatting>
  <conditionalFormatting sqref="JJ73">
    <cfRule type="expression" dxfId="249" priority="154">
      <formula>JO73&gt;1</formula>
    </cfRule>
  </conditionalFormatting>
  <conditionalFormatting sqref="JJ74">
    <cfRule type="expression" dxfId="248" priority="153">
      <formula>JO74&gt;1</formula>
    </cfRule>
  </conditionalFormatting>
  <conditionalFormatting sqref="JJ76">
    <cfRule type="expression" dxfId="247" priority="152">
      <formula>JO76&gt;1</formula>
    </cfRule>
  </conditionalFormatting>
  <conditionalFormatting sqref="JJ77">
    <cfRule type="expression" dxfId="246" priority="151">
      <formula>JO77&gt;1</formula>
    </cfRule>
  </conditionalFormatting>
  <conditionalFormatting sqref="JL76">
    <cfRule type="expression" dxfId="245" priority="150">
      <formula>JO64&gt;1</formula>
    </cfRule>
  </conditionalFormatting>
  <conditionalFormatting sqref="JL77">
    <cfRule type="expression" dxfId="244" priority="149">
      <formula>JO65&gt;1</formula>
    </cfRule>
  </conditionalFormatting>
  <conditionalFormatting sqref="JJ79">
    <cfRule type="expression" dxfId="243" priority="148">
      <formula>JP79&gt;1</formula>
    </cfRule>
  </conditionalFormatting>
  <conditionalFormatting sqref="JL79">
    <cfRule type="expression" dxfId="242" priority="147">
      <formula>JO62&gt;1</formula>
    </cfRule>
  </conditionalFormatting>
  <conditionalFormatting sqref="JJ81">
    <cfRule type="expression" dxfId="241" priority="146">
      <formula>JP81&gt;1</formula>
    </cfRule>
  </conditionalFormatting>
  <conditionalFormatting sqref="JL81">
    <cfRule type="expression" dxfId="240" priority="145">
      <formula>JO63&gt;1</formula>
    </cfRule>
  </conditionalFormatting>
  <conditionalFormatting sqref="JW71">
    <cfRule type="expression" dxfId="239" priority="144">
      <formula>KB71&gt;1</formula>
    </cfRule>
  </conditionalFormatting>
  <conditionalFormatting sqref="JY71">
    <cfRule type="expression" dxfId="238" priority="143">
      <formula>KB66&gt;1</formula>
    </cfRule>
  </conditionalFormatting>
  <conditionalFormatting sqref="JY72">
    <cfRule type="expression" dxfId="237" priority="142">
      <formula>KB67&gt;1</formula>
    </cfRule>
  </conditionalFormatting>
  <conditionalFormatting sqref="JY73">
    <cfRule type="expression" dxfId="236" priority="141">
      <formula>KB68&gt;1</formula>
    </cfRule>
  </conditionalFormatting>
  <conditionalFormatting sqref="JY74">
    <cfRule type="expression" dxfId="235" priority="140">
      <formula>KB69&gt;1</formula>
    </cfRule>
  </conditionalFormatting>
  <conditionalFormatting sqref="JW72">
    <cfRule type="expression" dxfId="234" priority="139">
      <formula>KB72&gt;1</formula>
    </cfRule>
  </conditionalFormatting>
  <conditionalFormatting sqref="JW73">
    <cfRule type="expression" dxfId="233" priority="138">
      <formula>KB73&gt;1</formula>
    </cfRule>
  </conditionalFormatting>
  <conditionalFormatting sqref="JW74">
    <cfRule type="expression" dxfId="232" priority="137">
      <formula>KB74&gt;1</formula>
    </cfRule>
  </conditionalFormatting>
  <conditionalFormatting sqref="JW76">
    <cfRule type="expression" dxfId="231" priority="136">
      <formula>KB76&gt;1</formula>
    </cfRule>
  </conditionalFormatting>
  <conditionalFormatting sqref="JW77">
    <cfRule type="expression" dxfId="230" priority="135">
      <formula>KB77&gt;1</formula>
    </cfRule>
  </conditionalFormatting>
  <conditionalFormatting sqref="JY76">
    <cfRule type="expression" dxfId="229" priority="134">
      <formula>KB64&gt;1</formula>
    </cfRule>
  </conditionalFormatting>
  <conditionalFormatting sqref="JY77">
    <cfRule type="expression" dxfId="228" priority="133">
      <formula>KB65&gt;1</formula>
    </cfRule>
  </conditionalFormatting>
  <conditionalFormatting sqref="JW79">
    <cfRule type="expression" dxfId="227" priority="132">
      <formula>KC79&gt;1</formula>
    </cfRule>
  </conditionalFormatting>
  <conditionalFormatting sqref="JY79">
    <cfRule type="expression" dxfId="226" priority="131">
      <formula>KB62&gt;1</formula>
    </cfRule>
  </conditionalFormatting>
  <conditionalFormatting sqref="JW81">
    <cfRule type="expression" dxfId="225" priority="130">
      <formula>KC81&gt;1</formula>
    </cfRule>
  </conditionalFormatting>
  <conditionalFormatting sqref="JY81">
    <cfRule type="expression" dxfId="224" priority="129">
      <formula>KB63&gt;1</formula>
    </cfRule>
  </conditionalFormatting>
  <conditionalFormatting sqref="KJ71">
    <cfRule type="expression" dxfId="223" priority="128">
      <formula>KO71&gt;1</formula>
    </cfRule>
  </conditionalFormatting>
  <conditionalFormatting sqref="KL71">
    <cfRule type="expression" dxfId="222" priority="127">
      <formula>KO66&gt;1</formula>
    </cfRule>
  </conditionalFormatting>
  <conditionalFormatting sqref="KL72">
    <cfRule type="expression" dxfId="221" priority="126">
      <formula>KO67&gt;1</formula>
    </cfRule>
  </conditionalFormatting>
  <conditionalFormatting sqref="KL73">
    <cfRule type="expression" dxfId="220" priority="125">
      <formula>KO68&gt;1</formula>
    </cfRule>
  </conditionalFormatting>
  <conditionalFormatting sqref="KL74">
    <cfRule type="expression" dxfId="219" priority="124">
      <formula>KO69&gt;1</formula>
    </cfRule>
  </conditionalFormatting>
  <conditionalFormatting sqref="KJ72">
    <cfRule type="expression" dxfId="218" priority="123">
      <formula>KO72&gt;1</formula>
    </cfRule>
  </conditionalFormatting>
  <conditionalFormatting sqref="KJ73">
    <cfRule type="expression" dxfId="217" priority="122">
      <formula>KO73&gt;1</formula>
    </cfRule>
  </conditionalFormatting>
  <conditionalFormatting sqref="KJ74">
    <cfRule type="expression" dxfId="216" priority="121">
      <formula>KO74&gt;1</formula>
    </cfRule>
  </conditionalFormatting>
  <conditionalFormatting sqref="KJ76">
    <cfRule type="expression" dxfId="215" priority="120">
      <formula>KO76&gt;1</formula>
    </cfRule>
  </conditionalFormatting>
  <conditionalFormatting sqref="KJ77">
    <cfRule type="expression" dxfId="214" priority="119">
      <formula>KO77&gt;1</formula>
    </cfRule>
  </conditionalFormatting>
  <conditionalFormatting sqref="KL76">
    <cfRule type="expression" dxfId="213" priority="118">
      <formula>KO64&gt;1</formula>
    </cfRule>
  </conditionalFormatting>
  <conditionalFormatting sqref="KL77">
    <cfRule type="expression" dxfId="212" priority="117">
      <formula>KO65&gt;1</formula>
    </cfRule>
  </conditionalFormatting>
  <conditionalFormatting sqref="KJ79">
    <cfRule type="expression" dxfId="211" priority="116">
      <formula>KP79&gt;1</formula>
    </cfRule>
  </conditionalFormatting>
  <conditionalFormatting sqref="KL79">
    <cfRule type="expression" dxfId="210" priority="115">
      <formula>KO62&gt;1</formula>
    </cfRule>
  </conditionalFormatting>
  <conditionalFormatting sqref="KJ81">
    <cfRule type="expression" dxfId="209" priority="114">
      <formula>KP81&gt;1</formula>
    </cfRule>
  </conditionalFormatting>
  <conditionalFormatting sqref="KL81">
    <cfRule type="expression" dxfId="208" priority="113">
      <formula>KO63&gt;1</formula>
    </cfRule>
  </conditionalFormatting>
  <conditionalFormatting sqref="KW71">
    <cfRule type="expression" dxfId="207" priority="112">
      <formula>LB71&gt;1</formula>
    </cfRule>
  </conditionalFormatting>
  <conditionalFormatting sqref="KY71">
    <cfRule type="expression" dxfId="206" priority="111">
      <formula>LB66&gt;1</formula>
    </cfRule>
  </conditionalFormatting>
  <conditionalFormatting sqref="KY72">
    <cfRule type="expression" dxfId="205" priority="110">
      <formula>LB67&gt;1</formula>
    </cfRule>
  </conditionalFormatting>
  <conditionalFormatting sqref="KY73">
    <cfRule type="expression" dxfId="204" priority="109">
      <formula>LB68&gt;1</formula>
    </cfRule>
  </conditionalFormatting>
  <conditionalFormatting sqref="KY74">
    <cfRule type="expression" dxfId="203" priority="108">
      <formula>LB69&gt;1</formula>
    </cfRule>
  </conditionalFormatting>
  <conditionalFormatting sqref="KW72">
    <cfRule type="expression" dxfId="202" priority="107">
      <formula>LB72&gt;1</formula>
    </cfRule>
  </conditionalFormatting>
  <conditionalFormatting sqref="KW73">
    <cfRule type="expression" dxfId="201" priority="106">
      <formula>LB73&gt;1</formula>
    </cfRule>
  </conditionalFormatting>
  <conditionalFormatting sqref="KW74">
    <cfRule type="expression" dxfId="200" priority="105">
      <formula>LB74&gt;1</formula>
    </cfRule>
  </conditionalFormatting>
  <conditionalFormatting sqref="KW76">
    <cfRule type="expression" dxfId="199" priority="104">
      <formula>LB76&gt;1</formula>
    </cfRule>
  </conditionalFormatting>
  <conditionalFormatting sqref="KW77">
    <cfRule type="expression" dxfId="198" priority="103">
      <formula>LB77&gt;1</formula>
    </cfRule>
  </conditionalFormatting>
  <conditionalFormatting sqref="KY76">
    <cfRule type="expression" dxfId="197" priority="102">
      <formula>LB64&gt;1</formula>
    </cfRule>
  </conditionalFormatting>
  <conditionalFormatting sqref="KY77">
    <cfRule type="expression" dxfId="196" priority="101">
      <formula>LB65&gt;1</formula>
    </cfRule>
  </conditionalFormatting>
  <conditionalFormatting sqref="KW79">
    <cfRule type="expression" dxfId="195" priority="100">
      <formula>LC79&gt;1</formula>
    </cfRule>
  </conditionalFormatting>
  <conditionalFormatting sqref="KY79">
    <cfRule type="expression" dxfId="194" priority="99">
      <formula>LB62&gt;1</formula>
    </cfRule>
  </conditionalFormatting>
  <conditionalFormatting sqref="KW81">
    <cfRule type="expression" dxfId="193" priority="98">
      <formula>LC81&gt;1</formula>
    </cfRule>
  </conditionalFormatting>
  <conditionalFormatting sqref="KY81">
    <cfRule type="expression" dxfId="192" priority="97">
      <formula>LB63&gt;1</formula>
    </cfRule>
  </conditionalFormatting>
  <conditionalFormatting sqref="LJ71">
    <cfRule type="expression" dxfId="191" priority="96">
      <formula>LO71&gt;1</formula>
    </cfRule>
  </conditionalFormatting>
  <conditionalFormatting sqref="LL71">
    <cfRule type="expression" dxfId="190" priority="95">
      <formula>LO66&gt;1</formula>
    </cfRule>
  </conditionalFormatting>
  <conditionalFormatting sqref="LL72">
    <cfRule type="expression" dxfId="189" priority="94">
      <formula>LO67&gt;1</formula>
    </cfRule>
  </conditionalFormatting>
  <conditionalFormatting sqref="LL73">
    <cfRule type="expression" dxfId="188" priority="93">
      <formula>LO68&gt;1</formula>
    </cfRule>
  </conditionalFormatting>
  <conditionalFormatting sqref="LL74">
    <cfRule type="expression" dxfId="187" priority="92">
      <formula>LO69&gt;1</formula>
    </cfRule>
  </conditionalFormatting>
  <conditionalFormatting sqref="LJ72">
    <cfRule type="expression" dxfId="186" priority="91">
      <formula>LO72&gt;1</formula>
    </cfRule>
  </conditionalFormatting>
  <conditionalFormatting sqref="LJ73">
    <cfRule type="expression" dxfId="185" priority="90">
      <formula>LO73&gt;1</formula>
    </cfRule>
  </conditionalFormatting>
  <conditionalFormatting sqref="LJ74">
    <cfRule type="expression" dxfId="184" priority="89">
      <formula>LO74&gt;1</formula>
    </cfRule>
  </conditionalFormatting>
  <conditionalFormatting sqref="LJ76">
    <cfRule type="expression" dxfId="183" priority="88">
      <formula>LO76&gt;1</formula>
    </cfRule>
  </conditionalFormatting>
  <conditionalFormatting sqref="LJ77">
    <cfRule type="expression" dxfId="182" priority="87">
      <formula>LO77&gt;1</formula>
    </cfRule>
  </conditionalFormatting>
  <conditionalFormatting sqref="LL76">
    <cfRule type="expression" dxfId="181" priority="86">
      <formula>LO64&gt;1</formula>
    </cfRule>
  </conditionalFormatting>
  <conditionalFormatting sqref="LL77">
    <cfRule type="expression" dxfId="180" priority="85">
      <formula>LO65&gt;1</formula>
    </cfRule>
  </conditionalFormatting>
  <conditionalFormatting sqref="LJ79">
    <cfRule type="expression" dxfId="179" priority="84">
      <formula>LP79&gt;1</formula>
    </cfRule>
  </conditionalFormatting>
  <conditionalFormatting sqref="LL79">
    <cfRule type="expression" dxfId="178" priority="83">
      <formula>LO62&gt;1</formula>
    </cfRule>
  </conditionalFormatting>
  <conditionalFormatting sqref="LJ81">
    <cfRule type="expression" dxfId="177" priority="82">
      <formula>LP81&gt;1</formula>
    </cfRule>
  </conditionalFormatting>
  <conditionalFormatting sqref="LL81">
    <cfRule type="expression" dxfId="176" priority="81">
      <formula>LO63&gt;1</formula>
    </cfRule>
  </conditionalFormatting>
  <conditionalFormatting sqref="LW71">
    <cfRule type="expression" dxfId="175" priority="80">
      <formula>MB71&gt;1</formula>
    </cfRule>
  </conditionalFormatting>
  <conditionalFormatting sqref="LY71">
    <cfRule type="expression" dxfId="174" priority="79">
      <formula>MB66&gt;1</formula>
    </cfRule>
  </conditionalFormatting>
  <conditionalFormatting sqref="LY72">
    <cfRule type="expression" dxfId="173" priority="78">
      <formula>MB67&gt;1</formula>
    </cfRule>
  </conditionalFormatting>
  <conditionalFormatting sqref="LY73">
    <cfRule type="expression" dxfId="172" priority="77">
      <formula>MB68&gt;1</formula>
    </cfRule>
  </conditionalFormatting>
  <conditionalFormatting sqref="LY74">
    <cfRule type="expression" dxfId="171" priority="76">
      <formula>MB69&gt;1</formula>
    </cfRule>
  </conditionalFormatting>
  <conditionalFormatting sqref="LW72">
    <cfRule type="expression" dxfId="170" priority="75">
      <formula>MB72&gt;1</formula>
    </cfRule>
  </conditionalFormatting>
  <conditionalFormatting sqref="LW73">
    <cfRule type="expression" dxfId="169" priority="74">
      <formula>MB73&gt;1</formula>
    </cfRule>
  </conditionalFormatting>
  <conditionalFormatting sqref="LW74">
    <cfRule type="expression" dxfId="168" priority="73">
      <formula>MB74&gt;1</formula>
    </cfRule>
  </conditionalFormatting>
  <conditionalFormatting sqref="LW76">
    <cfRule type="expression" dxfId="167" priority="72">
      <formula>MB76&gt;1</formula>
    </cfRule>
  </conditionalFormatting>
  <conditionalFormatting sqref="LW77">
    <cfRule type="expression" dxfId="166" priority="71">
      <formula>MB77&gt;1</formula>
    </cfRule>
  </conditionalFormatting>
  <conditionalFormatting sqref="LY76">
    <cfRule type="expression" dxfId="165" priority="70">
      <formula>MB64&gt;1</formula>
    </cfRule>
  </conditionalFormatting>
  <conditionalFormatting sqref="LY77">
    <cfRule type="expression" dxfId="164" priority="69">
      <formula>MB65&gt;1</formula>
    </cfRule>
  </conditionalFormatting>
  <conditionalFormatting sqref="LW79">
    <cfRule type="expression" dxfId="163" priority="68">
      <formula>MC79&gt;1</formula>
    </cfRule>
  </conditionalFormatting>
  <conditionalFormatting sqref="LY79">
    <cfRule type="expression" dxfId="162" priority="67">
      <formula>MB62&gt;1</formula>
    </cfRule>
  </conditionalFormatting>
  <conditionalFormatting sqref="LW81">
    <cfRule type="expression" dxfId="161" priority="66">
      <formula>MC81&gt;1</formula>
    </cfRule>
  </conditionalFormatting>
  <conditionalFormatting sqref="LY81">
    <cfRule type="expression" dxfId="160" priority="65">
      <formula>MB63&gt;1</formula>
    </cfRule>
  </conditionalFormatting>
  <dataValidations count="1">
    <dataValidation type="whole" allowBlank="1" showErrorMessage="1" errorTitle="ERROR" error="0 - 999 !" sqref="I71:I74 K71:K74 V71:V74 X71:X74 AI71:AI74 AK71:AK74 AV71:AV74 AX71:AX74 BI71:BI74 BK71:BK74 BV71:BV74 BX71:BX74 CI71:CI74 CK71:CK74 CV71:CV74 CX71:CX74 DI71:DI74 DK71:DK74 DV71:DV74 DX71:DX74 EI71:EI74 EK71:EK74 EV71:EV74 EX71:EX74 FI71:FI74 FK71:FK74 FV71:FV74 FX71:FX74 GI71:GI74 GK71:GK74 GV71:GV74 GX71:GX74 HI71:HI74 HK71:HK74 HV71:HV74 HX71:HX74 II71:II74 IK71:IK74 IV71:IV74 IX71:IX74 JI71:JI74 JK71:JK74 JV71:JV74 JX71:JX74 KI71:KI74 KK71:KK74 KV71:KV74 KX71:KX74 LI71:LI74 LK71:LK74 LV71:LV74 LX71:LX74" xr:uid="{00000000-0002-0000-0300-000000000000}">
      <formula1>0</formula1>
      <formula2>999</formula2>
    </dataValidation>
  </dataValidations>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3049" id="{20CF15E6-02DC-4744-A04E-61E7607CFF7C}">
            <xm:f>AND(PrSettings!$M$4&lt;&gt;"●",$F6=$G6)</xm:f>
            <x14:dxf>
              <font>
                <color theme="2" tint="-9.9948118533890809E-2"/>
              </font>
            </x14:dxf>
          </x14:cfRule>
          <xm:sqref>Q6:Q11 Q13:Q18 Q20:Q25 Q27:Q32 Q34:Q39 Q41:Q46 Q48:Q53 Q55:Q60</xm:sqref>
        </x14:conditionalFormatting>
        <x14:conditionalFormatting xmlns:xm="http://schemas.microsoft.com/office/excel/2006/main">
          <x14:cfRule type="expression" priority="2924" id="{FD477762-C8E0-4AB7-9E3E-663B19850A2A}">
            <xm:f>AND(PrSettings!$M$4&lt;&gt;"●",$F64=$G64)</xm:f>
            <x14:dxf>
              <font>
                <color theme="2" tint="-9.9948118533890809E-2"/>
              </font>
            </x14:dxf>
          </x14:cfRule>
          <xm:sqref>Q64</xm:sqref>
        </x14:conditionalFormatting>
        <x14:conditionalFormatting xmlns:xm="http://schemas.microsoft.com/office/excel/2006/main">
          <x14:cfRule type="expression" priority="2926" id="{DDA277CA-4D59-45D8-AE65-BA1E8BED51C5}">
            <xm:f>AND(PrSettings!$M$4&lt;&gt;"●",$F62=$G62)</xm:f>
            <x14:dxf>
              <font>
                <color theme="2" tint="-9.9948118533890809E-2"/>
              </font>
            </x14:dxf>
          </x14:cfRule>
          <xm:sqref>Q62</xm:sqref>
        </x14:conditionalFormatting>
        <x14:conditionalFormatting xmlns:xm="http://schemas.microsoft.com/office/excel/2006/main">
          <x14:cfRule type="expression" priority="2925" id="{A390AC6D-E110-4938-851C-92EC42F782E0}">
            <xm:f>AND(PrSettings!$M$4&lt;&gt;"●",$F63=$G63)</xm:f>
            <x14:dxf>
              <font>
                <color theme="2" tint="-9.9948118533890809E-2"/>
              </font>
            </x14:dxf>
          </x14:cfRule>
          <xm:sqref>Q63</xm:sqref>
        </x14:conditionalFormatting>
        <x14:conditionalFormatting xmlns:xm="http://schemas.microsoft.com/office/excel/2006/main">
          <x14:cfRule type="expression" priority="2923" id="{F812E6E2-A332-402F-8C7E-B3EF931F0843}">
            <xm:f>AND(PrSettings!$M$4&lt;&gt;"●",$F65=$G65)</xm:f>
            <x14:dxf>
              <font>
                <color theme="2" tint="-9.9948118533890809E-2"/>
              </font>
            </x14:dxf>
          </x14:cfRule>
          <xm:sqref>Q65</xm:sqref>
        </x14:conditionalFormatting>
        <x14:conditionalFormatting xmlns:xm="http://schemas.microsoft.com/office/excel/2006/main">
          <x14:cfRule type="expression" priority="2922" id="{1FBDC8CE-19F3-48FB-9C07-22C50A59F975}">
            <xm:f>AND(PrSettings!$M$4&lt;&gt;"●",$F66=$G66)</xm:f>
            <x14:dxf>
              <font>
                <color theme="2" tint="-9.9948118533890809E-2"/>
              </font>
            </x14:dxf>
          </x14:cfRule>
          <xm:sqref>Q66</xm:sqref>
        </x14:conditionalFormatting>
        <x14:conditionalFormatting xmlns:xm="http://schemas.microsoft.com/office/excel/2006/main">
          <x14:cfRule type="expression" priority="2921" id="{FB9D01D4-B426-4DC7-94C4-148DCDAF3080}">
            <xm:f>AND(PrSettings!$M$4&lt;&gt;"●",$F67=$G67)</xm:f>
            <x14:dxf>
              <font>
                <color theme="2" tint="-9.9948118533890809E-2"/>
              </font>
            </x14:dxf>
          </x14:cfRule>
          <xm:sqref>Q67</xm:sqref>
        </x14:conditionalFormatting>
        <x14:conditionalFormatting xmlns:xm="http://schemas.microsoft.com/office/excel/2006/main">
          <x14:cfRule type="expression" priority="2920" id="{20A06DBC-3DAE-4058-8F9F-7EF4F4D64B1B}">
            <xm:f>AND(PrSettings!$M$4&lt;&gt;"●",$F68=$G68)</xm:f>
            <x14:dxf>
              <font>
                <color theme="2" tint="-9.9948118533890809E-2"/>
              </font>
            </x14:dxf>
          </x14:cfRule>
          <xm:sqref>Q68</xm:sqref>
        </x14:conditionalFormatting>
        <x14:conditionalFormatting xmlns:xm="http://schemas.microsoft.com/office/excel/2006/main">
          <x14:cfRule type="expression" priority="2919" id="{351F5A46-6E1D-4CDD-93D2-7EC16B67AE10}">
            <xm:f>AND(PrSettings!$M$4&lt;&gt;"●",$F69=$G69)</xm:f>
            <x14:dxf>
              <font>
                <color theme="2" tint="-9.9948118533890809E-2"/>
              </font>
            </x14:dxf>
          </x14:cfRule>
          <xm:sqref>Q69</xm:sqref>
        </x14:conditionalFormatting>
        <x14:conditionalFormatting xmlns:xm="http://schemas.microsoft.com/office/excel/2006/main">
          <x14:cfRule type="expression" priority="2843" id="{39D3313C-F14D-4706-831E-429A47DF4A1A}">
            <xm:f>AND(PrSettings!$M$4&lt;&gt;"●",$F79=$G79)</xm:f>
            <x14:dxf>
              <font>
                <color theme="2" tint="-9.9948118533890809E-2"/>
              </font>
            </x14:dxf>
          </x14:cfRule>
          <xm:sqref>Q79</xm:sqref>
        </x14:conditionalFormatting>
        <x14:conditionalFormatting xmlns:xm="http://schemas.microsoft.com/office/excel/2006/main">
          <x14:cfRule type="expression" priority="2842" id="{07CD8A9D-3F86-498D-A528-EB4DD4E57961}">
            <xm:f>AND(PrSettings!$M$4&lt;&gt;"●",$F81=$G81)</xm:f>
            <x14:dxf>
              <font>
                <color theme="2" tint="-9.9948118533890809E-2"/>
              </font>
            </x14:dxf>
          </x14:cfRule>
          <xm:sqref>Q81</xm:sqref>
        </x14:conditionalFormatting>
        <x14:conditionalFormatting xmlns:xm="http://schemas.microsoft.com/office/excel/2006/main">
          <x14:cfRule type="expression" priority="2462" id="{7B708C04-0CC4-4224-9B60-40D9D84B5FAF}">
            <xm:f>AND(PrSettings!$M$4&lt;&gt;"●",_xlfn.IFNA(VLOOKUP(I71,$B$71:$F$74,5,0),0)+_xlfn.IFNA(VLOOKUP(I71,$D$71:$G$74,4,0),0)=_xlfn.IFNA(VLOOKUP(K71,$B$71:$F$74,5,0),0)+_xlfn.IFNA(VLOOKUP(K71,$D$71:$G$74,4,0),0))</xm:f>
            <x14:dxf>
              <font>
                <color theme="2" tint="-9.9948118533890809E-2"/>
              </font>
            </x14:dxf>
          </x14:cfRule>
          <xm:sqref>Q71:Q74</xm:sqref>
        </x14:conditionalFormatting>
        <x14:conditionalFormatting xmlns:xm="http://schemas.microsoft.com/office/excel/2006/main">
          <x14:cfRule type="expression" priority="2461" id="{6E1C1706-FD86-48F6-9E8B-7B0B8D5DB9AB}">
            <xm:f>AND(PrSettings!$M$4&lt;&gt;"●",_xlfn.IFNA(VLOOKUP(I76,$B$76:$F$77,5,0),0)+_xlfn.IFNA(VLOOKUP(I76,$D$76:$G$77,4,0),0)=_xlfn.IFNA(VLOOKUP(K76,$B$76:$F$77,5,0),0)+_xlfn.IFNA(VLOOKUP(K76,$D$76:$G$77,4,0),0))</xm:f>
            <x14:dxf>
              <font>
                <color theme="2" tint="-9.9948118533890809E-2"/>
              </font>
            </x14:dxf>
          </x14:cfRule>
          <xm:sqref>Q76:Q77</xm:sqref>
        </x14:conditionalFormatting>
        <x14:conditionalFormatting xmlns:xm="http://schemas.microsoft.com/office/excel/2006/main">
          <x14:cfRule type="expression" priority="725" id="{AA6965E8-88FE-4C40-85ED-BFF65A742D4E}">
            <xm:f>AND(PrSettings!$M$4&lt;&gt;"●",$F6=$G6)</xm:f>
            <x14:dxf>
              <font>
                <color theme="2" tint="-9.9948118533890809E-2"/>
              </font>
            </x14:dxf>
          </x14:cfRule>
          <xm:sqref>AD6:AD11 AD13:AD18 AD20:AD25 AD27:AD32 AD34:AD39 AD41:AD46 AD48:AD53 AD55:AD60</xm:sqref>
        </x14:conditionalFormatting>
        <x14:conditionalFormatting xmlns:xm="http://schemas.microsoft.com/office/excel/2006/main">
          <x14:cfRule type="expression" priority="722" id="{7E352A85-EA6E-421E-A17C-0895A54D4EBD}">
            <xm:f>AND(PrSettings!$M$4&lt;&gt;"●",$F64=$G64)</xm:f>
            <x14:dxf>
              <font>
                <color theme="2" tint="-9.9948118533890809E-2"/>
              </font>
            </x14:dxf>
          </x14:cfRule>
          <xm:sqref>AD64</xm:sqref>
        </x14:conditionalFormatting>
        <x14:conditionalFormatting xmlns:xm="http://schemas.microsoft.com/office/excel/2006/main">
          <x14:cfRule type="expression" priority="724" id="{4CFD4F23-5D5C-4922-9D0D-0738F8BFFB8B}">
            <xm:f>AND(PrSettings!$M$4&lt;&gt;"●",$F62=$G62)</xm:f>
            <x14:dxf>
              <font>
                <color theme="2" tint="-9.9948118533890809E-2"/>
              </font>
            </x14:dxf>
          </x14:cfRule>
          <xm:sqref>AD62</xm:sqref>
        </x14:conditionalFormatting>
        <x14:conditionalFormatting xmlns:xm="http://schemas.microsoft.com/office/excel/2006/main">
          <x14:cfRule type="expression" priority="723" id="{7F13F9C9-2A27-4B0A-871A-EC4024ED9D9E}">
            <xm:f>AND(PrSettings!$M$4&lt;&gt;"●",$F63=$G63)</xm:f>
            <x14:dxf>
              <font>
                <color theme="2" tint="-9.9948118533890809E-2"/>
              </font>
            </x14:dxf>
          </x14:cfRule>
          <xm:sqref>AD63</xm:sqref>
        </x14:conditionalFormatting>
        <x14:conditionalFormatting xmlns:xm="http://schemas.microsoft.com/office/excel/2006/main">
          <x14:cfRule type="expression" priority="721" id="{EEECDEF2-792B-438E-A2C7-3EE03740E0C7}">
            <xm:f>AND(PrSettings!$M$4&lt;&gt;"●",$F65=$G65)</xm:f>
            <x14:dxf>
              <font>
                <color theme="2" tint="-9.9948118533890809E-2"/>
              </font>
            </x14:dxf>
          </x14:cfRule>
          <xm:sqref>AD65</xm:sqref>
        </x14:conditionalFormatting>
        <x14:conditionalFormatting xmlns:xm="http://schemas.microsoft.com/office/excel/2006/main">
          <x14:cfRule type="expression" priority="720" id="{60464AAD-D0C6-414B-9F3D-0BC00D5EAA3A}">
            <xm:f>AND(PrSettings!$M$4&lt;&gt;"●",$F66=$G66)</xm:f>
            <x14:dxf>
              <font>
                <color theme="2" tint="-9.9948118533890809E-2"/>
              </font>
            </x14:dxf>
          </x14:cfRule>
          <xm:sqref>AD66</xm:sqref>
        </x14:conditionalFormatting>
        <x14:conditionalFormatting xmlns:xm="http://schemas.microsoft.com/office/excel/2006/main">
          <x14:cfRule type="expression" priority="719" id="{67AED9FB-75E6-4664-8568-EEE0508C0918}">
            <xm:f>AND(PrSettings!$M$4&lt;&gt;"●",$F67=$G67)</xm:f>
            <x14:dxf>
              <font>
                <color theme="2" tint="-9.9948118533890809E-2"/>
              </font>
            </x14:dxf>
          </x14:cfRule>
          <xm:sqref>AD67</xm:sqref>
        </x14:conditionalFormatting>
        <x14:conditionalFormatting xmlns:xm="http://schemas.microsoft.com/office/excel/2006/main">
          <x14:cfRule type="expression" priority="718" id="{6C35AD37-E3AC-478E-AA65-EB41AADBD5CD}">
            <xm:f>AND(PrSettings!$M$4&lt;&gt;"●",$F68=$G68)</xm:f>
            <x14:dxf>
              <font>
                <color theme="2" tint="-9.9948118533890809E-2"/>
              </font>
            </x14:dxf>
          </x14:cfRule>
          <xm:sqref>AD68</xm:sqref>
        </x14:conditionalFormatting>
        <x14:conditionalFormatting xmlns:xm="http://schemas.microsoft.com/office/excel/2006/main">
          <x14:cfRule type="expression" priority="717" id="{F92691F7-2FDD-4366-A470-1CB6EE1379AE}">
            <xm:f>AND(PrSettings!$M$4&lt;&gt;"●",$F69=$G69)</xm:f>
            <x14:dxf>
              <font>
                <color theme="2" tint="-9.9948118533890809E-2"/>
              </font>
            </x14:dxf>
          </x14:cfRule>
          <xm:sqref>AD69</xm:sqref>
        </x14:conditionalFormatting>
        <x14:conditionalFormatting xmlns:xm="http://schemas.microsoft.com/office/excel/2006/main">
          <x14:cfRule type="expression" priority="704" id="{B16109C8-734A-4642-990C-8E928783753F}">
            <xm:f>AND(PrSettings!$M$4&lt;&gt;"●",$F79=$G79)</xm:f>
            <x14:dxf>
              <font>
                <color theme="2" tint="-9.9948118533890809E-2"/>
              </font>
            </x14:dxf>
          </x14:cfRule>
          <xm:sqref>AD79</xm:sqref>
        </x14:conditionalFormatting>
        <x14:conditionalFormatting xmlns:xm="http://schemas.microsoft.com/office/excel/2006/main">
          <x14:cfRule type="expression" priority="703" id="{AF8CB4AF-37AE-4DD3-84BD-D31E512C2838}">
            <xm:f>AND(PrSettings!$M$4&lt;&gt;"●",$F81=$G81)</xm:f>
            <x14:dxf>
              <font>
                <color theme="2" tint="-9.9948118533890809E-2"/>
              </font>
            </x14:dxf>
          </x14:cfRule>
          <xm:sqref>AD81</xm:sqref>
        </x14:conditionalFormatting>
        <x14:conditionalFormatting xmlns:xm="http://schemas.microsoft.com/office/excel/2006/main">
          <x14:cfRule type="expression" priority="698" id="{9FF8AC6C-E8B9-4028-9A67-EE1FF059C6B9}">
            <xm:f>AND(PrSettings!$M$4&lt;&gt;"●",_xlfn.IFNA(VLOOKUP(V71,$B$71:$F$74,5,0),0)+_xlfn.IFNA(VLOOKUP(V71,$D$71:$G$74,4,0),0)=_xlfn.IFNA(VLOOKUP(X71,$B$71:$F$74,5,0),0)+_xlfn.IFNA(VLOOKUP(X71,$D$71:$G$74,4,0),0))</xm:f>
            <x14:dxf>
              <font>
                <color theme="2" tint="-9.9948118533890809E-2"/>
              </font>
            </x14:dxf>
          </x14:cfRule>
          <xm:sqref>AD71:AD74</xm:sqref>
        </x14:conditionalFormatting>
        <x14:conditionalFormatting xmlns:xm="http://schemas.microsoft.com/office/excel/2006/main">
          <x14:cfRule type="expression" priority="697" id="{1F4D1BCB-4851-4401-B44D-09BFB24EF194}">
            <xm:f>AND(PrSettings!$M$4&lt;&gt;"●",_xlfn.IFNA(VLOOKUP(V76,$B$76:$F$77,5,0),0)+_xlfn.IFNA(VLOOKUP(V76,$D$76:$G$77,4,0),0)=_xlfn.IFNA(VLOOKUP(X76,$B$76:$F$77,5,0),0)+_xlfn.IFNA(VLOOKUP(X76,$D$76:$G$77,4,0),0))</xm:f>
            <x14:dxf>
              <font>
                <color theme="2" tint="-9.9948118533890809E-2"/>
              </font>
            </x14:dxf>
          </x14:cfRule>
          <xm:sqref>AD76:AD77</xm:sqref>
        </x14:conditionalFormatting>
        <x14:conditionalFormatting xmlns:xm="http://schemas.microsoft.com/office/excel/2006/main">
          <x14:cfRule type="expression" priority="696" id="{8E51EA42-747D-4A45-A563-CFB0F296A58F}">
            <xm:f>AND(PrSettings!$M$4&lt;&gt;"●",$F6=$G6)</xm:f>
            <x14:dxf>
              <font>
                <color theme="2" tint="-9.9948118533890809E-2"/>
              </font>
            </x14:dxf>
          </x14:cfRule>
          <xm:sqref>AQ6:AQ11 AQ13:AQ18 AQ20:AQ25 AQ27:AQ32 AQ34:AQ39 AQ41:AQ46 AQ48:AQ53 AQ55:AQ60</xm:sqref>
        </x14:conditionalFormatting>
        <x14:conditionalFormatting xmlns:xm="http://schemas.microsoft.com/office/excel/2006/main">
          <x14:cfRule type="expression" priority="693" id="{8D4908B9-025F-4F87-87D6-9921D848CD56}">
            <xm:f>AND(PrSettings!$M$4&lt;&gt;"●",$F64=$G64)</xm:f>
            <x14:dxf>
              <font>
                <color theme="2" tint="-9.9948118533890809E-2"/>
              </font>
            </x14:dxf>
          </x14:cfRule>
          <xm:sqref>AQ64</xm:sqref>
        </x14:conditionalFormatting>
        <x14:conditionalFormatting xmlns:xm="http://schemas.microsoft.com/office/excel/2006/main">
          <x14:cfRule type="expression" priority="695" id="{26EEE444-A777-4BE6-B6A8-6E55EE301AE0}">
            <xm:f>AND(PrSettings!$M$4&lt;&gt;"●",$F62=$G62)</xm:f>
            <x14:dxf>
              <font>
                <color theme="2" tint="-9.9948118533890809E-2"/>
              </font>
            </x14:dxf>
          </x14:cfRule>
          <xm:sqref>AQ62</xm:sqref>
        </x14:conditionalFormatting>
        <x14:conditionalFormatting xmlns:xm="http://schemas.microsoft.com/office/excel/2006/main">
          <x14:cfRule type="expression" priority="694" id="{E8706AD1-E978-4AD4-B85D-0FF4C475A1C2}">
            <xm:f>AND(PrSettings!$M$4&lt;&gt;"●",$F63=$G63)</xm:f>
            <x14:dxf>
              <font>
                <color theme="2" tint="-9.9948118533890809E-2"/>
              </font>
            </x14:dxf>
          </x14:cfRule>
          <xm:sqref>AQ63</xm:sqref>
        </x14:conditionalFormatting>
        <x14:conditionalFormatting xmlns:xm="http://schemas.microsoft.com/office/excel/2006/main">
          <x14:cfRule type="expression" priority="692" id="{0554A11B-E1A3-4A28-A2A5-82C4B234449E}">
            <xm:f>AND(PrSettings!$M$4&lt;&gt;"●",$F65=$G65)</xm:f>
            <x14:dxf>
              <font>
                <color theme="2" tint="-9.9948118533890809E-2"/>
              </font>
            </x14:dxf>
          </x14:cfRule>
          <xm:sqref>AQ65</xm:sqref>
        </x14:conditionalFormatting>
        <x14:conditionalFormatting xmlns:xm="http://schemas.microsoft.com/office/excel/2006/main">
          <x14:cfRule type="expression" priority="691" id="{DDCC39D8-BDAA-45ED-AA8B-D9D1C53E3112}">
            <xm:f>AND(PrSettings!$M$4&lt;&gt;"●",$F66=$G66)</xm:f>
            <x14:dxf>
              <font>
                <color theme="2" tint="-9.9948118533890809E-2"/>
              </font>
            </x14:dxf>
          </x14:cfRule>
          <xm:sqref>AQ66</xm:sqref>
        </x14:conditionalFormatting>
        <x14:conditionalFormatting xmlns:xm="http://schemas.microsoft.com/office/excel/2006/main">
          <x14:cfRule type="expression" priority="690" id="{EB3B4CFB-8ED3-41C2-8382-73EBC704B761}">
            <xm:f>AND(PrSettings!$M$4&lt;&gt;"●",$F67=$G67)</xm:f>
            <x14:dxf>
              <font>
                <color theme="2" tint="-9.9948118533890809E-2"/>
              </font>
            </x14:dxf>
          </x14:cfRule>
          <xm:sqref>AQ67</xm:sqref>
        </x14:conditionalFormatting>
        <x14:conditionalFormatting xmlns:xm="http://schemas.microsoft.com/office/excel/2006/main">
          <x14:cfRule type="expression" priority="689" id="{D3235668-14EB-4799-AAC1-A2317A3F36C8}">
            <xm:f>AND(PrSettings!$M$4&lt;&gt;"●",$F68=$G68)</xm:f>
            <x14:dxf>
              <font>
                <color theme="2" tint="-9.9948118533890809E-2"/>
              </font>
            </x14:dxf>
          </x14:cfRule>
          <xm:sqref>AQ68</xm:sqref>
        </x14:conditionalFormatting>
        <x14:conditionalFormatting xmlns:xm="http://schemas.microsoft.com/office/excel/2006/main">
          <x14:cfRule type="expression" priority="688" id="{B351974F-0563-456D-9419-A33E3FCAE8EE}">
            <xm:f>AND(PrSettings!$M$4&lt;&gt;"●",$F69=$G69)</xm:f>
            <x14:dxf>
              <font>
                <color theme="2" tint="-9.9948118533890809E-2"/>
              </font>
            </x14:dxf>
          </x14:cfRule>
          <xm:sqref>AQ69</xm:sqref>
        </x14:conditionalFormatting>
        <x14:conditionalFormatting xmlns:xm="http://schemas.microsoft.com/office/excel/2006/main">
          <x14:cfRule type="expression" priority="675" id="{FF935586-34ED-4108-B5E2-46EEFAFABB79}">
            <xm:f>AND(PrSettings!$M$4&lt;&gt;"●",$F79=$G79)</xm:f>
            <x14:dxf>
              <font>
                <color theme="2" tint="-9.9948118533890809E-2"/>
              </font>
            </x14:dxf>
          </x14:cfRule>
          <xm:sqref>AQ79</xm:sqref>
        </x14:conditionalFormatting>
        <x14:conditionalFormatting xmlns:xm="http://schemas.microsoft.com/office/excel/2006/main">
          <x14:cfRule type="expression" priority="674" id="{9B203A79-FA8D-4A2A-83D2-25A5BFA17381}">
            <xm:f>AND(PrSettings!$M$4&lt;&gt;"●",$F81=$G81)</xm:f>
            <x14:dxf>
              <font>
                <color theme="2" tint="-9.9948118533890809E-2"/>
              </font>
            </x14:dxf>
          </x14:cfRule>
          <xm:sqref>AQ81</xm:sqref>
        </x14:conditionalFormatting>
        <x14:conditionalFormatting xmlns:xm="http://schemas.microsoft.com/office/excel/2006/main">
          <x14:cfRule type="expression" priority="669" id="{A951013E-D783-4441-856B-2CFE4B466D08}">
            <xm:f>AND(PrSettings!$M$4&lt;&gt;"●",_xlfn.IFNA(VLOOKUP(AI71,$B$71:$F$74,5,0),0)+_xlfn.IFNA(VLOOKUP(AI71,$D$71:$G$74,4,0),0)=_xlfn.IFNA(VLOOKUP(AK71,$B$71:$F$74,5,0),0)+_xlfn.IFNA(VLOOKUP(AK71,$D$71:$G$74,4,0),0))</xm:f>
            <x14:dxf>
              <font>
                <color theme="2" tint="-9.9948118533890809E-2"/>
              </font>
            </x14:dxf>
          </x14:cfRule>
          <xm:sqref>AQ71:AQ74</xm:sqref>
        </x14:conditionalFormatting>
        <x14:conditionalFormatting xmlns:xm="http://schemas.microsoft.com/office/excel/2006/main">
          <x14:cfRule type="expression" priority="668" id="{DA1D40F3-FA7C-4C34-8E1F-8158CD0FB6F0}">
            <xm:f>AND(PrSettings!$M$4&lt;&gt;"●",_xlfn.IFNA(VLOOKUP(AI76,$B$76:$F$77,5,0),0)+_xlfn.IFNA(VLOOKUP(AI76,$D$76:$G$77,4,0),0)=_xlfn.IFNA(VLOOKUP(AK76,$B$76:$F$77,5,0),0)+_xlfn.IFNA(VLOOKUP(AK76,$D$76:$G$77,4,0),0))</xm:f>
            <x14:dxf>
              <font>
                <color theme="2" tint="-9.9948118533890809E-2"/>
              </font>
            </x14:dxf>
          </x14:cfRule>
          <xm:sqref>AQ76:AQ77</xm:sqref>
        </x14:conditionalFormatting>
        <x14:conditionalFormatting xmlns:xm="http://schemas.microsoft.com/office/excel/2006/main">
          <x14:cfRule type="expression" priority="667" id="{E4D2144A-B625-43F9-9A65-4E62985FC580}">
            <xm:f>AND(PrSettings!$M$4&lt;&gt;"●",$F6=$G6)</xm:f>
            <x14:dxf>
              <font>
                <color theme="2" tint="-9.9948118533890809E-2"/>
              </font>
            </x14:dxf>
          </x14:cfRule>
          <xm:sqref>BD6:BD11 BD13:BD18 BD20:BD25 BD27:BD32 BD34:BD39 BD41:BD46 BD48:BD53 BD55:BD60</xm:sqref>
        </x14:conditionalFormatting>
        <x14:conditionalFormatting xmlns:xm="http://schemas.microsoft.com/office/excel/2006/main">
          <x14:cfRule type="expression" priority="664" id="{FD538D9B-1B3E-4808-932B-E61884475783}">
            <xm:f>AND(PrSettings!$M$4&lt;&gt;"●",$F64=$G64)</xm:f>
            <x14:dxf>
              <font>
                <color theme="2" tint="-9.9948118533890809E-2"/>
              </font>
            </x14:dxf>
          </x14:cfRule>
          <xm:sqref>BD64</xm:sqref>
        </x14:conditionalFormatting>
        <x14:conditionalFormatting xmlns:xm="http://schemas.microsoft.com/office/excel/2006/main">
          <x14:cfRule type="expression" priority="666" id="{6B9E305E-B93A-4487-8691-B84294A5F700}">
            <xm:f>AND(PrSettings!$M$4&lt;&gt;"●",$F62=$G62)</xm:f>
            <x14:dxf>
              <font>
                <color theme="2" tint="-9.9948118533890809E-2"/>
              </font>
            </x14:dxf>
          </x14:cfRule>
          <xm:sqref>BD62</xm:sqref>
        </x14:conditionalFormatting>
        <x14:conditionalFormatting xmlns:xm="http://schemas.microsoft.com/office/excel/2006/main">
          <x14:cfRule type="expression" priority="665" id="{612BE3D6-78C2-46E2-B181-096FB709FF76}">
            <xm:f>AND(PrSettings!$M$4&lt;&gt;"●",$F63=$G63)</xm:f>
            <x14:dxf>
              <font>
                <color theme="2" tint="-9.9948118533890809E-2"/>
              </font>
            </x14:dxf>
          </x14:cfRule>
          <xm:sqref>BD63</xm:sqref>
        </x14:conditionalFormatting>
        <x14:conditionalFormatting xmlns:xm="http://schemas.microsoft.com/office/excel/2006/main">
          <x14:cfRule type="expression" priority="663" id="{0891F6F4-B5CD-4F1C-80D2-4E23D8CE234B}">
            <xm:f>AND(PrSettings!$M$4&lt;&gt;"●",$F65=$G65)</xm:f>
            <x14:dxf>
              <font>
                <color theme="2" tint="-9.9948118533890809E-2"/>
              </font>
            </x14:dxf>
          </x14:cfRule>
          <xm:sqref>BD65</xm:sqref>
        </x14:conditionalFormatting>
        <x14:conditionalFormatting xmlns:xm="http://schemas.microsoft.com/office/excel/2006/main">
          <x14:cfRule type="expression" priority="662" id="{432EC44C-50AF-4E3B-A11B-9524FD98A31C}">
            <xm:f>AND(PrSettings!$M$4&lt;&gt;"●",$F66=$G66)</xm:f>
            <x14:dxf>
              <font>
                <color theme="2" tint="-9.9948118533890809E-2"/>
              </font>
            </x14:dxf>
          </x14:cfRule>
          <xm:sqref>BD66</xm:sqref>
        </x14:conditionalFormatting>
        <x14:conditionalFormatting xmlns:xm="http://schemas.microsoft.com/office/excel/2006/main">
          <x14:cfRule type="expression" priority="661" id="{B7C45DA3-6110-4BDF-93DE-84BFF2E9C78A}">
            <xm:f>AND(PrSettings!$M$4&lt;&gt;"●",$F67=$G67)</xm:f>
            <x14:dxf>
              <font>
                <color theme="2" tint="-9.9948118533890809E-2"/>
              </font>
            </x14:dxf>
          </x14:cfRule>
          <xm:sqref>BD67</xm:sqref>
        </x14:conditionalFormatting>
        <x14:conditionalFormatting xmlns:xm="http://schemas.microsoft.com/office/excel/2006/main">
          <x14:cfRule type="expression" priority="660" id="{F74E0E6D-6F67-4EAA-BAC5-296219C23792}">
            <xm:f>AND(PrSettings!$M$4&lt;&gt;"●",$F68=$G68)</xm:f>
            <x14:dxf>
              <font>
                <color theme="2" tint="-9.9948118533890809E-2"/>
              </font>
            </x14:dxf>
          </x14:cfRule>
          <xm:sqref>BD68</xm:sqref>
        </x14:conditionalFormatting>
        <x14:conditionalFormatting xmlns:xm="http://schemas.microsoft.com/office/excel/2006/main">
          <x14:cfRule type="expression" priority="659" id="{E553B596-ABFB-485B-BD72-5940D6D2D3C8}">
            <xm:f>AND(PrSettings!$M$4&lt;&gt;"●",$F69=$G69)</xm:f>
            <x14:dxf>
              <font>
                <color theme="2" tint="-9.9948118533890809E-2"/>
              </font>
            </x14:dxf>
          </x14:cfRule>
          <xm:sqref>BD69</xm:sqref>
        </x14:conditionalFormatting>
        <x14:conditionalFormatting xmlns:xm="http://schemas.microsoft.com/office/excel/2006/main">
          <x14:cfRule type="expression" priority="646" id="{B602F5C5-4C28-430E-9A2E-9AF0987DBE48}">
            <xm:f>AND(PrSettings!$M$4&lt;&gt;"●",$F79=$G79)</xm:f>
            <x14:dxf>
              <font>
                <color theme="2" tint="-9.9948118533890809E-2"/>
              </font>
            </x14:dxf>
          </x14:cfRule>
          <xm:sqref>BD79</xm:sqref>
        </x14:conditionalFormatting>
        <x14:conditionalFormatting xmlns:xm="http://schemas.microsoft.com/office/excel/2006/main">
          <x14:cfRule type="expression" priority="645" id="{0A3BE30C-A6B4-47FF-B982-C047C60F5803}">
            <xm:f>AND(PrSettings!$M$4&lt;&gt;"●",$F81=$G81)</xm:f>
            <x14:dxf>
              <font>
                <color theme="2" tint="-9.9948118533890809E-2"/>
              </font>
            </x14:dxf>
          </x14:cfRule>
          <xm:sqref>BD81</xm:sqref>
        </x14:conditionalFormatting>
        <x14:conditionalFormatting xmlns:xm="http://schemas.microsoft.com/office/excel/2006/main">
          <x14:cfRule type="expression" priority="640" id="{750AAEED-BD53-4646-9F78-997DDF9B2B1D}">
            <xm:f>AND(PrSettings!$M$4&lt;&gt;"●",_xlfn.IFNA(VLOOKUP(AV71,$B$71:$F$74,5,0),0)+_xlfn.IFNA(VLOOKUP(AV71,$D$71:$G$74,4,0),0)=_xlfn.IFNA(VLOOKUP(AX71,$B$71:$F$74,5,0),0)+_xlfn.IFNA(VLOOKUP(AX71,$D$71:$G$74,4,0),0))</xm:f>
            <x14:dxf>
              <font>
                <color theme="2" tint="-9.9948118533890809E-2"/>
              </font>
            </x14:dxf>
          </x14:cfRule>
          <xm:sqref>BD71:BD74</xm:sqref>
        </x14:conditionalFormatting>
        <x14:conditionalFormatting xmlns:xm="http://schemas.microsoft.com/office/excel/2006/main">
          <x14:cfRule type="expression" priority="639" id="{643E171F-5D1D-4AC2-ADC3-EB7BF59ED659}">
            <xm:f>AND(PrSettings!$M$4&lt;&gt;"●",_xlfn.IFNA(VLOOKUP(AV76,$B$76:$F$77,5,0),0)+_xlfn.IFNA(VLOOKUP(AV76,$D$76:$G$77,4,0),0)=_xlfn.IFNA(VLOOKUP(AX76,$B$76:$F$77,5,0),0)+_xlfn.IFNA(VLOOKUP(AX76,$D$76:$G$77,4,0),0))</xm:f>
            <x14:dxf>
              <font>
                <color theme="2" tint="-9.9948118533890809E-2"/>
              </font>
            </x14:dxf>
          </x14:cfRule>
          <xm:sqref>BD76:BD77</xm:sqref>
        </x14:conditionalFormatting>
        <x14:conditionalFormatting xmlns:xm="http://schemas.microsoft.com/office/excel/2006/main">
          <x14:cfRule type="expression" priority="638" id="{9D07A955-B080-49C1-A391-41E09455D73D}">
            <xm:f>AND(PrSettings!$M$4&lt;&gt;"●",$F6=$G6)</xm:f>
            <x14:dxf>
              <font>
                <color theme="2" tint="-9.9948118533890809E-2"/>
              </font>
            </x14:dxf>
          </x14:cfRule>
          <xm:sqref>BQ6:BQ11 BQ13:BQ18 BQ20:BQ25 BQ27:BQ32 BQ34:BQ39 BQ41:BQ46 BQ48:BQ53 BQ55:BQ60</xm:sqref>
        </x14:conditionalFormatting>
        <x14:conditionalFormatting xmlns:xm="http://schemas.microsoft.com/office/excel/2006/main">
          <x14:cfRule type="expression" priority="635" id="{BCCB58FE-B281-4D66-B3B7-A0E7ABA63459}">
            <xm:f>AND(PrSettings!$M$4&lt;&gt;"●",$F64=$G64)</xm:f>
            <x14:dxf>
              <font>
                <color theme="2" tint="-9.9948118533890809E-2"/>
              </font>
            </x14:dxf>
          </x14:cfRule>
          <xm:sqref>BQ64</xm:sqref>
        </x14:conditionalFormatting>
        <x14:conditionalFormatting xmlns:xm="http://schemas.microsoft.com/office/excel/2006/main">
          <x14:cfRule type="expression" priority="637" id="{B49C73B7-4B74-457E-9E24-BD8C972DEE90}">
            <xm:f>AND(PrSettings!$M$4&lt;&gt;"●",$F62=$G62)</xm:f>
            <x14:dxf>
              <font>
                <color theme="2" tint="-9.9948118533890809E-2"/>
              </font>
            </x14:dxf>
          </x14:cfRule>
          <xm:sqref>BQ62</xm:sqref>
        </x14:conditionalFormatting>
        <x14:conditionalFormatting xmlns:xm="http://schemas.microsoft.com/office/excel/2006/main">
          <x14:cfRule type="expression" priority="636" id="{1C1D680C-9FC3-4F0A-8AB7-04F92DCB9535}">
            <xm:f>AND(PrSettings!$M$4&lt;&gt;"●",$F63=$G63)</xm:f>
            <x14:dxf>
              <font>
                <color theme="2" tint="-9.9948118533890809E-2"/>
              </font>
            </x14:dxf>
          </x14:cfRule>
          <xm:sqref>BQ63</xm:sqref>
        </x14:conditionalFormatting>
        <x14:conditionalFormatting xmlns:xm="http://schemas.microsoft.com/office/excel/2006/main">
          <x14:cfRule type="expression" priority="634" id="{1AE1E214-EEB2-4C50-B7CB-7251B3D9CA39}">
            <xm:f>AND(PrSettings!$M$4&lt;&gt;"●",$F65=$G65)</xm:f>
            <x14:dxf>
              <font>
                <color theme="2" tint="-9.9948118533890809E-2"/>
              </font>
            </x14:dxf>
          </x14:cfRule>
          <xm:sqref>BQ65</xm:sqref>
        </x14:conditionalFormatting>
        <x14:conditionalFormatting xmlns:xm="http://schemas.microsoft.com/office/excel/2006/main">
          <x14:cfRule type="expression" priority="633" id="{A9911879-E311-47C4-96C3-BDD0CE2A64DD}">
            <xm:f>AND(PrSettings!$M$4&lt;&gt;"●",$F66=$G66)</xm:f>
            <x14:dxf>
              <font>
                <color theme="2" tint="-9.9948118533890809E-2"/>
              </font>
            </x14:dxf>
          </x14:cfRule>
          <xm:sqref>BQ66</xm:sqref>
        </x14:conditionalFormatting>
        <x14:conditionalFormatting xmlns:xm="http://schemas.microsoft.com/office/excel/2006/main">
          <x14:cfRule type="expression" priority="632" id="{58B0D810-AC56-4A3A-BC05-8D5434293CD6}">
            <xm:f>AND(PrSettings!$M$4&lt;&gt;"●",$F67=$G67)</xm:f>
            <x14:dxf>
              <font>
                <color theme="2" tint="-9.9948118533890809E-2"/>
              </font>
            </x14:dxf>
          </x14:cfRule>
          <xm:sqref>BQ67</xm:sqref>
        </x14:conditionalFormatting>
        <x14:conditionalFormatting xmlns:xm="http://schemas.microsoft.com/office/excel/2006/main">
          <x14:cfRule type="expression" priority="631" id="{D3F1DC04-657D-449C-87E5-189D3DF4987F}">
            <xm:f>AND(PrSettings!$M$4&lt;&gt;"●",$F68=$G68)</xm:f>
            <x14:dxf>
              <font>
                <color theme="2" tint="-9.9948118533890809E-2"/>
              </font>
            </x14:dxf>
          </x14:cfRule>
          <xm:sqref>BQ68</xm:sqref>
        </x14:conditionalFormatting>
        <x14:conditionalFormatting xmlns:xm="http://schemas.microsoft.com/office/excel/2006/main">
          <x14:cfRule type="expression" priority="630" id="{BC3A326B-4AA0-4ECC-AAC2-E7A735F45F0C}">
            <xm:f>AND(PrSettings!$M$4&lt;&gt;"●",$F69=$G69)</xm:f>
            <x14:dxf>
              <font>
                <color theme="2" tint="-9.9948118533890809E-2"/>
              </font>
            </x14:dxf>
          </x14:cfRule>
          <xm:sqref>BQ69</xm:sqref>
        </x14:conditionalFormatting>
        <x14:conditionalFormatting xmlns:xm="http://schemas.microsoft.com/office/excel/2006/main">
          <x14:cfRule type="expression" priority="617" id="{C1A7D098-9A7F-4D74-AE52-6ED6D9E93624}">
            <xm:f>AND(PrSettings!$M$4&lt;&gt;"●",$F79=$G79)</xm:f>
            <x14:dxf>
              <font>
                <color theme="2" tint="-9.9948118533890809E-2"/>
              </font>
            </x14:dxf>
          </x14:cfRule>
          <xm:sqref>BQ79</xm:sqref>
        </x14:conditionalFormatting>
        <x14:conditionalFormatting xmlns:xm="http://schemas.microsoft.com/office/excel/2006/main">
          <x14:cfRule type="expression" priority="616" id="{51F367F5-9D38-426C-A3E0-44D2F7ECC977}">
            <xm:f>AND(PrSettings!$M$4&lt;&gt;"●",$F81=$G81)</xm:f>
            <x14:dxf>
              <font>
                <color theme="2" tint="-9.9948118533890809E-2"/>
              </font>
            </x14:dxf>
          </x14:cfRule>
          <xm:sqref>BQ81</xm:sqref>
        </x14:conditionalFormatting>
        <x14:conditionalFormatting xmlns:xm="http://schemas.microsoft.com/office/excel/2006/main">
          <x14:cfRule type="expression" priority="611" id="{75CBD915-FE98-4E44-BAB5-A117BF9FBD0E}">
            <xm:f>AND(PrSettings!$M$4&lt;&gt;"●",_xlfn.IFNA(VLOOKUP(BI71,$B$71:$F$74,5,0),0)+_xlfn.IFNA(VLOOKUP(BI71,$D$71:$G$74,4,0),0)=_xlfn.IFNA(VLOOKUP(BK71,$B$71:$F$74,5,0),0)+_xlfn.IFNA(VLOOKUP(BK71,$D$71:$G$74,4,0),0))</xm:f>
            <x14:dxf>
              <font>
                <color theme="2" tint="-9.9948118533890809E-2"/>
              </font>
            </x14:dxf>
          </x14:cfRule>
          <xm:sqref>BQ71:BQ74</xm:sqref>
        </x14:conditionalFormatting>
        <x14:conditionalFormatting xmlns:xm="http://schemas.microsoft.com/office/excel/2006/main">
          <x14:cfRule type="expression" priority="610" id="{F2F24BE1-91BB-468B-8229-46BCE967AAC2}">
            <xm:f>AND(PrSettings!$M$4&lt;&gt;"●",_xlfn.IFNA(VLOOKUP(BI76,$B$76:$F$77,5,0),0)+_xlfn.IFNA(VLOOKUP(BI76,$D$76:$G$77,4,0),0)=_xlfn.IFNA(VLOOKUP(BK76,$B$76:$F$77,5,0),0)+_xlfn.IFNA(VLOOKUP(BK76,$D$76:$G$77,4,0),0))</xm:f>
            <x14:dxf>
              <font>
                <color theme="2" tint="-9.9948118533890809E-2"/>
              </font>
            </x14:dxf>
          </x14:cfRule>
          <xm:sqref>BQ76:BQ77</xm:sqref>
        </x14:conditionalFormatting>
        <x14:conditionalFormatting xmlns:xm="http://schemas.microsoft.com/office/excel/2006/main">
          <x14:cfRule type="expression" priority="609" id="{14F76A7D-4211-4AAF-BE7E-2A74C5DB0637}">
            <xm:f>AND(PrSettings!$M$4&lt;&gt;"●",$F6=$G6)</xm:f>
            <x14:dxf>
              <font>
                <color theme="2" tint="-9.9948118533890809E-2"/>
              </font>
            </x14:dxf>
          </x14:cfRule>
          <xm:sqref>CD6:CD11 CD13:CD18 CD20:CD25 CD27:CD32 CD34:CD39 CD41:CD46 CD48:CD53 CD55:CD60</xm:sqref>
        </x14:conditionalFormatting>
        <x14:conditionalFormatting xmlns:xm="http://schemas.microsoft.com/office/excel/2006/main">
          <x14:cfRule type="expression" priority="606" id="{B2697BA5-6266-4C76-A659-801BA6CD98BD}">
            <xm:f>AND(PrSettings!$M$4&lt;&gt;"●",$F64=$G64)</xm:f>
            <x14:dxf>
              <font>
                <color theme="2" tint="-9.9948118533890809E-2"/>
              </font>
            </x14:dxf>
          </x14:cfRule>
          <xm:sqref>CD64</xm:sqref>
        </x14:conditionalFormatting>
        <x14:conditionalFormatting xmlns:xm="http://schemas.microsoft.com/office/excel/2006/main">
          <x14:cfRule type="expression" priority="608" id="{9C4B2E14-EE6E-4A94-ACAE-81A23BAF58F7}">
            <xm:f>AND(PrSettings!$M$4&lt;&gt;"●",$F62=$G62)</xm:f>
            <x14:dxf>
              <font>
                <color theme="2" tint="-9.9948118533890809E-2"/>
              </font>
            </x14:dxf>
          </x14:cfRule>
          <xm:sqref>CD62</xm:sqref>
        </x14:conditionalFormatting>
        <x14:conditionalFormatting xmlns:xm="http://schemas.microsoft.com/office/excel/2006/main">
          <x14:cfRule type="expression" priority="607" id="{6D804925-DBDB-4353-B3FE-861E6BCFC9BE}">
            <xm:f>AND(PrSettings!$M$4&lt;&gt;"●",$F63=$G63)</xm:f>
            <x14:dxf>
              <font>
                <color theme="2" tint="-9.9948118533890809E-2"/>
              </font>
            </x14:dxf>
          </x14:cfRule>
          <xm:sqref>CD63</xm:sqref>
        </x14:conditionalFormatting>
        <x14:conditionalFormatting xmlns:xm="http://schemas.microsoft.com/office/excel/2006/main">
          <x14:cfRule type="expression" priority="605" id="{07A68655-3B5F-4706-8D41-AE6DC80F2F8C}">
            <xm:f>AND(PrSettings!$M$4&lt;&gt;"●",$F65=$G65)</xm:f>
            <x14:dxf>
              <font>
                <color theme="2" tint="-9.9948118533890809E-2"/>
              </font>
            </x14:dxf>
          </x14:cfRule>
          <xm:sqref>CD65</xm:sqref>
        </x14:conditionalFormatting>
        <x14:conditionalFormatting xmlns:xm="http://schemas.microsoft.com/office/excel/2006/main">
          <x14:cfRule type="expression" priority="604" id="{EE6A035F-61C8-42BA-A383-E7694EFA0425}">
            <xm:f>AND(PrSettings!$M$4&lt;&gt;"●",$F66=$G66)</xm:f>
            <x14:dxf>
              <font>
                <color theme="2" tint="-9.9948118533890809E-2"/>
              </font>
            </x14:dxf>
          </x14:cfRule>
          <xm:sqref>CD66</xm:sqref>
        </x14:conditionalFormatting>
        <x14:conditionalFormatting xmlns:xm="http://schemas.microsoft.com/office/excel/2006/main">
          <x14:cfRule type="expression" priority="603" id="{1E558BAD-687B-44DC-8E02-0913265C3B03}">
            <xm:f>AND(PrSettings!$M$4&lt;&gt;"●",$F67=$G67)</xm:f>
            <x14:dxf>
              <font>
                <color theme="2" tint="-9.9948118533890809E-2"/>
              </font>
            </x14:dxf>
          </x14:cfRule>
          <xm:sqref>CD67</xm:sqref>
        </x14:conditionalFormatting>
        <x14:conditionalFormatting xmlns:xm="http://schemas.microsoft.com/office/excel/2006/main">
          <x14:cfRule type="expression" priority="602" id="{8787267E-5434-48D5-B72E-897F137362FA}">
            <xm:f>AND(PrSettings!$M$4&lt;&gt;"●",$F68=$G68)</xm:f>
            <x14:dxf>
              <font>
                <color theme="2" tint="-9.9948118533890809E-2"/>
              </font>
            </x14:dxf>
          </x14:cfRule>
          <xm:sqref>CD68</xm:sqref>
        </x14:conditionalFormatting>
        <x14:conditionalFormatting xmlns:xm="http://schemas.microsoft.com/office/excel/2006/main">
          <x14:cfRule type="expression" priority="601" id="{972506FA-996E-42A2-B2C9-4089F63C8359}">
            <xm:f>AND(PrSettings!$M$4&lt;&gt;"●",$F69=$G69)</xm:f>
            <x14:dxf>
              <font>
                <color theme="2" tint="-9.9948118533890809E-2"/>
              </font>
            </x14:dxf>
          </x14:cfRule>
          <xm:sqref>CD69</xm:sqref>
        </x14:conditionalFormatting>
        <x14:conditionalFormatting xmlns:xm="http://schemas.microsoft.com/office/excel/2006/main">
          <x14:cfRule type="expression" priority="588" id="{856943D9-1EDB-4DD3-908B-7236208466AC}">
            <xm:f>AND(PrSettings!$M$4&lt;&gt;"●",$F79=$G79)</xm:f>
            <x14:dxf>
              <font>
                <color theme="2" tint="-9.9948118533890809E-2"/>
              </font>
            </x14:dxf>
          </x14:cfRule>
          <xm:sqref>CD79</xm:sqref>
        </x14:conditionalFormatting>
        <x14:conditionalFormatting xmlns:xm="http://schemas.microsoft.com/office/excel/2006/main">
          <x14:cfRule type="expression" priority="587" id="{40B549D3-47F2-48DA-8230-EB29B913098E}">
            <xm:f>AND(PrSettings!$M$4&lt;&gt;"●",$F81=$G81)</xm:f>
            <x14:dxf>
              <font>
                <color theme="2" tint="-9.9948118533890809E-2"/>
              </font>
            </x14:dxf>
          </x14:cfRule>
          <xm:sqref>CD81</xm:sqref>
        </x14:conditionalFormatting>
        <x14:conditionalFormatting xmlns:xm="http://schemas.microsoft.com/office/excel/2006/main">
          <x14:cfRule type="expression" priority="582" id="{48FF63D5-6D22-4FEB-BC09-E703FADB6638}">
            <xm:f>AND(PrSettings!$M$4&lt;&gt;"●",_xlfn.IFNA(VLOOKUP(BV71,$B$71:$F$74,5,0),0)+_xlfn.IFNA(VLOOKUP(BV71,$D$71:$G$74,4,0),0)=_xlfn.IFNA(VLOOKUP(BX71,$B$71:$F$74,5,0),0)+_xlfn.IFNA(VLOOKUP(BX71,$D$71:$G$74,4,0),0))</xm:f>
            <x14:dxf>
              <font>
                <color theme="2" tint="-9.9948118533890809E-2"/>
              </font>
            </x14:dxf>
          </x14:cfRule>
          <xm:sqref>CD71:CD74</xm:sqref>
        </x14:conditionalFormatting>
        <x14:conditionalFormatting xmlns:xm="http://schemas.microsoft.com/office/excel/2006/main">
          <x14:cfRule type="expression" priority="581" id="{EA7C894D-3429-4EFE-ACF2-B4CFBFDC2797}">
            <xm:f>AND(PrSettings!$M$4&lt;&gt;"●",_xlfn.IFNA(VLOOKUP(BV76,$B$76:$F$77,5,0),0)+_xlfn.IFNA(VLOOKUP(BV76,$D$76:$G$77,4,0),0)=_xlfn.IFNA(VLOOKUP(BX76,$B$76:$F$77,5,0),0)+_xlfn.IFNA(VLOOKUP(BX76,$D$76:$G$77,4,0),0))</xm:f>
            <x14:dxf>
              <font>
                <color theme="2" tint="-9.9948118533890809E-2"/>
              </font>
            </x14:dxf>
          </x14:cfRule>
          <xm:sqref>CD76:CD77</xm:sqref>
        </x14:conditionalFormatting>
        <x14:conditionalFormatting xmlns:xm="http://schemas.microsoft.com/office/excel/2006/main">
          <x14:cfRule type="expression" priority="580" id="{442E6833-6C7F-4419-855D-B6892553DE46}">
            <xm:f>AND(PrSettings!$M$4&lt;&gt;"●",$F6=$G6)</xm:f>
            <x14:dxf>
              <font>
                <color theme="2" tint="-9.9948118533890809E-2"/>
              </font>
            </x14:dxf>
          </x14:cfRule>
          <xm:sqref>CQ6:CQ11 CQ13:CQ18 CQ20:CQ25 CQ27:CQ32 CQ34:CQ39 CQ41:CQ46 CQ48:CQ53 CQ55:CQ60</xm:sqref>
        </x14:conditionalFormatting>
        <x14:conditionalFormatting xmlns:xm="http://schemas.microsoft.com/office/excel/2006/main">
          <x14:cfRule type="expression" priority="577" id="{D14C357B-0503-440D-A95E-34CB9D356A4D}">
            <xm:f>AND(PrSettings!$M$4&lt;&gt;"●",$F64=$G64)</xm:f>
            <x14:dxf>
              <font>
                <color theme="2" tint="-9.9948118533890809E-2"/>
              </font>
            </x14:dxf>
          </x14:cfRule>
          <xm:sqref>CQ64</xm:sqref>
        </x14:conditionalFormatting>
        <x14:conditionalFormatting xmlns:xm="http://schemas.microsoft.com/office/excel/2006/main">
          <x14:cfRule type="expression" priority="579" id="{FA4652F0-2A8B-4CEC-A19B-A7D74079908F}">
            <xm:f>AND(PrSettings!$M$4&lt;&gt;"●",$F62=$G62)</xm:f>
            <x14:dxf>
              <font>
                <color theme="2" tint="-9.9948118533890809E-2"/>
              </font>
            </x14:dxf>
          </x14:cfRule>
          <xm:sqref>CQ62</xm:sqref>
        </x14:conditionalFormatting>
        <x14:conditionalFormatting xmlns:xm="http://schemas.microsoft.com/office/excel/2006/main">
          <x14:cfRule type="expression" priority="578" id="{51B5E573-431C-47A7-AAD7-B41110E73089}">
            <xm:f>AND(PrSettings!$M$4&lt;&gt;"●",$F63=$G63)</xm:f>
            <x14:dxf>
              <font>
                <color theme="2" tint="-9.9948118533890809E-2"/>
              </font>
            </x14:dxf>
          </x14:cfRule>
          <xm:sqref>CQ63</xm:sqref>
        </x14:conditionalFormatting>
        <x14:conditionalFormatting xmlns:xm="http://schemas.microsoft.com/office/excel/2006/main">
          <x14:cfRule type="expression" priority="576" id="{00B148ED-D805-431D-9C85-C03424F8396C}">
            <xm:f>AND(PrSettings!$M$4&lt;&gt;"●",$F65=$G65)</xm:f>
            <x14:dxf>
              <font>
                <color theme="2" tint="-9.9948118533890809E-2"/>
              </font>
            </x14:dxf>
          </x14:cfRule>
          <xm:sqref>CQ65</xm:sqref>
        </x14:conditionalFormatting>
        <x14:conditionalFormatting xmlns:xm="http://schemas.microsoft.com/office/excel/2006/main">
          <x14:cfRule type="expression" priority="575" id="{2069AAA1-016E-4B88-9D9D-FAF13ED3865B}">
            <xm:f>AND(PrSettings!$M$4&lt;&gt;"●",$F66=$G66)</xm:f>
            <x14:dxf>
              <font>
                <color theme="2" tint="-9.9948118533890809E-2"/>
              </font>
            </x14:dxf>
          </x14:cfRule>
          <xm:sqref>CQ66</xm:sqref>
        </x14:conditionalFormatting>
        <x14:conditionalFormatting xmlns:xm="http://schemas.microsoft.com/office/excel/2006/main">
          <x14:cfRule type="expression" priority="574" id="{E96B24B2-3165-40EB-89B8-502C5ED0B914}">
            <xm:f>AND(PrSettings!$M$4&lt;&gt;"●",$F67=$G67)</xm:f>
            <x14:dxf>
              <font>
                <color theme="2" tint="-9.9948118533890809E-2"/>
              </font>
            </x14:dxf>
          </x14:cfRule>
          <xm:sqref>CQ67</xm:sqref>
        </x14:conditionalFormatting>
        <x14:conditionalFormatting xmlns:xm="http://schemas.microsoft.com/office/excel/2006/main">
          <x14:cfRule type="expression" priority="573" id="{764AF861-E18F-4AD0-B398-1BD36DFAA16B}">
            <xm:f>AND(PrSettings!$M$4&lt;&gt;"●",$F68=$G68)</xm:f>
            <x14:dxf>
              <font>
                <color theme="2" tint="-9.9948118533890809E-2"/>
              </font>
            </x14:dxf>
          </x14:cfRule>
          <xm:sqref>CQ68</xm:sqref>
        </x14:conditionalFormatting>
        <x14:conditionalFormatting xmlns:xm="http://schemas.microsoft.com/office/excel/2006/main">
          <x14:cfRule type="expression" priority="572" id="{E0E1EDC3-579F-4AF7-B7D0-46A2623C6109}">
            <xm:f>AND(PrSettings!$M$4&lt;&gt;"●",$F69=$G69)</xm:f>
            <x14:dxf>
              <font>
                <color theme="2" tint="-9.9948118533890809E-2"/>
              </font>
            </x14:dxf>
          </x14:cfRule>
          <xm:sqref>CQ69</xm:sqref>
        </x14:conditionalFormatting>
        <x14:conditionalFormatting xmlns:xm="http://schemas.microsoft.com/office/excel/2006/main">
          <x14:cfRule type="expression" priority="559" id="{FCEEB291-38B7-4FB7-A916-36617181977D}">
            <xm:f>AND(PrSettings!$M$4&lt;&gt;"●",$F79=$G79)</xm:f>
            <x14:dxf>
              <font>
                <color theme="2" tint="-9.9948118533890809E-2"/>
              </font>
            </x14:dxf>
          </x14:cfRule>
          <xm:sqref>CQ79</xm:sqref>
        </x14:conditionalFormatting>
        <x14:conditionalFormatting xmlns:xm="http://schemas.microsoft.com/office/excel/2006/main">
          <x14:cfRule type="expression" priority="558" id="{714BF68D-756E-4E8F-9E88-CCEAC390BDC3}">
            <xm:f>AND(PrSettings!$M$4&lt;&gt;"●",$F81=$G81)</xm:f>
            <x14:dxf>
              <font>
                <color theme="2" tint="-9.9948118533890809E-2"/>
              </font>
            </x14:dxf>
          </x14:cfRule>
          <xm:sqref>CQ81</xm:sqref>
        </x14:conditionalFormatting>
        <x14:conditionalFormatting xmlns:xm="http://schemas.microsoft.com/office/excel/2006/main">
          <x14:cfRule type="expression" priority="553" id="{5BD24BE7-7DD3-405C-ACFB-93073ECDC917}">
            <xm:f>AND(PrSettings!$M$4&lt;&gt;"●",_xlfn.IFNA(VLOOKUP(CI71,$B$71:$F$74,5,0),0)+_xlfn.IFNA(VLOOKUP(CI71,$D$71:$G$74,4,0),0)=_xlfn.IFNA(VLOOKUP(CK71,$B$71:$F$74,5,0),0)+_xlfn.IFNA(VLOOKUP(CK71,$D$71:$G$74,4,0),0))</xm:f>
            <x14:dxf>
              <font>
                <color theme="2" tint="-9.9948118533890809E-2"/>
              </font>
            </x14:dxf>
          </x14:cfRule>
          <xm:sqref>CQ71:CQ74</xm:sqref>
        </x14:conditionalFormatting>
        <x14:conditionalFormatting xmlns:xm="http://schemas.microsoft.com/office/excel/2006/main">
          <x14:cfRule type="expression" priority="552" id="{B8697C23-D7BA-4398-AF75-EF3C82A8DFAD}">
            <xm:f>AND(PrSettings!$M$4&lt;&gt;"●",_xlfn.IFNA(VLOOKUP(CI76,$B$76:$F$77,5,0),0)+_xlfn.IFNA(VLOOKUP(CI76,$D$76:$G$77,4,0),0)=_xlfn.IFNA(VLOOKUP(CK76,$B$76:$F$77,5,0),0)+_xlfn.IFNA(VLOOKUP(CK76,$D$76:$G$77,4,0),0))</xm:f>
            <x14:dxf>
              <font>
                <color theme="2" tint="-9.9948118533890809E-2"/>
              </font>
            </x14:dxf>
          </x14:cfRule>
          <xm:sqref>CQ76:CQ77</xm:sqref>
        </x14:conditionalFormatting>
        <x14:conditionalFormatting xmlns:xm="http://schemas.microsoft.com/office/excel/2006/main">
          <x14:cfRule type="expression" priority="551" id="{811F3480-546B-4679-81A4-C3F958405917}">
            <xm:f>AND(PrSettings!$M$4&lt;&gt;"●",$F6=$G6)</xm:f>
            <x14:dxf>
              <font>
                <color theme="2" tint="-9.9948118533890809E-2"/>
              </font>
            </x14:dxf>
          </x14:cfRule>
          <xm:sqref>DD6:DD11 DD13:DD18 DD20:DD25 DD27:DD32 DD34:DD39 DD41:DD46 DD48:DD53 DD55:DD60</xm:sqref>
        </x14:conditionalFormatting>
        <x14:conditionalFormatting xmlns:xm="http://schemas.microsoft.com/office/excel/2006/main">
          <x14:cfRule type="expression" priority="548" id="{D5F8625D-AC7F-4B2A-BBC1-8AE9177F00AF}">
            <xm:f>AND(PrSettings!$M$4&lt;&gt;"●",$F64=$G64)</xm:f>
            <x14:dxf>
              <font>
                <color theme="2" tint="-9.9948118533890809E-2"/>
              </font>
            </x14:dxf>
          </x14:cfRule>
          <xm:sqref>DD64</xm:sqref>
        </x14:conditionalFormatting>
        <x14:conditionalFormatting xmlns:xm="http://schemas.microsoft.com/office/excel/2006/main">
          <x14:cfRule type="expression" priority="550" id="{3463373F-4632-4077-882D-6B6226778ACE}">
            <xm:f>AND(PrSettings!$M$4&lt;&gt;"●",$F62=$G62)</xm:f>
            <x14:dxf>
              <font>
                <color theme="2" tint="-9.9948118533890809E-2"/>
              </font>
            </x14:dxf>
          </x14:cfRule>
          <xm:sqref>DD62</xm:sqref>
        </x14:conditionalFormatting>
        <x14:conditionalFormatting xmlns:xm="http://schemas.microsoft.com/office/excel/2006/main">
          <x14:cfRule type="expression" priority="549" id="{CF407A30-0335-4685-9E80-51A378FA78AF}">
            <xm:f>AND(PrSettings!$M$4&lt;&gt;"●",$F63=$G63)</xm:f>
            <x14:dxf>
              <font>
                <color theme="2" tint="-9.9948118533890809E-2"/>
              </font>
            </x14:dxf>
          </x14:cfRule>
          <xm:sqref>DD63</xm:sqref>
        </x14:conditionalFormatting>
        <x14:conditionalFormatting xmlns:xm="http://schemas.microsoft.com/office/excel/2006/main">
          <x14:cfRule type="expression" priority="547" id="{20DBDF75-9D66-48AF-9710-DFAB23CE05EB}">
            <xm:f>AND(PrSettings!$M$4&lt;&gt;"●",$F65=$G65)</xm:f>
            <x14:dxf>
              <font>
                <color theme="2" tint="-9.9948118533890809E-2"/>
              </font>
            </x14:dxf>
          </x14:cfRule>
          <xm:sqref>DD65</xm:sqref>
        </x14:conditionalFormatting>
        <x14:conditionalFormatting xmlns:xm="http://schemas.microsoft.com/office/excel/2006/main">
          <x14:cfRule type="expression" priority="546" id="{2F136EDF-A020-4DD7-93F8-31247ACB2F89}">
            <xm:f>AND(PrSettings!$M$4&lt;&gt;"●",$F66=$G66)</xm:f>
            <x14:dxf>
              <font>
                <color theme="2" tint="-9.9948118533890809E-2"/>
              </font>
            </x14:dxf>
          </x14:cfRule>
          <xm:sqref>DD66</xm:sqref>
        </x14:conditionalFormatting>
        <x14:conditionalFormatting xmlns:xm="http://schemas.microsoft.com/office/excel/2006/main">
          <x14:cfRule type="expression" priority="545" id="{875ADBE2-C8A4-46A5-906D-CF843EC35991}">
            <xm:f>AND(PrSettings!$M$4&lt;&gt;"●",$F67=$G67)</xm:f>
            <x14:dxf>
              <font>
                <color theme="2" tint="-9.9948118533890809E-2"/>
              </font>
            </x14:dxf>
          </x14:cfRule>
          <xm:sqref>DD67</xm:sqref>
        </x14:conditionalFormatting>
        <x14:conditionalFormatting xmlns:xm="http://schemas.microsoft.com/office/excel/2006/main">
          <x14:cfRule type="expression" priority="544" id="{E501CB38-9424-4DE9-B42B-5C50E3AFA4D5}">
            <xm:f>AND(PrSettings!$M$4&lt;&gt;"●",$F68=$G68)</xm:f>
            <x14:dxf>
              <font>
                <color theme="2" tint="-9.9948118533890809E-2"/>
              </font>
            </x14:dxf>
          </x14:cfRule>
          <xm:sqref>DD68</xm:sqref>
        </x14:conditionalFormatting>
        <x14:conditionalFormatting xmlns:xm="http://schemas.microsoft.com/office/excel/2006/main">
          <x14:cfRule type="expression" priority="543" id="{64F30BB5-62F7-4E61-B253-46F0298A3133}">
            <xm:f>AND(PrSettings!$M$4&lt;&gt;"●",$F69=$G69)</xm:f>
            <x14:dxf>
              <font>
                <color theme="2" tint="-9.9948118533890809E-2"/>
              </font>
            </x14:dxf>
          </x14:cfRule>
          <xm:sqref>DD69</xm:sqref>
        </x14:conditionalFormatting>
        <x14:conditionalFormatting xmlns:xm="http://schemas.microsoft.com/office/excel/2006/main">
          <x14:cfRule type="expression" priority="530" id="{C7CC8D2B-724A-4720-8640-926406C3EBC1}">
            <xm:f>AND(PrSettings!$M$4&lt;&gt;"●",$F79=$G79)</xm:f>
            <x14:dxf>
              <font>
                <color theme="2" tint="-9.9948118533890809E-2"/>
              </font>
            </x14:dxf>
          </x14:cfRule>
          <xm:sqref>DD79</xm:sqref>
        </x14:conditionalFormatting>
        <x14:conditionalFormatting xmlns:xm="http://schemas.microsoft.com/office/excel/2006/main">
          <x14:cfRule type="expression" priority="529" id="{C5E37AFA-4166-4400-B211-63BC30927E3A}">
            <xm:f>AND(PrSettings!$M$4&lt;&gt;"●",$F81=$G81)</xm:f>
            <x14:dxf>
              <font>
                <color theme="2" tint="-9.9948118533890809E-2"/>
              </font>
            </x14:dxf>
          </x14:cfRule>
          <xm:sqref>DD81</xm:sqref>
        </x14:conditionalFormatting>
        <x14:conditionalFormatting xmlns:xm="http://schemas.microsoft.com/office/excel/2006/main">
          <x14:cfRule type="expression" priority="524" id="{92512C86-F403-4223-9C48-BFC2A9C52631}">
            <xm:f>AND(PrSettings!$M$4&lt;&gt;"●",_xlfn.IFNA(VLOOKUP(CV71,$B$71:$F$74,5,0),0)+_xlfn.IFNA(VLOOKUP(CV71,$D$71:$G$74,4,0),0)=_xlfn.IFNA(VLOOKUP(CX71,$B$71:$F$74,5,0),0)+_xlfn.IFNA(VLOOKUP(CX71,$D$71:$G$74,4,0),0))</xm:f>
            <x14:dxf>
              <font>
                <color theme="2" tint="-9.9948118533890809E-2"/>
              </font>
            </x14:dxf>
          </x14:cfRule>
          <xm:sqref>DD71:DD74</xm:sqref>
        </x14:conditionalFormatting>
        <x14:conditionalFormatting xmlns:xm="http://schemas.microsoft.com/office/excel/2006/main">
          <x14:cfRule type="expression" priority="523" id="{1197E07C-2CA6-40CE-8EA9-AA131CB58784}">
            <xm:f>AND(PrSettings!$M$4&lt;&gt;"●",_xlfn.IFNA(VLOOKUP(CV76,$B$76:$F$77,5,0),0)+_xlfn.IFNA(VLOOKUP(CV76,$D$76:$G$77,4,0),0)=_xlfn.IFNA(VLOOKUP(CX76,$B$76:$F$77,5,0),0)+_xlfn.IFNA(VLOOKUP(CX76,$D$76:$G$77,4,0),0))</xm:f>
            <x14:dxf>
              <font>
                <color theme="2" tint="-9.9948118533890809E-2"/>
              </font>
            </x14:dxf>
          </x14:cfRule>
          <xm:sqref>DD76:DD77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3"/>
  <dimension ref="A1:M105"/>
  <sheetViews>
    <sheetView showGridLines="0" showRowColHeaders="0" workbookViewId="0">
      <selection activeCell="A106" sqref="A106:XFD1048576"/>
    </sheetView>
  </sheetViews>
  <sheetFormatPr baseColWidth="10" defaultColWidth="0" defaultRowHeight="15" zeroHeight="1" x14ac:dyDescent="0.25"/>
  <cols>
    <col min="1" max="1" width="11.42578125" customWidth="1"/>
    <col min="2" max="2" width="6.28515625" style="60" customWidth="1"/>
    <col min="3" max="3" width="21" style="130"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699" t="str">
        <f>Language!$E$121</f>
        <v>Vorhersagen-Ranking</v>
      </c>
      <c r="C1" s="699"/>
      <c r="D1" s="699"/>
    </row>
    <row r="2" spans="2:13" ht="15.75" thickBot="1" x14ac:dyDescent="0.3"/>
    <row r="3" spans="2:13" ht="16.5" thickTop="1" thickBot="1" x14ac:dyDescent="0.3">
      <c r="B3" s="533"/>
      <c r="C3" s="534" t="str">
        <f>Language!$E$154</f>
        <v>Name</v>
      </c>
      <c r="D3" s="535" t="str">
        <f>Language!$E$129</f>
        <v>Total</v>
      </c>
      <c r="E3" s="536"/>
      <c r="F3" s="536"/>
      <c r="G3" s="537" t="s">
        <v>840</v>
      </c>
      <c r="H3" s="538" t="s">
        <v>534</v>
      </c>
      <c r="I3" s="535" t="s">
        <v>229</v>
      </c>
      <c r="J3" s="539" t="s">
        <v>840</v>
      </c>
      <c r="L3" s="555" t="s">
        <v>900</v>
      </c>
      <c r="M3">
        <v>9</v>
      </c>
    </row>
    <row r="4" spans="2:13" x14ac:dyDescent="0.25">
      <c r="B4" s="540">
        <v>1</v>
      </c>
      <c r="C4" s="541" t="str">
        <f t="shared" ref="C4:C35" ca="1" si="0">_xlfn.IFNA(VLOOKUP(B4,$G$4:$H$103,2,0),"")</f>
        <v>Anna</v>
      </c>
      <c r="D4" s="542">
        <f t="shared" ref="D4:D35" ca="1" si="1">_xlfn.IFNA(VLOOKUP(B4,$G$4:$I$103,3,0),"")</f>
        <v>0</v>
      </c>
      <c r="E4" s="46"/>
      <c r="F4" s="46"/>
      <c r="G4" s="543">
        <f t="shared" ref="G4:G35" ca="1" si="2">IF(J4="","",RANK(J4,$J$4:$J$103,1))</f>
        <v>1</v>
      </c>
      <c r="H4" s="573" t="str">
        <f>IF(Predictions_2!$I$3="","",Predictions_2!$I$3)</f>
        <v>Anna</v>
      </c>
      <c r="I4" s="574">
        <f ca="1">IF(Predictions_2!$I$3="","",Predictions_2!$I$2)</f>
        <v>0</v>
      </c>
      <c r="J4" s="543">
        <f t="shared" ref="J4:J35" ca="1" si="3">IF(I4="","",RANK(I4,$I$4:$I$103,0)+ROW()*0.001)</f>
        <v>1.004</v>
      </c>
      <c r="L4" t="s">
        <v>901</v>
      </c>
      <c r="M4">
        <v>13</v>
      </c>
    </row>
    <row r="5" spans="2:13" x14ac:dyDescent="0.25">
      <c r="B5" s="544">
        <v>2</v>
      </c>
      <c r="C5" s="541" t="str">
        <f t="shared" ca="1" si="0"/>
        <v>Peter</v>
      </c>
      <c r="D5" s="542">
        <f t="shared" ca="1" si="1"/>
        <v>0</v>
      </c>
      <c r="E5" s="46"/>
      <c r="F5" s="46"/>
      <c r="G5" s="545">
        <f t="shared" ca="1" si="2"/>
        <v>2</v>
      </c>
      <c r="H5" s="546" t="str">
        <f ca="1">IF(INDIRECT("Predictions_2!"&amp;ADDRESS(3,$M$3+$M$4*ROW(A1)))="","",INDIRECT("Predictions_2!"&amp;ADDRESS(3,$M$3+$M$4*ROW(A1))))</f>
        <v>Peter</v>
      </c>
      <c r="I5" s="547">
        <f ca="1">IF(INDIRECT("Predictions_2!"&amp;ADDRESS(3,$M$3+$M$4*ROW(A1)))="","",INDIRECT("Predictions_2!"&amp;ADDRESS(2,$M$3+$M$4*ROW(A1))))</f>
        <v>0</v>
      </c>
      <c r="J5" s="545">
        <f t="shared" ca="1" si="3"/>
        <v>1.0049999999999999</v>
      </c>
    </row>
    <row r="6" spans="2:13" x14ac:dyDescent="0.25">
      <c r="B6" s="540">
        <v>3</v>
      </c>
      <c r="C6" s="541" t="str">
        <f t="shared" ca="1" si="0"/>
        <v/>
      </c>
      <c r="D6" s="542" t="str">
        <f t="shared" ca="1" si="1"/>
        <v/>
      </c>
      <c r="E6" s="46"/>
      <c r="F6" s="46"/>
      <c r="G6" s="545" t="str">
        <f t="shared" ca="1" si="2"/>
        <v/>
      </c>
      <c r="H6" s="546" t="str">
        <f t="shared" ref="H6:H33" ca="1" si="4">IF(INDIRECT("Predictions_2!"&amp;ADDRESS(3,$M$3+$M$4*ROW(A2)))="","",INDIRECT("Predictions_2!"&amp;ADDRESS(3,$M$3+$M$4*ROW(A2))))</f>
        <v/>
      </c>
      <c r="I6" s="547" t="str">
        <f t="shared" ref="I6:I33" ca="1" si="5">IF(INDIRECT("Predictions_2!"&amp;ADDRESS(3,$M$3+$M$4*ROW(A2)))="","",INDIRECT("Predictions_2!"&amp;ADDRESS(2,$M$3+$M$4*ROW(A2))))</f>
        <v/>
      </c>
      <c r="J6" s="545" t="str">
        <f t="shared" ca="1" si="3"/>
        <v/>
      </c>
    </row>
    <row r="7" spans="2:13" x14ac:dyDescent="0.25">
      <c r="B7" s="544">
        <v>4</v>
      </c>
      <c r="C7" s="541" t="str">
        <f t="shared" ca="1" si="0"/>
        <v/>
      </c>
      <c r="D7" s="542" t="str">
        <f t="shared" ca="1" si="1"/>
        <v/>
      </c>
      <c r="E7" s="46"/>
      <c r="F7" s="46"/>
      <c r="G7" s="545" t="str">
        <f t="shared" ca="1" si="2"/>
        <v/>
      </c>
      <c r="H7" s="546" t="str">
        <f t="shared" ca="1" si="4"/>
        <v/>
      </c>
      <c r="I7" s="547" t="str">
        <f t="shared" ca="1" si="5"/>
        <v/>
      </c>
      <c r="J7" s="545" t="str">
        <f t="shared" ca="1" si="3"/>
        <v/>
      </c>
    </row>
    <row r="8" spans="2:13" x14ac:dyDescent="0.25">
      <c r="B8" s="540">
        <v>5</v>
      </c>
      <c r="C8" s="541" t="str">
        <f t="shared" ca="1" si="0"/>
        <v/>
      </c>
      <c r="D8" s="542" t="str">
        <f t="shared" ca="1" si="1"/>
        <v/>
      </c>
      <c r="E8" s="46"/>
      <c r="F8" s="46"/>
      <c r="G8" s="545" t="str">
        <f t="shared" ca="1" si="2"/>
        <v/>
      </c>
      <c r="H8" s="546" t="str">
        <f t="shared" ca="1" si="4"/>
        <v/>
      </c>
      <c r="I8" s="547" t="str">
        <f t="shared" ca="1" si="5"/>
        <v/>
      </c>
      <c r="J8" s="545" t="str">
        <f t="shared" ca="1" si="3"/>
        <v/>
      </c>
    </row>
    <row r="9" spans="2:13" x14ac:dyDescent="0.25">
      <c r="B9" s="544">
        <v>6</v>
      </c>
      <c r="C9" s="541" t="str">
        <f t="shared" ca="1" si="0"/>
        <v/>
      </c>
      <c r="D9" s="542" t="str">
        <f t="shared" ca="1" si="1"/>
        <v/>
      </c>
      <c r="E9" s="46"/>
      <c r="F9" s="46"/>
      <c r="G9" s="545" t="str">
        <f t="shared" ca="1" si="2"/>
        <v/>
      </c>
      <c r="H9" s="546" t="str">
        <f t="shared" ca="1" si="4"/>
        <v/>
      </c>
      <c r="I9" s="547" t="str">
        <f t="shared" ca="1" si="5"/>
        <v/>
      </c>
      <c r="J9" s="545" t="str">
        <f t="shared" ca="1" si="3"/>
        <v/>
      </c>
    </row>
    <row r="10" spans="2:13" x14ac:dyDescent="0.25">
      <c r="B10" s="540">
        <v>7</v>
      </c>
      <c r="C10" s="541" t="str">
        <f t="shared" ca="1" si="0"/>
        <v/>
      </c>
      <c r="D10" s="542" t="str">
        <f t="shared" ca="1" si="1"/>
        <v/>
      </c>
      <c r="E10" s="46"/>
      <c r="F10" s="46"/>
      <c r="G10" s="545" t="str">
        <f t="shared" ca="1" si="2"/>
        <v/>
      </c>
      <c r="H10" s="546" t="str">
        <f t="shared" ca="1" si="4"/>
        <v/>
      </c>
      <c r="I10" s="547" t="str">
        <f t="shared" ca="1" si="5"/>
        <v/>
      </c>
      <c r="J10" s="545" t="str">
        <f t="shared" ca="1" si="3"/>
        <v/>
      </c>
    </row>
    <row r="11" spans="2:13" x14ac:dyDescent="0.25">
      <c r="B11" s="544">
        <v>8</v>
      </c>
      <c r="C11" s="541" t="str">
        <f t="shared" ca="1" si="0"/>
        <v/>
      </c>
      <c r="D11" s="542" t="str">
        <f t="shared" ca="1" si="1"/>
        <v/>
      </c>
      <c r="E11" s="46"/>
      <c r="F11" s="46"/>
      <c r="G11" s="545" t="str">
        <f t="shared" ca="1" si="2"/>
        <v/>
      </c>
      <c r="H11" s="546" t="str">
        <f t="shared" ca="1" si="4"/>
        <v/>
      </c>
      <c r="I11" s="547" t="str">
        <f t="shared" ca="1" si="5"/>
        <v/>
      </c>
      <c r="J11" s="545" t="str">
        <f t="shared" ca="1" si="3"/>
        <v/>
      </c>
    </row>
    <row r="12" spans="2:13" x14ac:dyDescent="0.25">
      <c r="B12" s="540">
        <v>9</v>
      </c>
      <c r="C12" s="541" t="str">
        <f t="shared" ca="1" si="0"/>
        <v/>
      </c>
      <c r="D12" s="542" t="str">
        <f t="shared" ca="1" si="1"/>
        <v/>
      </c>
      <c r="E12" s="46"/>
      <c r="F12" s="46"/>
      <c r="G12" s="545" t="str">
        <f t="shared" ca="1" si="2"/>
        <v/>
      </c>
      <c r="H12" s="546" t="str">
        <f t="shared" ca="1" si="4"/>
        <v/>
      </c>
      <c r="I12" s="547" t="str">
        <f t="shared" ca="1" si="5"/>
        <v/>
      </c>
      <c r="J12" s="545" t="str">
        <f t="shared" ca="1" si="3"/>
        <v/>
      </c>
    </row>
    <row r="13" spans="2:13" x14ac:dyDescent="0.25">
      <c r="B13" s="544">
        <v>10</v>
      </c>
      <c r="C13" s="541" t="str">
        <f t="shared" ca="1" si="0"/>
        <v/>
      </c>
      <c r="D13" s="542" t="str">
        <f t="shared" ca="1" si="1"/>
        <v/>
      </c>
      <c r="E13" s="46"/>
      <c r="F13" s="46"/>
      <c r="G13" s="545" t="str">
        <f t="shared" ca="1" si="2"/>
        <v/>
      </c>
      <c r="H13" s="546" t="str">
        <f t="shared" ca="1" si="4"/>
        <v/>
      </c>
      <c r="I13" s="547" t="str">
        <f t="shared" ca="1" si="5"/>
        <v/>
      </c>
      <c r="J13" s="545" t="str">
        <f t="shared" ca="1" si="3"/>
        <v/>
      </c>
    </row>
    <row r="14" spans="2:13" x14ac:dyDescent="0.25">
      <c r="B14" s="540">
        <v>11</v>
      </c>
      <c r="C14" s="541" t="str">
        <f t="shared" ca="1" si="0"/>
        <v/>
      </c>
      <c r="D14" s="542" t="str">
        <f t="shared" ca="1" si="1"/>
        <v/>
      </c>
      <c r="E14" s="46"/>
      <c r="F14" s="46"/>
      <c r="G14" s="545" t="str">
        <f t="shared" ca="1" si="2"/>
        <v/>
      </c>
      <c r="H14" s="546" t="str">
        <f t="shared" ca="1" si="4"/>
        <v/>
      </c>
      <c r="I14" s="547" t="str">
        <f t="shared" ca="1" si="5"/>
        <v/>
      </c>
      <c r="J14" s="545" t="str">
        <f t="shared" ca="1" si="3"/>
        <v/>
      </c>
    </row>
    <row r="15" spans="2:13" x14ac:dyDescent="0.25">
      <c r="B15" s="544">
        <v>12</v>
      </c>
      <c r="C15" s="541" t="str">
        <f t="shared" ca="1" si="0"/>
        <v/>
      </c>
      <c r="D15" s="542" t="str">
        <f t="shared" ca="1" si="1"/>
        <v/>
      </c>
      <c r="E15" s="46"/>
      <c r="F15" s="46"/>
      <c r="G15" s="545" t="str">
        <f t="shared" ca="1" si="2"/>
        <v/>
      </c>
      <c r="H15" s="546" t="str">
        <f t="shared" ca="1" si="4"/>
        <v/>
      </c>
      <c r="I15" s="547" t="str">
        <f t="shared" ca="1" si="5"/>
        <v/>
      </c>
      <c r="J15" s="545" t="str">
        <f t="shared" ca="1" si="3"/>
        <v/>
      </c>
    </row>
    <row r="16" spans="2:13" x14ac:dyDescent="0.25">
      <c r="B16" s="540">
        <v>13</v>
      </c>
      <c r="C16" s="541" t="str">
        <f t="shared" ca="1" si="0"/>
        <v/>
      </c>
      <c r="D16" s="542" t="str">
        <f t="shared" ca="1" si="1"/>
        <v/>
      </c>
      <c r="E16" s="46"/>
      <c r="F16" s="46"/>
      <c r="G16" s="545" t="str">
        <f t="shared" ca="1" si="2"/>
        <v/>
      </c>
      <c r="H16" s="546" t="str">
        <f t="shared" ca="1" si="4"/>
        <v/>
      </c>
      <c r="I16" s="547" t="str">
        <f t="shared" ca="1" si="5"/>
        <v/>
      </c>
      <c r="J16" s="545" t="str">
        <f t="shared" ca="1" si="3"/>
        <v/>
      </c>
    </row>
    <row r="17" spans="2:10" x14ac:dyDescent="0.25">
      <c r="B17" s="544">
        <v>14</v>
      </c>
      <c r="C17" s="541" t="str">
        <f t="shared" ca="1" si="0"/>
        <v/>
      </c>
      <c r="D17" s="542" t="str">
        <f t="shared" ca="1" si="1"/>
        <v/>
      </c>
      <c r="E17" s="46"/>
      <c r="F17" s="46"/>
      <c r="G17" s="545" t="str">
        <f t="shared" ca="1" si="2"/>
        <v/>
      </c>
      <c r="H17" s="546" t="str">
        <f t="shared" ca="1" si="4"/>
        <v/>
      </c>
      <c r="I17" s="547" t="str">
        <f t="shared" ca="1" si="5"/>
        <v/>
      </c>
      <c r="J17" s="545" t="str">
        <f t="shared" ca="1" si="3"/>
        <v/>
      </c>
    </row>
    <row r="18" spans="2:10" x14ac:dyDescent="0.25">
      <c r="B18" s="540">
        <v>15</v>
      </c>
      <c r="C18" s="541" t="str">
        <f t="shared" ca="1" si="0"/>
        <v/>
      </c>
      <c r="D18" s="542" t="str">
        <f t="shared" ca="1" si="1"/>
        <v/>
      </c>
      <c r="E18" s="46"/>
      <c r="F18" s="46"/>
      <c r="G18" s="545" t="str">
        <f t="shared" ca="1" si="2"/>
        <v/>
      </c>
      <c r="H18" s="546" t="str">
        <f t="shared" ca="1" si="4"/>
        <v/>
      </c>
      <c r="I18" s="547" t="str">
        <f t="shared" ca="1" si="5"/>
        <v/>
      </c>
      <c r="J18" s="545" t="str">
        <f t="shared" ca="1" si="3"/>
        <v/>
      </c>
    </row>
    <row r="19" spans="2:10" x14ac:dyDescent="0.25">
      <c r="B19" s="544">
        <v>16</v>
      </c>
      <c r="C19" s="541" t="str">
        <f t="shared" ca="1" si="0"/>
        <v/>
      </c>
      <c r="D19" s="542" t="str">
        <f t="shared" ca="1" si="1"/>
        <v/>
      </c>
      <c r="E19" s="46"/>
      <c r="F19" s="46"/>
      <c r="G19" s="545" t="str">
        <f t="shared" ca="1" si="2"/>
        <v/>
      </c>
      <c r="H19" s="546" t="str">
        <f t="shared" ca="1" si="4"/>
        <v/>
      </c>
      <c r="I19" s="547" t="str">
        <f t="shared" ca="1" si="5"/>
        <v/>
      </c>
      <c r="J19" s="545" t="str">
        <f t="shared" ca="1" si="3"/>
        <v/>
      </c>
    </row>
    <row r="20" spans="2:10" x14ac:dyDescent="0.25">
      <c r="B20" s="540">
        <v>17</v>
      </c>
      <c r="C20" s="541" t="str">
        <f t="shared" ca="1" si="0"/>
        <v/>
      </c>
      <c r="D20" s="542" t="str">
        <f t="shared" ca="1" si="1"/>
        <v/>
      </c>
      <c r="E20" s="46"/>
      <c r="F20" s="46"/>
      <c r="G20" s="545" t="str">
        <f t="shared" ca="1" si="2"/>
        <v/>
      </c>
      <c r="H20" s="546" t="str">
        <f t="shared" ca="1" si="4"/>
        <v/>
      </c>
      <c r="I20" s="547" t="str">
        <f t="shared" ca="1" si="5"/>
        <v/>
      </c>
      <c r="J20" s="545" t="str">
        <f t="shared" ca="1" si="3"/>
        <v/>
      </c>
    </row>
    <row r="21" spans="2:10" x14ac:dyDescent="0.25">
      <c r="B21" s="544">
        <v>18</v>
      </c>
      <c r="C21" s="541" t="str">
        <f t="shared" ca="1" si="0"/>
        <v/>
      </c>
      <c r="D21" s="542" t="str">
        <f t="shared" ca="1" si="1"/>
        <v/>
      </c>
      <c r="E21" s="46"/>
      <c r="F21" s="46"/>
      <c r="G21" s="545" t="str">
        <f t="shared" ca="1" si="2"/>
        <v/>
      </c>
      <c r="H21" s="546" t="str">
        <f t="shared" ca="1" si="4"/>
        <v/>
      </c>
      <c r="I21" s="547" t="str">
        <f t="shared" ca="1" si="5"/>
        <v/>
      </c>
      <c r="J21" s="545" t="str">
        <f t="shared" ca="1" si="3"/>
        <v/>
      </c>
    </row>
    <row r="22" spans="2:10" x14ac:dyDescent="0.25">
      <c r="B22" s="540">
        <v>19</v>
      </c>
      <c r="C22" s="541" t="str">
        <f t="shared" ca="1" si="0"/>
        <v/>
      </c>
      <c r="D22" s="542" t="str">
        <f t="shared" ca="1" si="1"/>
        <v/>
      </c>
      <c r="E22" s="46"/>
      <c r="F22" s="46"/>
      <c r="G22" s="545" t="str">
        <f t="shared" ca="1" si="2"/>
        <v/>
      </c>
      <c r="H22" s="546" t="str">
        <f t="shared" ca="1" si="4"/>
        <v/>
      </c>
      <c r="I22" s="547" t="str">
        <f t="shared" ca="1" si="5"/>
        <v/>
      </c>
      <c r="J22" s="545" t="str">
        <f t="shared" ca="1" si="3"/>
        <v/>
      </c>
    </row>
    <row r="23" spans="2:10" x14ac:dyDescent="0.25">
      <c r="B23" s="544">
        <v>20</v>
      </c>
      <c r="C23" s="541" t="str">
        <f t="shared" ca="1" si="0"/>
        <v/>
      </c>
      <c r="D23" s="542" t="str">
        <f t="shared" ca="1" si="1"/>
        <v/>
      </c>
      <c r="E23" s="46"/>
      <c r="F23" s="46"/>
      <c r="G23" s="545" t="str">
        <f t="shared" ca="1" si="2"/>
        <v/>
      </c>
      <c r="H23" s="546" t="str">
        <f t="shared" ca="1" si="4"/>
        <v/>
      </c>
      <c r="I23" s="547" t="str">
        <f t="shared" ca="1" si="5"/>
        <v/>
      </c>
      <c r="J23" s="545" t="str">
        <f t="shared" ca="1" si="3"/>
        <v/>
      </c>
    </row>
    <row r="24" spans="2:10" x14ac:dyDescent="0.25">
      <c r="B24" s="540">
        <v>21</v>
      </c>
      <c r="C24" s="541" t="str">
        <f t="shared" ca="1" si="0"/>
        <v/>
      </c>
      <c r="D24" s="542" t="str">
        <f t="shared" ca="1" si="1"/>
        <v/>
      </c>
      <c r="E24" s="46"/>
      <c r="F24" s="46"/>
      <c r="G24" s="545" t="str">
        <f t="shared" ca="1" si="2"/>
        <v/>
      </c>
      <c r="H24" s="546" t="str">
        <f t="shared" ca="1" si="4"/>
        <v/>
      </c>
      <c r="I24" s="547" t="str">
        <f t="shared" ca="1" si="5"/>
        <v/>
      </c>
      <c r="J24" s="545" t="str">
        <f t="shared" ca="1" si="3"/>
        <v/>
      </c>
    </row>
    <row r="25" spans="2:10" x14ac:dyDescent="0.25">
      <c r="B25" s="544">
        <v>22</v>
      </c>
      <c r="C25" s="541" t="str">
        <f t="shared" ca="1" si="0"/>
        <v/>
      </c>
      <c r="D25" s="542" t="str">
        <f t="shared" ca="1" si="1"/>
        <v/>
      </c>
      <c r="E25" s="46"/>
      <c r="F25" s="46"/>
      <c r="G25" s="545" t="str">
        <f t="shared" ca="1" si="2"/>
        <v/>
      </c>
      <c r="H25" s="546" t="str">
        <f t="shared" ca="1" si="4"/>
        <v/>
      </c>
      <c r="I25" s="547" t="str">
        <f t="shared" ca="1" si="5"/>
        <v/>
      </c>
      <c r="J25" s="545" t="str">
        <f t="shared" ca="1" si="3"/>
        <v/>
      </c>
    </row>
    <row r="26" spans="2:10" x14ac:dyDescent="0.25">
      <c r="B26" s="540">
        <v>23</v>
      </c>
      <c r="C26" s="541" t="str">
        <f t="shared" ca="1" si="0"/>
        <v/>
      </c>
      <c r="D26" s="542" t="str">
        <f t="shared" ca="1" si="1"/>
        <v/>
      </c>
      <c r="E26" s="46"/>
      <c r="F26" s="46"/>
      <c r="G26" s="545" t="str">
        <f t="shared" ca="1" si="2"/>
        <v/>
      </c>
      <c r="H26" s="546" t="str">
        <f t="shared" ca="1" si="4"/>
        <v/>
      </c>
      <c r="I26" s="547" t="str">
        <f t="shared" ca="1" si="5"/>
        <v/>
      </c>
      <c r="J26" s="545" t="str">
        <f t="shared" ca="1" si="3"/>
        <v/>
      </c>
    </row>
    <row r="27" spans="2:10" x14ac:dyDescent="0.25">
      <c r="B27" s="544">
        <v>24</v>
      </c>
      <c r="C27" s="541" t="str">
        <f t="shared" ca="1" si="0"/>
        <v/>
      </c>
      <c r="D27" s="542" t="str">
        <f t="shared" ca="1" si="1"/>
        <v/>
      </c>
      <c r="E27" s="46"/>
      <c r="F27" s="46"/>
      <c r="G27" s="545" t="str">
        <f t="shared" ca="1" si="2"/>
        <v/>
      </c>
      <c r="H27" s="546" t="str">
        <f t="shared" ca="1" si="4"/>
        <v/>
      </c>
      <c r="I27" s="547" t="str">
        <f t="shared" ca="1" si="5"/>
        <v/>
      </c>
      <c r="J27" s="545" t="str">
        <f t="shared" ca="1" si="3"/>
        <v/>
      </c>
    </row>
    <row r="28" spans="2:10" x14ac:dyDescent="0.25">
      <c r="B28" s="540">
        <v>25</v>
      </c>
      <c r="C28" s="541" t="str">
        <f t="shared" ca="1" si="0"/>
        <v/>
      </c>
      <c r="D28" s="542" t="str">
        <f t="shared" ca="1" si="1"/>
        <v/>
      </c>
      <c r="E28" s="46"/>
      <c r="F28" s="46"/>
      <c r="G28" s="545" t="str">
        <f t="shared" ca="1" si="2"/>
        <v/>
      </c>
      <c r="H28" s="546" t="str">
        <f t="shared" ca="1" si="4"/>
        <v/>
      </c>
      <c r="I28" s="547" t="str">
        <f t="shared" ca="1" si="5"/>
        <v/>
      </c>
      <c r="J28" s="545" t="str">
        <f t="shared" ca="1" si="3"/>
        <v/>
      </c>
    </row>
    <row r="29" spans="2:10" x14ac:dyDescent="0.25">
      <c r="B29" s="544">
        <v>26</v>
      </c>
      <c r="C29" s="541" t="str">
        <f t="shared" ca="1" si="0"/>
        <v/>
      </c>
      <c r="D29" s="542" t="str">
        <f t="shared" ca="1" si="1"/>
        <v/>
      </c>
      <c r="E29" s="46"/>
      <c r="F29" s="46"/>
      <c r="G29" s="545" t="str">
        <f t="shared" ca="1" si="2"/>
        <v/>
      </c>
      <c r="H29" s="546" t="str">
        <f t="shared" ca="1" si="4"/>
        <v/>
      </c>
      <c r="I29" s="547" t="str">
        <f t="shared" ca="1" si="5"/>
        <v/>
      </c>
      <c r="J29" s="545" t="str">
        <f t="shared" ca="1" si="3"/>
        <v/>
      </c>
    </row>
    <row r="30" spans="2:10" x14ac:dyDescent="0.25">
      <c r="B30" s="540">
        <v>27</v>
      </c>
      <c r="C30" s="541" t="str">
        <f t="shared" ca="1" si="0"/>
        <v/>
      </c>
      <c r="D30" s="542" t="str">
        <f t="shared" ca="1" si="1"/>
        <v/>
      </c>
      <c r="E30" s="46"/>
      <c r="F30" s="46"/>
      <c r="G30" s="545" t="str">
        <f t="shared" ca="1" si="2"/>
        <v/>
      </c>
      <c r="H30" s="546" t="str">
        <f t="shared" ca="1" si="4"/>
        <v/>
      </c>
      <c r="I30" s="547" t="str">
        <f t="shared" ca="1" si="5"/>
        <v/>
      </c>
      <c r="J30" s="545" t="str">
        <f t="shared" ca="1" si="3"/>
        <v/>
      </c>
    </row>
    <row r="31" spans="2:10" x14ac:dyDescent="0.25">
      <c r="B31" s="544">
        <v>28</v>
      </c>
      <c r="C31" s="541" t="str">
        <f t="shared" ca="1" si="0"/>
        <v/>
      </c>
      <c r="D31" s="542" t="str">
        <f t="shared" ca="1" si="1"/>
        <v/>
      </c>
      <c r="E31" s="46"/>
      <c r="F31" s="46"/>
      <c r="G31" s="545" t="str">
        <f t="shared" ca="1" si="2"/>
        <v/>
      </c>
      <c r="H31" s="546" t="str">
        <f t="shared" ca="1" si="4"/>
        <v/>
      </c>
      <c r="I31" s="547" t="str">
        <f t="shared" ca="1" si="5"/>
        <v/>
      </c>
      <c r="J31" s="545" t="str">
        <f t="shared" ca="1" si="3"/>
        <v/>
      </c>
    </row>
    <row r="32" spans="2:10" x14ac:dyDescent="0.25">
      <c r="B32" s="540">
        <v>29</v>
      </c>
      <c r="C32" s="541" t="str">
        <f t="shared" ca="1" si="0"/>
        <v/>
      </c>
      <c r="D32" s="542" t="str">
        <f t="shared" ca="1" si="1"/>
        <v/>
      </c>
      <c r="E32" s="46"/>
      <c r="F32" s="46"/>
      <c r="G32" s="545" t="str">
        <f t="shared" ca="1" si="2"/>
        <v/>
      </c>
      <c r="H32" s="546" t="str">
        <f t="shared" ca="1" si="4"/>
        <v/>
      </c>
      <c r="I32" s="547" t="str">
        <f t="shared" ca="1" si="5"/>
        <v/>
      </c>
      <c r="J32" s="545" t="str">
        <f t="shared" ca="1" si="3"/>
        <v/>
      </c>
    </row>
    <row r="33" spans="2:10" x14ac:dyDescent="0.25">
      <c r="B33" s="540">
        <v>30</v>
      </c>
      <c r="C33" s="541" t="str">
        <f t="shared" ca="1" si="0"/>
        <v/>
      </c>
      <c r="D33" s="542" t="str">
        <f t="shared" ca="1" si="1"/>
        <v/>
      </c>
      <c r="E33" s="46"/>
      <c r="F33" s="46"/>
      <c r="G33" s="545" t="str">
        <f t="shared" ca="1" si="2"/>
        <v/>
      </c>
      <c r="H33" s="546" t="str">
        <f t="shared" ca="1" si="4"/>
        <v/>
      </c>
      <c r="I33" s="547" t="str">
        <f t="shared" ca="1" si="5"/>
        <v/>
      </c>
      <c r="J33" s="545" t="str">
        <f t="shared" ca="1" si="3"/>
        <v/>
      </c>
    </row>
    <row r="34" spans="2:10" x14ac:dyDescent="0.25">
      <c r="B34" s="540">
        <v>31</v>
      </c>
      <c r="C34" s="541" t="str">
        <f t="shared" ca="1" si="0"/>
        <v/>
      </c>
      <c r="D34" s="542" t="str">
        <f t="shared" ca="1" si="1"/>
        <v/>
      </c>
      <c r="E34" s="46"/>
      <c r="F34" s="46"/>
      <c r="G34" s="545" t="str">
        <f t="shared" ca="1" si="2"/>
        <v/>
      </c>
      <c r="H34" s="546" t="str">
        <f t="shared" ref="H34:H97" ca="1" si="6">IF(INDIRECT("Predictions_2!"&amp;ADDRESS(3,$M$3+$M$4*ROW(A30)))="","",INDIRECT("Predictions_2!"&amp;ADDRESS(3,$M$3+$M$4*ROW(A30))))</f>
        <v/>
      </c>
      <c r="I34" s="547" t="str">
        <f t="shared" ref="I34:I97" ca="1" si="7">IF(INDIRECT("Predictions_2!"&amp;ADDRESS(3,$M$3+$M$4*ROW(A30)))="","",INDIRECT("Predictions_2!"&amp;ADDRESS(2,$M$3+$M$4*ROW(A30))))</f>
        <v/>
      </c>
      <c r="J34" s="545" t="str">
        <f t="shared" ca="1" si="3"/>
        <v/>
      </c>
    </row>
    <row r="35" spans="2:10" x14ac:dyDescent="0.25">
      <c r="B35" s="540">
        <v>32</v>
      </c>
      <c r="C35" s="541" t="str">
        <f t="shared" ca="1" si="0"/>
        <v/>
      </c>
      <c r="D35" s="542" t="str">
        <f t="shared" ca="1" si="1"/>
        <v/>
      </c>
      <c r="E35" s="46"/>
      <c r="F35" s="46"/>
      <c r="G35" s="545" t="str">
        <f t="shared" ca="1" si="2"/>
        <v/>
      </c>
      <c r="H35" s="546" t="str">
        <f t="shared" ca="1" si="6"/>
        <v/>
      </c>
      <c r="I35" s="547" t="str">
        <f t="shared" ca="1" si="7"/>
        <v/>
      </c>
      <c r="J35" s="545" t="str">
        <f t="shared" ca="1" si="3"/>
        <v/>
      </c>
    </row>
    <row r="36" spans="2:10" x14ac:dyDescent="0.25">
      <c r="B36" s="540">
        <v>33</v>
      </c>
      <c r="C36" s="541" t="str">
        <f t="shared" ref="C36:C67" ca="1" si="8">_xlfn.IFNA(VLOOKUP(B36,$G$4:$H$103,2,0),"")</f>
        <v/>
      </c>
      <c r="D36" s="542" t="str">
        <f t="shared" ref="D36:D67" ca="1" si="9">_xlfn.IFNA(VLOOKUP(B36,$G$4:$I$103,3,0),"")</f>
        <v/>
      </c>
      <c r="E36" s="46"/>
      <c r="F36" s="46"/>
      <c r="G36" s="545" t="str">
        <f t="shared" ref="G36:G67" ca="1" si="10">IF(J36="","",RANK(J36,$J$4:$J$103,1))</f>
        <v/>
      </c>
      <c r="H36" s="546" t="str">
        <f t="shared" ca="1" si="6"/>
        <v/>
      </c>
      <c r="I36" s="547" t="str">
        <f t="shared" ca="1" si="7"/>
        <v/>
      </c>
      <c r="J36" s="545" t="str">
        <f t="shared" ref="J36:J67" ca="1" si="11">IF(I36="","",RANK(I36,$I$4:$I$103,0)+ROW()*0.001)</f>
        <v/>
      </c>
    </row>
    <row r="37" spans="2:10" x14ac:dyDescent="0.25">
      <c r="B37" s="540">
        <v>34</v>
      </c>
      <c r="C37" s="541" t="str">
        <f t="shared" ca="1" si="8"/>
        <v/>
      </c>
      <c r="D37" s="542" t="str">
        <f t="shared" ca="1" si="9"/>
        <v/>
      </c>
      <c r="E37" s="46"/>
      <c r="F37" s="46"/>
      <c r="G37" s="545" t="str">
        <f t="shared" ca="1" si="10"/>
        <v/>
      </c>
      <c r="H37" s="546" t="str">
        <f t="shared" ca="1" si="6"/>
        <v/>
      </c>
      <c r="I37" s="547" t="str">
        <f t="shared" ca="1" si="7"/>
        <v/>
      </c>
      <c r="J37" s="545" t="str">
        <f t="shared" ca="1" si="11"/>
        <v/>
      </c>
    </row>
    <row r="38" spans="2:10" x14ac:dyDescent="0.25">
      <c r="B38" s="540">
        <v>35</v>
      </c>
      <c r="C38" s="541" t="str">
        <f t="shared" ca="1" si="8"/>
        <v/>
      </c>
      <c r="D38" s="542" t="str">
        <f t="shared" ca="1" si="9"/>
        <v/>
      </c>
      <c r="E38" s="46"/>
      <c r="F38" s="46"/>
      <c r="G38" s="545" t="str">
        <f t="shared" ca="1" si="10"/>
        <v/>
      </c>
      <c r="H38" s="546" t="str">
        <f t="shared" ca="1" si="6"/>
        <v/>
      </c>
      <c r="I38" s="547" t="str">
        <f t="shared" ca="1" si="7"/>
        <v/>
      </c>
      <c r="J38" s="545" t="str">
        <f t="shared" ca="1" si="11"/>
        <v/>
      </c>
    </row>
    <row r="39" spans="2:10" x14ac:dyDescent="0.25">
      <c r="B39" s="540">
        <v>36</v>
      </c>
      <c r="C39" s="541" t="str">
        <f t="shared" ca="1" si="8"/>
        <v/>
      </c>
      <c r="D39" s="542" t="str">
        <f t="shared" ca="1" si="9"/>
        <v/>
      </c>
      <c r="E39" s="46"/>
      <c r="F39" s="46"/>
      <c r="G39" s="545" t="str">
        <f t="shared" ca="1" si="10"/>
        <v/>
      </c>
      <c r="H39" s="546" t="str">
        <f t="shared" ca="1" si="6"/>
        <v/>
      </c>
      <c r="I39" s="547" t="str">
        <f t="shared" ca="1" si="7"/>
        <v/>
      </c>
      <c r="J39" s="545" t="str">
        <f t="shared" ca="1" si="11"/>
        <v/>
      </c>
    </row>
    <row r="40" spans="2:10" x14ac:dyDescent="0.25">
      <c r="B40" s="540">
        <v>37</v>
      </c>
      <c r="C40" s="541" t="str">
        <f t="shared" ca="1" si="8"/>
        <v/>
      </c>
      <c r="D40" s="542" t="str">
        <f t="shared" ca="1" si="9"/>
        <v/>
      </c>
      <c r="E40" s="46"/>
      <c r="F40" s="46"/>
      <c r="G40" s="545" t="str">
        <f t="shared" ca="1" si="10"/>
        <v/>
      </c>
      <c r="H40" s="546" t="str">
        <f t="shared" ca="1" si="6"/>
        <v/>
      </c>
      <c r="I40" s="547" t="str">
        <f t="shared" ca="1" si="7"/>
        <v/>
      </c>
      <c r="J40" s="545" t="str">
        <f t="shared" ca="1" si="11"/>
        <v/>
      </c>
    </row>
    <row r="41" spans="2:10" x14ac:dyDescent="0.25">
      <c r="B41" s="540">
        <v>38</v>
      </c>
      <c r="C41" s="541" t="str">
        <f t="shared" ca="1" si="8"/>
        <v/>
      </c>
      <c r="D41" s="542" t="str">
        <f t="shared" ca="1" si="9"/>
        <v/>
      </c>
      <c r="E41" s="46"/>
      <c r="F41" s="46"/>
      <c r="G41" s="545" t="str">
        <f t="shared" ca="1" si="10"/>
        <v/>
      </c>
      <c r="H41" s="546" t="str">
        <f t="shared" ca="1" si="6"/>
        <v/>
      </c>
      <c r="I41" s="547" t="str">
        <f t="shared" ca="1" si="7"/>
        <v/>
      </c>
      <c r="J41" s="545" t="str">
        <f t="shared" ca="1" si="11"/>
        <v/>
      </c>
    </row>
    <row r="42" spans="2:10" x14ac:dyDescent="0.25">
      <c r="B42" s="540">
        <v>39</v>
      </c>
      <c r="C42" s="541" t="str">
        <f t="shared" ca="1" si="8"/>
        <v/>
      </c>
      <c r="D42" s="542" t="str">
        <f t="shared" ca="1" si="9"/>
        <v/>
      </c>
      <c r="E42" s="46"/>
      <c r="F42" s="46"/>
      <c r="G42" s="545" t="str">
        <f t="shared" ca="1" si="10"/>
        <v/>
      </c>
      <c r="H42" s="546" t="str">
        <f t="shared" ca="1" si="6"/>
        <v/>
      </c>
      <c r="I42" s="547" t="str">
        <f t="shared" ca="1" si="7"/>
        <v/>
      </c>
      <c r="J42" s="545" t="str">
        <f t="shared" ca="1" si="11"/>
        <v/>
      </c>
    </row>
    <row r="43" spans="2:10" x14ac:dyDescent="0.25">
      <c r="B43" s="540">
        <v>40</v>
      </c>
      <c r="C43" s="541" t="str">
        <f t="shared" ca="1" si="8"/>
        <v/>
      </c>
      <c r="D43" s="542" t="str">
        <f t="shared" ca="1" si="9"/>
        <v/>
      </c>
      <c r="E43" s="46"/>
      <c r="F43" s="46"/>
      <c r="G43" s="545" t="str">
        <f t="shared" ca="1" si="10"/>
        <v/>
      </c>
      <c r="H43" s="546" t="str">
        <f t="shared" ca="1" si="6"/>
        <v/>
      </c>
      <c r="I43" s="547" t="str">
        <f t="shared" ca="1" si="7"/>
        <v/>
      </c>
      <c r="J43" s="545" t="str">
        <f t="shared" ca="1" si="11"/>
        <v/>
      </c>
    </row>
    <row r="44" spans="2:10" x14ac:dyDescent="0.25">
      <c r="B44" s="540">
        <v>41</v>
      </c>
      <c r="C44" s="541" t="str">
        <f t="shared" ca="1" si="8"/>
        <v/>
      </c>
      <c r="D44" s="542" t="str">
        <f t="shared" ca="1" si="9"/>
        <v/>
      </c>
      <c r="E44" s="46"/>
      <c r="F44" s="46"/>
      <c r="G44" s="545" t="str">
        <f t="shared" ca="1" si="10"/>
        <v/>
      </c>
      <c r="H44" s="546" t="str">
        <f t="shared" ca="1" si="6"/>
        <v/>
      </c>
      <c r="I44" s="547" t="str">
        <f t="shared" ca="1" si="7"/>
        <v/>
      </c>
      <c r="J44" s="545" t="str">
        <f t="shared" ca="1" si="11"/>
        <v/>
      </c>
    </row>
    <row r="45" spans="2:10" x14ac:dyDescent="0.25">
      <c r="B45" s="540">
        <v>42</v>
      </c>
      <c r="C45" s="541" t="str">
        <f t="shared" ca="1" si="8"/>
        <v/>
      </c>
      <c r="D45" s="542" t="str">
        <f t="shared" ca="1" si="9"/>
        <v/>
      </c>
      <c r="E45" s="46"/>
      <c r="F45" s="46"/>
      <c r="G45" s="545" t="str">
        <f t="shared" ca="1" si="10"/>
        <v/>
      </c>
      <c r="H45" s="546" t="str">
        <f t="shared" ca="1" si="6"/>
        <v/>
      </c>
      <c r="I45" s="547" t="str">
        <f t="shared" ca="1" si="7"/>
        <v/>
      </c>
      <c r="J45" s="545" t="str">
        <f t="shared" ca="1" si="11"/>
        <v/>
      </c>
    </row>
    <row r="46" spans="2:10" x14ac:dyDescent="0.25">
      <c r="B46" s="540">
        <v>43</v>
      </c>
      <c r="C46" s="541" t="str">
        <f t="shared" ca="1" si="8"/>
        <v/>
      </c>
      <c r="D46" s="542" t="str">
        <f t="shared" ca="1" si="9"/>
        <v/>
      </c>
      <c r="E46" s="46"/>
      <c r="F46" s="46"/>
      <c r="G46" s="545" t="str">
        <f t="shared" ca="1" si="10"/>
        <v/>
      </c>
      <c r="H46" s="546" t="str">
        <f t="shared" ca="1" si="6"/>
        <v/>
      </c>
      <c r="I46" s="547" t="str">
        <f t="shared" ca="1" si="7"/>
        <v/>
      </c>
      <c r="J46" s="545" t="str">
        <f t="shared" ca="1" si="11"/>
        <v/>
      </c>
    </row>
    <row r="47" spans="2:10" x14ac:dyDescent="0.25">
      <c r="B47" s="540">
        <v>44</v>
      </c>
      <c r="C47" s="541" t="str">
        <f t="shared" ca="1" si="8"/>
        <v/>
      </c>
      <c r="D47" s="542" t="str">
        <f t="shared" ca="1" si="9"/>
        <v/>
      </c>
      <c r="E47" s="46"/>
      <c r="F47" s="46"/>
      <c r="G47" s="545" t="str">
        <f t="shared" ca="1" si="10"/>
        <v/>
      </c>
      <c r="H47" s="546" t="str">
        <f t="shared" ca="1" si="6"/>
        <v/>
      </c>
      <c r="I47" s="547" t="str">
        <f t="shared" ca="1" si="7"/>
        <v/>
      </c>
      <c r="J47" s="545" t="str">
        <f t="shared" ca="1" si="11"/>
        <v/>
      </c>
    </row>
    <row r="48" spans="2:10" x14ac:dyDescent="0.25">
      <c r="B48" s="540">
        <v>45</v>
      </c>
      <c r="C48" s="541" t="str">
        <f t="shared" ca="1" si="8"/>
        <v/>
      </c>
      <c r="D48" s="542" t="str">
        <f t="shared" ca="1" si="9"/>
        <v/>
      </c>
      <c r="E48" s="46"/>
      <c r="F48" s="46"/>
      <c r="G48" s="545" t="str">
        <f t="shared" ca="1" si="10"/>
        <v/>
      </c>
      <c r="H48" s="546" t="str">
        <f t="shared" ca="1" si="6"/>
        <v/>
      </c>
      <c r="I48" s="547" t="str">
        <f t="shared" ca="1" si="7"/>
        <v/>
      </c>
      <c r="J48" s="545" t="str">
        <f t="shared" ca="1" si="11"/>
        <v/>
      </c>
    </row>
    <row r="49" spans="2:10" x14ac:dyDescent="0.25">
      <c r="B49" s="540">
        <v>46</v>
      </c>
      <c r="C49" s="541" t="str">
        <f t="shared" ca="1" si="8"/>
        <v/>
      </c>
      <c r="D49" s="542" t="str">
        <f t="shared" ca="1" si="9"/>
        <v/>
      </c>
      <c r="E49" s="46"/>
      <c r="F49" s="46"/>
      <c r="G49" s="545" t="str">
        <f t="shared" ca="1" si="10"/>
        <v/>
      </c>
      <c r="H49" s="546" t="str">
        <f t="shared" ca="1" si="6"/>
        <v/>
      </c>
      <c r="I49" s="547" t="str">
        <f t="shared" ca="1" si="7"/>
        <v/>
      </c>
      <c r="J49" s="545" t="str">
        <f t="shared" ca="1" si="11"/>
        <v/>
      </c>
    </row>
    <row r="50" spans="2:10" x14ac:dyDescent="0.25">
      <c r="B50" s="540">
        <v>47</v>
      </c>
      <c r="C50" s="541" t="str">
        <f t="shared" ca="1" si="8"/>
        <v/>
      </c>
      <c r="D50" s="542" t="str">
        <f t="shared" ca="1" si="9"/>
        <v/>
      </c>
      <c r="E50" s="46"/>
      <c r="F50" s="46"/>
      <c r="G50" s="545" t="str">
        <f t="shared" ca="1" si="10"/>
        <v/>
      </c>
      <c r="H50" s="546" t="str">
        <f t="shared" ca="1" si="6"/>
        <v/>
      </c>
      <c r="I50" s="547" t="str">
        <f t="shared" ca="1" si="7"/>
        <v/>
      </c>
      <c r="J50" s="545" t="str">
        <f t="shared" ca="1" si="11"/>
        <v/>
      </c>
    </row>
    <row r="51" spans="2:10" x14ac:dyDescent="0.25">
      <c r="B51" s="540">
        <v>48</v>
      </c>
      <c r="C51" s="541" t="str">
        <f t="shared" ca="1" si="8"/>
        <v/>
      </c>
      <c r="D51" s="542" t="str">
        <f t="shared" ca="1" si="9"/>
        <v/>
      </c>
      <c r="E51" s="46"/>
      <c r="F51" s="46"/>
      <c r="G51" s="545" t="str">
        <f t="shared" ca="1" si="10"/>
        <v/>
      </c>
      <c r="H51" s="546" t="str">
        <f t="shared" ca="1" si="6"/>
        <v/>
      </c>
      <c r="I51" s="547" t="str">
        <f t="shared" ca="1" si="7"/>
        <v/>
      </c>
      <c r="J51" s="545" t="str">
        <f t="shared" ca="1" si="11"/>
        <v/>
      </c>
    </row>
    <row r="52" spans="2:10" x14ac:dyDescent="0.25">
      <c r="B52" s="540">
        <v>49</v>
      </c>
      <c r="C52" s="541" t="str">
        <f t="shared" ca="1" si="8"/>
        <v/>
      </c>
      <c r="D52" s="542" t="str">
        <f t="shared" ca="1" si="9"/>
        <v/>
      </c>
      <c r="E52" s="46"/>
      <c r="F52" s="46"/>
      <c r="G52" s="545" t="str">
        <f t="shared" ca="1" si="10"/>
        <v/>
      </c>
      <c r="H52" s="546" t="str">
        <f t="shared" ca="1" si="6"/>
        <v/>
      </c>
      <c r="I52" s="547" t="str">
        <f t="shared" ca="1" si="7"/>
        <v/>
      </c>
      <c r="J52" s="545" t="str">
        <f t="shared" ca="1" si="11"/>
        <v/>
      </c>
    </row>
    <row r="53" spans="2:10" x14ac:dyDescent="0.25">
      <c r="B53" s="540">
        <v>50</v>
      </c>
      <c r="C53" s="541" t="str">
        <f t="shared" ca="1" si="8"/>
        <v/>
      </c>
      <c r="D53" s="542" t="str">
        <f t="shared" ca="1" si="9"/>
        <v/>
      </c>
      <c r="E53" s="46"/>
      <c r="F53" s="46"/>
      <c r="G53" s="545" t="str">
        <f t="shared" ca="1" si="10"/>
        <v/>
      </c>
      <c r="H53" s="546" t="str">
        <f t="shared" ca="1" si="6"/>
        <v/>
      </c>
      <c r="I53" s="547" t="str">
        <f t="shared" ca="1" si="7"/>
        <v/>
      </c>
      <c r="J53" s="545" t="str">
        <f t="shared" ca="1" si="11"/>
        <v/>
      </c>
    </row>
    <row r="54" spans="2:10" x14ac:dyDescent="0.25">
      <c r="B54" s="540">
        <v>51</v>
      </c>
      <c r="C54" s="541" t="str">
        <f t="shared" ca="1" si="8"/>
        <v/>
      </c>
      <c r="D54" s="542" t="str">
        <f t="shared" ca="1" si="9"/>
        <v/>
      </c>
      <c r="E54" s="46"/>
      <c r="F54" s="46"/>
      <c r="G54" s="545" t="str">
        <f t="shared" ca="1" si="10"/>
        <v/>
      </c>
      <c r="H54" s="546" t="str">
        <f t="shared" ca="1" si="6"/>
        <v/>
      </c>
      <c r="I54" s="547" t="str">
        <f t="shared" ca="1" si="7"/>
        <v/>
      </c>
      <c r="J54" s="545" t="str">
        <f t="shared" ca="1" si="11"/>
        <v/>
      </c>
    </row>
    <row r="55" spans="2:10" x14ac:dyDescent="0.25">
      <c r="B55" s="540">
        <v>52</v>
      </c>
      <c r="C55" s="541" t="str">
        <f t="shared" ca="1" si="8"/>
        <v/>
      </c>
      <c r="D55" s="542" t="str">
        <f t="shared" ca="1" si="9"/>
        <v/>
      </c>
      <c r="E55" s="46"/>
      <c r="F55" s="46"/>
      <c r="G55" s="545" t="str">
        <f t="shared" ca="1" si="10"/>
        <v/>
      </c>
      <c r="H55" s="546" t="str">
        <f t="shared" ca="1" si="6"/>
        <v/>
      </c>
      <c r="I55" s="547" t="str">
        <f t="shared" ca="1" si="7"/>
        <v/>
      </c>
      <c r="J55" s="545" t="str">
        <f t="shared" ca="1" si="11"/>
        <v/>
      </c>
    </row>
    <row r="56" spans="2:10" x14ac:dyDescent="0.25">
      <c r="B56" s="540">
        <v>53</v>
      </c>
      <c r="C56" s="541" t="str">
        <f t="shared" ca="1" si="8"/>
        <v/>
      </c>
      <c r="D56" s="542" t="str">
        <f t="shared" ca="1" si="9"/>
        <v/>
      </c>
      <c r="E56" s="46"/>
      <c r="F56" s="46"/>
      <c r="G56" s="545" t="str">
        <f t="shared" ca="1" si="10"/>
        <v/>
      </c>
      <c r="H56" s="546" t="str">
        <f t="shared" ca="1" si="6"/>
        <v/>
      </c>
      <c r="I56" s="547" t="str">
        <f t="shared" ca="1" si="7"/>
        <v/>
      </c>
      <c r="J56" s="545" t="str">
        <f t="shared" ca="1" si="11"/>
        <v/>
      </c>
    </row>
    <row r="57" spans="2:10" x14ac:dyDescent="0.25">
      <c r="B57" s="540">
        <v>54</v>
      </c>
      <c r="C57" s="541" t="str">
        <f t="shared" ca="1" si="8"/>
        <v/>
      </c>
      <c r="D57" s="542" t="str">
        <f t="shared" ca="1" si="9"/>
        <v/>
      </c>
      <c r="E57" s="46"/>
      <c r="F57" s="46"/>
      <c r="G57" s="545" t="str">
        <f t="shared" ca="1" si="10"/>
        <v/>
      </c>
      <c r="H57" s="546" t="str">
        <f t="shared" ca="1" si="6"/>
        <v/>
      </c>
      <c r="I57" s="547" t="str">
        <f t="shared" ca="1" si="7"/>
        <v/>
      </c>
      <c r="J57" s="545" t="str">
        <f t="shared" ca="1" si="11"/>
        <v/>
      </c>
    </row>
    <row r="58" spans="2:10" x14ac:dyDescent="0.25">
      <c r="B58" s="540">
        <v>55</v>
      </c>
      <c r="C58" s="541" t="str">
        <f t="shared" ca="1" si="8"/>
        <v/>
      </c>
      <c r="D58" s="542" t="str">
        <f t="shared" ca="1" si="9"/>
        <v/>
      </c>
      <c r="E58" s="46"/>
      <c r="F58" s="46"/>
      <c r="G58" s="545" t="str">
        <f t="shared" ca="1" si="10"/>
        <v/>
      </c>
      <c r="H58" s="546" t="str">
        <f t="shared" ca="1" si="6"/>
        <v/>
      </c>
      <c r="I58" s="547" t="str">
        <f t="shared" ca="1" si="7"/>
        <v/>
      </c>
      <c r="J58" s="545" t="str">
        <f t="shared" ca="1" si="11"/>
        <v/>
      </c>
    </row>
    <row r="59" spans="2:10" x14ac:dyDescent="0.25">
      <c r="B59" s="540">
        <v>56</v>
      </c>
      <c r="C59" s="541" t="str">
        <f t="shared" ca="1" si="8"/>
        <v/>
      </c>
      <c r="D59" s="542" t="str">
        <f t="shared" ca="1" si="9"/>
        <v/>
      </c>
      <c r="E59" s="46"/>
      <c r="F59" s="46"/>
      <c r="G59" s="545" t="str">
        <f t="shared" ca="1" si="10"/>
        <v/>
      </c>
      <c r="H59" s="546" t="str">
        <f t="shared" ca="1" si="6"/>
        <v/>
      </c>
      <c r="I59" s="547" t="str">
        <f t="shared" ca="1" si="7"/>
        <v/>
      </c>
      <c r="J59" s="545" t="str">
        <f t="shared" ca="1" si="11"/>
        <v/>
      </c>
    </row>
    <row r="60" spans="2:10" x14ac:dyDescent="0.25">
      <c r="B60" s="540">
        <v>57</v>
      </c>
      <c r="C60" s="541" t="str">
        <f t="shared" ca="1" si="8"/>
        <v/>
      </c>
      <c r="D60" s="542" t="str">
        <f t="shared" ca="1" si="9"/>
        <v/>
      </c>
      <c r="E60" s="46"/>
      <c r="F60" s="46"/>
      <c r="G60" s="545" t="str">
        <f t="shared" ca="1" si="10"/>
        <v/>
      </c>
      <c r="H60" s="546" t="str">
        <f t="shared" ca="1" si="6"/>
        <v/>
      </c>
      <c r="I60" s="547" t="str">
        <f t="shared" ca="1" si="7"/>
        <v/>
      </c>
      <c r="J60" s="545" t="str">
        <f t="shared" ca="1" si="11"/>
        <v/>
      </c>
    </row>
    <row r="61" spans="2:10" x14ac:dyDescent="0.25">
      <c r="B61" s="540">
        <v>58</v>
      </c>
      <c r="C61" s="541" t="str">
        <f t="shared" ca="1" si="8"/>
        <v/>
      </c>
      <c r="D61" s="542" t="str">
        <f t="shared" ca="1" si="9"/>
        <v/>
      </c>
      <c r="E61" s="46"/>
      <c r="F61" s="46"/>
      <c r="G61" s="545" t="str">
        <f t="shared" ca="1" si="10"/>
        <v/>
      </c>
      <c r="H61" s="546" t="str">
        <f t="shared" ca="1" si="6"/>
        <v/>
      </c>
      <c r="I61" s="547" t="str">
        <f t="shared" ca="1" si="7"/>
        <v/>
      </c>
      <c r="J61" s="545" t="str">
        <f t="shared" ca="1" si="11"/>
        <v/>
      </c>
    </row>
    <row r="62" spans="2:10" x14ac:dyDescent="0.25">
      <c r="B62" s="540">
        <v>59</v>
      </c>
      <c r="C62" s="541" t="str">
        <f t="shared" ca="1" si="8"/>
        <v/>
      </c>
      <c r="D62" s="542" t="str">
        <f t="shared" ca="1" si="9"/>
        <v/>
      </c>
      <c r="E62" s="46"/>
      <c r="F62" s="46"/>
      <c r="G62" s="545" t="str">
        <f t="shared" ca="1" si="10"/>
        <v/>
      </c>
      <c r="H62" s="546" t="str">
        <f t="shared" ca="1" si="6"/>
        <v/>
      </c>
      <c r="I62" s="547" t="str">
        <f t="shared" ca="1" si="7"/>
        <v/>
      </c>
      <c r="J62" s="545" t="str">
        <f t="shared" ca="1" si="11"/>
        <v/>
      </c>
    </row>
    <row r="63" spans="2:10" x14ac:dyDescent="0.25">
      <c r="B63" s="540">
        <v>60</v>
      </c>
      <c r="C63" s="541" t="str">
        <f t="shared" ca="1" si="8"/>
        <v/>
      </c>
      <c r="D63" s="542" t="str">
        <f t="shared" ca="1" si="9"/>
        <v/>
      </c>
      <c r="E63" s="46"/>
      <c r="F63" s="46"/>
      <c r="G63" s="545" t="str">
        <f t="shared" ca="1" si="10"/>
        <v/>
      </c>
      <c r="H63" s="546" t="str">
        <f t="shared" ca="1" si="6"/>
        <v/>
      </c>
      <c r="I63" s="547" t="str">
        <f t="shared" ca="1" si="7"/>
        <v/>
      </c>
      <c r="J63" s="545" t="str">
        <f t="shared" ca="1" si="11"/>
        <v/>
      </c>
    </row>
    <row r="64" spans="2:10" x14ac:dyDescent="0.25">
      <c r="B64" s="540">
        <v>61</v>
      </c>
      <c r="C64" s="541" t="str">
        <f t="shared" ca="1" si="8"/>
        <v/>
      </c>
      <c r="D64" s="542" t="str">
        <f t="shared" ca="1" si="9"/>
        <v/>
      </c>
      <c r="E64" s="46"/>
      <c r="F64" s="46"/>
      <c r="G64" s="545" t="str">
        <f t="shared" ca="1" si="10"/>
        <v/>
      </c>
      <c r="H64" s="546" t="str">
        <f t="shared" ca="1" si="6"/>
        <v/>
      </c>
      <c r="I64" s="547" t="str">
        <f t="shared" ca="1" si="7"/>
        <v/>
      </c>
      <c r="J64" s="545" t="str">
        <f t="shared" ca="1" si="11"/>
        <v/>
      </c>
    </row>
    <row r="65" spans="2:10" x14ac:dyDescent="0.25">
      <c r="B65" s="540">
        <v>62</v>
      </c>
      <c r="C65" s="541" t="str">
        <f t="shared" ca="1" si="8"/>
        <v/>
      </c>
      <c r="D65" s="542" t="str">
        <f t="shared" ca="1" si="9"/>
        <v/>
      </c>
      <c r="E65" s="46"/>
      <c r="F65" s="46"/>
      <c r="G65" s="545" t="str">
        <f t="shared" ca="1" si="10"/>
        <v/>
      </c>
      <c r="H65" s="546" t="str">
        <f t="shared" ca="1" si="6"/>
        <v/>
      </c>
      <c r="I65" s="547" t="str">
        <f t="shared" ca="1" si="7"/>
        <v/>
      </c>
      <c r="J65" s="545" t="str">
        <f t="shared" ca="1" si="11"/>
        <v/>
      </c>
    </row>
    <row r="66" spans="2:10" x14ac:dyDescent="0.25">
      <c r="B66" s="540">
        <v>63</v>
      </c>
      <c r="C66" s="541" t="str">
        <f t="shared" ca="1" si="8"/>
        <v/>
      </c>
      <c r="D66" s="542" t="str">
        <f t="shared" ca="1" si="9"/>
        <v/>
      </c>
      <c r="E66" s="46"/>
      <c r="F66" s="46"/>
      <c r="G66" s="545" t="str">
        <f t="shared" ca="1" si="10"/>
        <v/>
      </c>
      <c r="H66" s="546" t="str">
        <f t="shared" ca="1" si="6"/>
        <v/>
      </c>
      <c r="I66" s="547" t="str">
        <f t="shared" ca="1" si="7"/>
        <v/>
      </c>
      <c r="J66" s="545" t="str">
        <f t="shared" ca="1" si="11"/>
        <v/>
      </c>
    </row>
    <row r="67" spans="2:10" x14ac:dyDescent="0.25">
      <c r="B67" s="540">
        <v>64</v>
      </c>
      <c r="C67" s="541" t="str">
        <f t="shared" ca="1" si="8"/>
        <v/>
      </c>
      <c r="D67" s="542" t="str">
        <f t="shared" ca="1" si="9"/>
        <v/>
      </c>
      <c r="E67" s="46"/>
      <c r="F67" s="46"/>
      <c r="G67" s="545" t="str">
        <f t="shared" ca="1" si="10"/>
        <v/>
      </c>
      <c r="H67" s="546" t="str">
        <f t="shared" ca="1" si="6"/>
        <v/>
      </c>
      <c r="I67" s="547" t="str">
        <f t="shared" ca="1" si="7"/>
        <v/>
      </c>
      <c r="J67" s="545" t="str">
        <f t="shared" ca="1" si="11"/>
        <v/>
      </c>
    </row>
    <row r="68" spans="2:10" x14ac:dyDescent="0.25">
      <c r="B68" s="540">
        <v>65</v>
      </c>
      <c r="C68" s="541" t="str">
        <f t="shared" ref="C68:C99" ca="1" si="12">_xlfn.IFNA(VLOOKUP(B68,$G$4:$H$103,2,0),"")</f>
        <v/>
      </c>
      <c r="D68" s="542" t="str">
        <f t="shared" ref="D68:D103" ca="1" si="13">_xlfn.IFNA(VLOOKUP(B68,$G$4:$I$103,3,0),"")</f>
        <v/>
      </c>
      <c r="E68" s="46"/>
      <c r="F68" s="46"/>
      <c r="G68" s="545" t="str">
        <f t="shared" ref="G68:G103" ca="1" si="14">IF(J68="","",RANK(J68,$J$4:$J$103,1))</f>
        <v/>
      </c>
      <c r="H68" s="546" t="str">
        <f t="shared" ca="1" si="6"/>
        <v/>
      </c>
      <c r="I68" s="547" t="str">
        <f t="shared" ca="1" si="7"/>
        <v/>
      </c>
      <c r="J68" s="545" t="str">
        <f t="shared" ref="J68:J99" ca="1" si="15">IF(I68="","",RANK(I68,$I$4:$I$103,0)+ROW()*0.001)</f>
        <v/>
      </c>
    </row>
    <row r="69" spans="2:10" x14ac:dyDescent="0.25">
      <c r="B69" s="540">
        <v>66</v>
      </c>
      <c r="C69" s="541" t="str">
        <f t="shared" ca="1" si="12"/>
        <v/>
      </c>
      <c r="D69" s="542" t="str">
        <f t="shared" ca="1" si="13"/>
        <v/>
      </c>
      <c r="E69" s="46"/>
      <c r="F69" s="46"/>
      <c r="G69" s="545" t="str">
        <f t="shared" ca="1" si="14"/>
        <v/>
      </c>
      <c r="H69" s="546" t="str">
        <f t="shared" ca="1" si="6"/>
        <v/>
      </c>
      <c r="I69" s="547" t="str">
        <f t="shared" ca="1" si="7"/>
        <v/>
      </c>
      <c r="J69" s="545" t="str">
        <f t="shared" ca="1" si="15"/>
        <v/>
      </c>
    </row>
    <row r="70" spans="2:10" x14ac:dyDescent="0.25">
      <c r="B70" s="540">
        <v>67</v>
      </c>
      <c r="C70" s="541" t="str">
        <f t="shared" ca="1" si="12"/>
        <v/>
      </c>
      <c r="D70" s="542" t="str">
        <f t="shared" ca="1" si="13"/>
        <v/>
      </c>
      <c r="E70" s="46"/>
      <c r="F70" s="46"/>
      <c r="G70" s="545" t="str">
        <f t="shared" ca="1" si="14"/>
        <v/>
      </c>
      <c r="H70" s="546" t="str">
        <f t="shared" ca="1" si="6"/>
        <v/>
      </c>
      <c r="I70" s="547" t="str">
        <f t="shared" ca="1" si="7"/>
        <v/>
      </c>
      <c r="J70" s="545" t="str">
        <f t="shared" ca="1" si="15"/>
        <v/>
      </c>
    </row>
    <row r="71" spans="2:10" x14ac:dyDescent="0.25">
      <c r="B71" s="540">
        <v>68</v>
      </c>
      <c r="C71" s="541" t="str">
        <f t="shared" ca="1" si="12"/>
        <v/>
      </c>
      <c r="D71" s="542" t="str">
        <f t="shared" ca="1" si="13"/>
        <v/>
      </c>
      <c r="E71" s="46"/>
      <c r="F71" s="46"/>
      <c r="G71" s="545" t="str">
        <f t="shared" ca="1" si="14"/>
        <v/>
      </c>
      <c r="H71" s="546" t="str">
        <f t="shared" ca="1" si="6"/>
        <v/>
      </c>
      <c r="I71" s="547" t="str">
        <f t="shared" ca="1" si="7"/>
        <v/>
      </c>
      <c r="J71" s="545" t="str">
        <f t="shared" ca="1" si="15"/>
        <v/>
      </c>
    </row>
    <row r="72" spans="2:10" x14ac:dyDescent="0.25">
      <c r="B72" s="540">
        <v>69</v>
      </c>
      <c r="C72" s="541" t="str">
        <f t="shared" ca="1" si="12"/>
        <v/>
      </c>
      <c r="D72" s="542" t="str">
        <f t="shared" ca="1" si="13"/>
        <v/>
      </c>
      <c r="E72" s="46"/>
      <c r="F72" s="46"/>
      <c r="G72" s="545" t="str">
        <f t="shared" ca="1" si="14"/>
        <v/>
      </c>
      <c r="H72" s="546" t="str">
        <f t="shared" ca="1" si="6"/>
        <v/>
      </c>
      <c r="I72" s="547" t="str">
        <f t="shared" ca="1" si="7"/>
        <v/>
      </c>
      <c r="J72" s="545" t="str">
        <f t="shared" ca="1" si="15"/>
        <v/>
      </c>
    </row>
    <row r="73" spans="2:10" x14ac:dyDescent="0.25">
      <c r="B73" s="540">
        <v>70</v>
      </c>
      <c r="C73" s="541" t="str">
        <f t="shared" ca="1" si="12"/>
        <v/>
      </c>
      <c r="D73" s="542" t="str">
        <f t="shared" ca="1" si="13"/>
        <v/>
      </c>
      <c r="E73" s="46"/>
      <c r="F73" s="46"/>
      <c r="G73" s="545" t="str">
        <f t="shared" ca="1" si="14"/>
        <v/>
      </c>
      <c r="H73" s="546" t="str">
        <f t="shared" ca="1" si="6"/>
        <v/>
      </c>
      <c r="I73" s="547" t="str">
        <f t="shared" ca="1" si="7"/>
        <v/>
      </c>
      <c r="J73" s="545" t="str">
        <f t="shared" ca="1" si="15"/>
        <v/>
      </c>
    </row>
    <row r="74" spans="2:10" x14ac:dyDescent="0.25">
      <c r="B74" s="540">
        <v>71</v>
      </c>
      <c r="C74" s="541" t="str">
        <f t="shared" ca="1" si="12"/>
        <v/>
      </c>
      <c r="D74" s="542" t="str">
        <f t="shared" ca="1" si="13"/>
        <v/>
      </c>
      <c r="E74" s="46"/>
      <c r="F74" s="46"/>
      <c r="G74" s="545" t="str">
        <f t="shared" ca="1" si="14"/>
        <v/>
      </c>
      <c r="H74" s="546" t="str">
        <f t="shared" ca="1" si="6"/>
        <v/>
      </c>
      <c r="I74" s="547" t="str">
        <f t="shared" ca="1" si="7"/>
        <v/>
      </c>
      <c r="J74" s="545" t="str">
        <f t="shared" ca="1" si="15"/>
        <v/>
      </c>
    </row>
    <row r="75" spans="2:10" x14ac:dyDescent="0.25">
      <c r="B75" s="540">
        <v>72</v>
      </c>
      <c r="C75" s="541" t="str">
        <f t="shared" ca="1" si="12"/>
        <v/>
      </c>
      <c r="D75" s="542" t="str">
        <f t="shared" ca="1" si="13"/>
        <v/>
      </c>
      <c r="E75" s="46"/>
      <c r="F75" s="46"/>
      <c r="G75" s="545" t="str">
        <f t="shared" ca="1" si="14"/>
        <v/>
      </c>
      <c r="H75" s="546" t="str">
        <f t="shared" ca="1" si="6"/>
        <v/>
      </c>
      <c r="I75" s="547" t="str">
        <f t="shared" ca="1" si="7"/>
        <v/>
      </c>
      <c r="J75" s="545" t="str">
        <f t="shared" ca="1" si="15"/>
        <v/>
      </c>
    </row>
    <row r="76" spans="2:10" x14ac:dyDescent="0.25">
      <c r="B76" s="540">
        <v>73</v>
      </c>
      <c r="C76" s="541" t="str">
        <f t="shared" ca="1" si="12"/>
        <v/>
      </c>
      <c r="D76" s="542" t="str">
        <f t="shared" ca="1" si="13"/>
        <v/>
      </c>
      <c r="E76" s="46"/>
      <c r="F76" s="46"/>
      <c r="G76" s="545" t="str">
        <f t="shared" ca="1" si="14"/>
        <v/>
      </c>
      <c r="H76" s="546" t="str">
        <f t="shared" ca="1" si="6"/>
        <v/>
      </c>
      <c r="I76" s="547" t="str">
        <f t="shared" ca="1" si="7"/>
        <v/>
      </c>
      <c r="J76" s="545" t="str">
        <f t="shared" ca="1" si="15"/>
        <v/>
      </c>
    </row>
    <row r="77" spans="2:10" x14ac:dyDescent="0.25">
      <c r="B77" s="540">
        <v>74</v>
      </c>
      <c r="C77" s="541" t="str">
        <f t="shared" ca="1" si="12"/>
        <v/>
      </c>
      <c r="D77" s="542" t="str">
        <f t="shared" ca="1" si="13"/>
        <v/>
      </c>
      <c r="E77" s="46"/>
      <c r="F77" s="46"/>
      <c r="G77" s="545" t="str">
        <f t="shared" ca="1" si="14"/>
        <v/>
      </c>
      <c r="H77" s="546" t="str">
        <f t="shared" ca="1" si="6"/>
        <v/>
      </c>
      <c r="I77" s="547" t="str">
        <f t="shared" ca="1" si="7"/>
        <v/>
      </c>
      <c r="J77" s="545" t="str">
        <f t="shared" ca="1" si="15"/>
        <v/>
      </c>
    </row>
    <row r="78" spans="2:10" x14ac:dyDescent="0.25">
      <c r="B78" s="540">
        <v>75</v>
      </c>
      <c r="C78" s="541" t="str">
        <f t="shared" ca="1" si="12"/>
        <v/>
      </c>
      <c r="D78" s="542" t="str">
        <f t="shared" ca="1" si="13"/>
        <v/>
      </c>
      <c r="E78" s="46"/>
      <c r="F78" s="46"/>
      <c r="G78" s="545" t="str">
        <f t="shared" ca="1" si="14"/>
        <v/>
      </c>
      <c r="H78" s="546" t="str">
        <f t="shared" ca="1" si="6"/>
        <v/>
      </c>
      <c r="I78" s="547" t="str">
        <f t="shared" ca="1" si="7"/>
        <v/>
      </c>
      <c r="J78" s="545" t="str">
        <f t="shared" ca="1" si="15"/>
        <v/>
      </c>
    </row>
    <row r="79" spans="2:10" x14ac:dyDescent="0.25">
      <c r="B79" s="540">
        <v>76</v>
      </c>
      <c r="C79" s="541" t="str">
        <f t="shared" ca="1" si="12"/>
        <v/>
      </c>
      <c r="D79" s="542" t="str">
        <f t="shared" ca="1" si="13"/>
        <v/>
      </c>
      <c r="E79" s="46"/>
      <c r="F79" s="46"/>
      <c r="G79" s="545" t="str">
        <f t="shared" ca="1" si="14"/>
        <v/>
      </c>
      <c r="H79" s="546" t="str">
        <f t="shared" ca="1" si="6"/>
        <v/>
      </c>
      <c r="I79" s="547" t="str">
        <f t="shared" ca="1" si="7"/>
        <v/>
      </c>
      <c r="J79" s="545" t="str">
        <f t="shared" ca="1" si="15"/>
        <v/>
      </c>
    </row>
    <row r="80" spans="2:10" x14ac:dyDescent="0.25">
      <c r="B80" s="540">
        <v>77</v>
      </c>
      <c r="C80" s="541" t="str">
        <f t="shared" ca="1" si="12"/>
        <v/>
      </c>
      <c r="D80" s="542" t="str">
        <f t="shared" ca="1" si="13"/>
        <v/>
      </c>
      <c r="E80" s="46"/>
      <c r="F80" s="46"/>
      <c r="G80" s="545" t="str">
        <f t="shared" ca="1" si="14"/>
        <v/>
      </c>
      <c r="H80" s="546" t="str">
        <f t="shared" ca="1" si="6"/>
        <v/>
      </c>
      <c r="I80" s="547" t="str">
        <f t="shared" ca="1" si="7"/>
        <v/>
      </c>
      <c r="J80" s="545" t="str">
        <f t="shared" ca="1" si="15"/>
        <v/>
      </c>
    </row>
    <row r="81" spans="2:10" x14ac:dyDescent="0.25">
      <c r="B81" s="540">
        <v>78</v>
      </c>
      <c r="C81" s="541" t="str">
        <f t="shared" ca="1" si="12"/>
        <v/>
      </c>
      <c r="D81" s="542" t="str">
        <f t="shared" ca="1" si="13"/>
        <v/>
      </c>
      <c r="E81" s="46"/>
      <c r="F81" s="46"/>
      <c r="G81" s="545" t="str">
        <f t="shared" ca="1" si="14"/>
        <v/>
      </c>
      <c r="H81" s="546" t="str">
        <f t="shared" ca="1" si="6"/>
        <v/>
      </c>
      <c r="I81" s="547" t="str">
        <f t="shared" ca="1" si="7"/>
        <v/>
      </c>
      <c r="J81" s="545" t="str">
        <f t="shared" ca="1" si="15"/>
        <v/>
      </c>
    </row>
    <row r="82" spans="2:10" x14ac:dyDescent="0.25">
      <c r="B82" s="540">
        <v>79</v>
      </c>
      <c r="C82" s="541" t="str">
        <f t="shared" ca="1" si="12"/>
        <v/>
      </c>
      <c r="D82" s="542" t="str">
        <f t="shared" ca="1" si="13"/>
        <v/>
      </c>
      <c r="E82" s="46"/>
      <c r="F82" s="46"/>
      <c r="G82" s="545" t="str">
        <f t="shared" ca="1" si="14"/>
        <v/>
      </c>
      <c r="H82" s="546" t="str">
        <f t="shared" ca="1" si="6"/>
        <v/>
      </c>
      <c r="I82" s="547" t="str">
        <f t="shared" ca="1" si="7"/>
        <v/>
      </c>
      <c r="J82" s="545" t="str">
        <f t="shared" ca="1" si="15"/>
        <v/>
      </c>
    </row>
    <row r="83" spans="2:10" x14ac:dyDescent="0.25">
      <c r="B83" s="540">
        <v>80</v>
      </c>
      <c r="C83" s="541" t="str">
        <f t="shared" ca="1" si="12"/>
        <v/>
      </c>
      <c r="D83" s="542" t="str">
        <f t="shared" ca="1" si="13"/>
        <v/>
      </c>
      <c r="E83" s="46"/>
      <c r="F83" s="46"/>
      <c r="G83" s="545" t="str">
        <f t="shared" ca="1" si="14"/>
        <v/>
      </c>
      <c r="H83" s="546" t="str">
        <f t="shared" ca="1" si="6"/>
        <v/>
      </c>
      <c r="I83" s="547" t="str">
        <f t="shared" ca="1" si="7"/>
        <v/>
      </c>
      <c r="J83" s="545" t="str">
        <f t="shared" ca="1" si="15"/>
        <v/>
      </c>
    </row>
    <row r="84" spans="2:10" x14ac:dyDescent="0.25">
      <c r="B84" s="540">
        <v>81</v>
      </c>
      <c r="C84" s="541" t="str">
        <f t="shared" ca="1" si="12"/>
        <v/>
      </c>
      <c r="D84" s="542" t="str">
        <f t="shared" ca="1" si="13"/>
        <v/>
      </c>
      <c r="E84" s="46"/>
      <c r="F84" s="46"/>
      <c r="G84" s="545" t="str">
        <f t="shared" ca="1" si="14"/>
        <v/>
      </c>
      <c r="H84" s="546" t="str">
        <f t="shared" ca="1" si="6"/>
        <v/>
      </c>
      <c r="I84" s="547" t="str">
        <f t="shared" ca="1" si="7"/>
        <v/>
      </c>
      <c r="J84" s="545" t="str">
        <f t="shared" ca="1" si="15"/>
        <v/>
      </c>
    </row>
    <row r="85" spans="2:10" x14ac:dyDescent="0.25">
      <c r="B85" s="540">
        <v>82</v>
      </c>
      <c r="C85" s="541" t="str">
        <f t="shared" ca="1" si="12"/>
        <v/>
      </c>
      <c r="D85" s="542" t="str">
        <f t="shared" ca="1" si="13"/>
        <v/>
      </c>
      <c r="E85" s="46"/>
      <c r="F85" s="46"/>
      <c r="G85" s="545" t="str">
        <f t="shared" ca="1" si="14"/>
        <v/>
      </c>
      <c r="H85" s="546" t="str">
        <f t="shared" ca="1" si="6"/>
        <v/>
      </c>
      <c r="I85" s="547" t="str">
        <f t="shared" ca="1" si="7"/>
        <v/>
      </c>
      <c r="J85" s="545" t="str">
        <f t="shared" ca="1" si="15"/>
        <v/>
      </c>
    </row>
    <row r="86" spans="2:10" x14ac:dyDescent="0.25">
      <c r="B86" s="540">
        <v>83</v>
      </c>
      <c r="C86" s="541" t="str">
        <f t="shared" ca="1" si="12"/>
        <v/>
      </c>
      <c r="D86" s="542" t="str">
        <f t="shared" ca="1" si="13"/>
        <v/>
      </c>
      <c r="E86" s="46"/>
      <c r="F86" s="46"/>
      <c r="G86" s="545" t="str">
        <f t="shared" ca="1" si="14"/>
        <v/>
      </c>
      <c r="H86" s="546" t="str">
        <f t="shared" ca="1" si="6"/>
        <v/>
      </c>
      <c r="I86" s="547" t="str">
        <f t="shared" ca="1" si="7"/>
        <v/>
      </c>
      <c r="J86" s="545" t="str">
        <f t="shared" ca="1" si="15"/>
        <v/>
      </c>
    </row>
    <row r="87" spans="2:10" x14ac:dyDescent="0.25">
      <c r="B87" s="540">
        <v>84</v>
      </c>
      <c r="C87" s="541" t="str">
        <f t="shared" ca="1" si="12"/>
        <v/>
      </c>
      <c r="D87" s="542" t="str">
        <f t="shared" ca="1" si="13"/>
        <v/>
      </c>
      <c r="E87" s="46"/>
      <c r="F87" s="46"/>
      <c r="G87" s="545" t="str">
        <f t="shared" ca="1" si="14"/>
        <v/>
      </c>
      <c r="H87" s="546" t="str">
        <f t="shared" ca="1" si="6"/>
        <v/>
      </c>
      <c r="I87" s="547" t="str">
        <f t="shared" ca="1" si="7"/>
        <v/>
      </c>
      <c r="J87" s="545" t="str">
        <f t="shared" ca="1" si="15"/>
        <v/>
      </c>
    </row>
    <row r="88" spans="2:10" x14ac:dyDescent="0.25">
      <c r="B88" s="540">
        <v>85</v>
      </c>
      <c r="C88" s="541" t="str">
        <f t="shared" ca="1" si="12"/>
        <v/>
      </c>
      <c r="D88" s="542" t="str">
        <f t="shared" ca="1" si="13"/>
        <v/>
      </c>
      <c r="E88" s="46"/>
      <c r="F88" s="46"/>
      <c r="G88" s="545" t="str">
        <f t="shared" ca="1" si="14"/>
        <v/>
      </c>
      <c r="H88" s="546" t="str">
        <f t="shared" ca="1" si="6"/>
        <v/>
      </c>
      <c r="I88" s="547" t="str">
        <f t="shared" ca="1" si="7"/>
        <v/>
      </c>
      <c r="J88" s="545" t="str">
        <f t="shared" ca="1" si="15"/>
        <v/>
      </c>
    </row>
    <row r="89" spans="2:10" x14ac:dyDescent="0.25">
      <c r="B89" s="540">
        <v>86</v>
      </c>
      <c r="C89" s="541" t="str">
        <f t="shared" ca="1" si="12"/>
        <v/>
      </c>
      <c r="D89" s="542" t="str">
        <f t="shared" ca="1" si="13"/>
        <v/>
      </c>
      <c r="E89" s="46"/>
      <c r="F89" s="46"/>
      <c r="G89" s="545" t="str">
        <f t="shared" ca="1" si="14"/>
        <v/>
      </c>
      <c r="H89" s="546" t="str">
        <f t="shared" ca="1" si="6"/>
        <v/>
      </c>
      <c r="I89" s="547" t="str">
        <f t="shared" ca="1" si="7"/>
        <v/>
      </c>
      <c r="J89" s="545" t="str">
        <f t="shared" ca="1" si="15"/>
        <v/>
      </c>
    </row>
    <row r="90" spans="2:10" x14ac:dyDescent="0.25">
      <c r="B90" s="540">
        <v>87</v>
      </c>
      <c r="C90" s="541" t="str">
        <f t="shared" ca="1" si="12"/>
        <v/>
      </c>
      <c r="D90" s="542" t="str">
        <f t="shared" ca="1" si="13"/>
        <v/>
      </c>
      <c r="E90" s="46"/>
      <c r="F90" s="46"/>
      <c r="G90" s="545" t="str">
        <f t="shared" ca="1" si="14"/>
        <v/>
      </c>
      <c r="H90" s="546" t="str">
        <f t="shared" ca="1" si="6"/>
        <v/>
      </c>
      <c r="I90" s="547" t="str">
        <f t="shared" ca="1" si="7"/>
        <v/>
      </c>
      <c r="J90" s="545" t="str">
        <f t="shared" ca="1" si="15"/>
        <v/>
      </c>
    </row>
    <row r="91" spans="2:10" x14ac:dyDescent="0.25">
      <c r="B91" s="540">
        <v>88</v>
      </c>
      <c r="C91" s="541" t="str">
        <f t="shared" ca="1" si="12"/>
        <v/>
      </c>
      <c r="D91" s="542" t="str">
        <f t="shared" ca="1" si="13"/>
        <v/>
      </c>
      <c r="E91" s="46"/>
      <c r="F91" s="46"/>
      <c r="G91" s="545" t="str">
        <f t="shared" ca="1" si="14"/>
        <v/>
      </c>
      <c r="H91" s="546" t="str">
        <f t="shared" ca="1" si="6"/>
        <v/>
      </c>
      <c r="I91" s="547" t="str">
        <f t="shared" ca="1" si="7"/>
        <v/>
      </c>
      <c r="J91" s="545" t="str">
        <f t="shared" ca="1" si="15"/>
        <v/>
      </c>
    </row>
    <row r="92" spans="2:10" x14ac:dyDescent="0.25">
      <c r="B92" s="540">
        <v>89</v>
      </c>
      <c r="C92" s="541" t="str">
        <f t="shared" ca="1" si="12"/>
        <v/>
      </c>
      <c r="D92" s="542" t="str">
        <f t="shared" ca="1" si="13"/>
        <v/>
      </c>
      <c r="E92" s="46"/>
      <c r="F92" s="46"/>
      <c r="G92" s="545" t="str">
        <f t="shared" ca="1" si="14"/>
        <v/>
      </c>
      <c r="H92" s="546" t="str">
        <f t="shared" ca="1" si="6"/>
        <v/>
      </c>
      <c r="I92" s="547" t="str">
        <f t="shared" ca="1" si="7"/>
        <v/>
      </c>
      <c r="J92" s="545" t="str">
        <f t="shared" ca="1" si="15"/>
        <v/>
      </c>
    </row>
    <row r="93" spans="2:10" x14ac:dyDescent="0.25">
      <c r="B93" s="540">
        <v>90</v>
      </c>
      <c r="C93" s="541" t="str">
        <f t="shared" ca="1" si="12"/>
        <v/>
      </c>
      <c r="D93" s="542" t="str">
        <f t="shared" ca="1" si="13"/>
        <v/>
      </c>
      <c r="E93" s="46"/>
      <c r="F93" s="46"/>
      <c r="G93" s="545" t="str">
        <f t="shared" ca="1" si="14"/>
        <v/>
      </c>
      <c r="H93" s="546" t="str">
        <f t="shared" ca="1" si="6"/>
        <v/>
      </c>
      <c r="I93" s="547" t="str">
        <f t="shared" ca="1" si="7"/>
        <v/>
      </c>
      <c r="J93" s="545" t="str">
        <f t="shared" ca="1" si="15"/>
        <v/>
      </c>
    </row>
    <row r="94" spans="2:10" x14ac:dyDescent="0.25">
      <c r="B94" s="540">
        <v>91</v>
      </c>
      <c r="C94" s="541" t="str">
        <f t="shared" ca="1" si="12"/>
        <v/>
      </c>
      <c r="D94" s="542" t="str">
        <f t="shared" ca="1" si="13"/>
        <v/>
      </c>
      <c r="E94" s="46"/>
      <c r="F94" s="46"/>
      <c r="G94" s="545" t="str">
        <f t="shared" ca="1" si="14"/>
        <v/>
      </c>
      <c r="H94" s="546" t="str">
        <f t="shared" ca="1" si="6"/>
        <v/>
      </c>
      <c r="I94" s="547" t="str">
        <f t="shared" ca="1" si="7"/>
        <v/>
      </c>
      <c r="J94" s="545" t="str">
        <f t="shared" ca="1" si="15"/>
        <v/>
      </c>
    </row>
    <row r="95" spans="2:10" x14ac:dyDescent="0.25">
      <c r="B95" s="540">
        <v>92</v>
      </c>
      <c r="C95" s="541" t="str">
        <f t="shared" ca="1" si="12"/>
        <v/>
      </c>
      <c r="D95" s="542" t="str">
        <f t="shared" ca="1" si="13"/>
        <v/>
      </c>
      <c r="E95" s="46"/>
      <c r="F95" s="46"/>
      <c r="G95" s="545" t="str">
        <f t="shared" ca="1" si="14"/>
        <v/>
      </c>
      <c r="H95" s="546" t="str">
        <f t="shared" ca="1" si="6"/>
        <v/>
      </c>
      <c r="I95" s="547" t="str">
        <f t="shared" ca="1" si="7"/>
        <v/>
      </c>
      <c r="J95" s="545" t="str">
        <f t="shared" ca="1" si="15"/>
        <v/>
      </c>
    </row>
    <row r="96" spans="2:10" x14ac:dyDescent="0.25">
      <c r="B96" s="540">
        <v>93</v>
      </c>
      <c r="C96" s="541" t="str">
        <f t="shared" ca="1" si="12"/>
        <v/>
      </c>
      <c r="D96" s="542" t="str">
        <f t="shared" ca="1" si="13"/>
        <v/>
      </c>
      <c r="E96" s="46"/>
      <c r="F96" s="46"/>
      <c r="G96" s="545" t="str">
        <f t="shared" ca="1" si="14"/>
        <v/>
      </c>
      <c r="H96" s="546" t="str">
        <f t="shared" ca="1" si="6"/>
        <v/>
      </c>
      <c r="I96" s="547" t="str">
        <f t="shared" ca="1" si="7"/>
        <v/>
      </c>
      <c r="J96" s="545" t="str">
        <f t="shared" ca="1" si="15"/>
        <v/>
      </c>
    </row>
    <row r="97" spans="2:10" x14ac:dyDescent="0.25">
      <c r="B97" s="540">
        <v>94</v>
      </c>
      <c r="C97" s="541" t="str">
        <f t="shared" ca="1" si="12"/>
        <v/>
      </c>
      <c r="D97" s="542" t="str">
        <f t="shared" ca="1" si="13"/>
        <v/>
      </c>
      <c r="E97" s="46"/>
      <c r="F97" s="46"/>
      <c r="G97" s="545" t="str">
        <f t="shared" ca="1" si="14"/>
        <v/>
      </c>
      <c r="H97" s="546" t="str">
        <f t="shared" ca="1" si="6"/>
        <v/>
      </c>
      <c r="I97" s="547" t="str">
        <f t="shared" ca="1" si="7"/>
        <v/>
      </c>
      <c r="J97" s="545" t="str">
        <f t="shared" ca="1" si="15"/>
        <v/>
      </c>
    </row>
    <row r="98" spans="2:10" x14ac:dyDescent="0.25">
      <c r="B98" s="540">
        <v>95</v>
      </c>
      <c r="C98" s="541" t="str">
        <f t="shared" ca="1" si="12"/>
        <v/>
      </c>
      <c r="D98" s="542" t="str">
        <f t="shared" ca="1" si="13"/>
        <v/>
      </c>
      <c r="E98" s="46"/>
      <c r="F98" s="46"/>
      <c r="G98" s="545" t="str">
        <f t="shared" ca="1" si="14"/>
        <v/>
      </c>
      <c r="H98" s="546" t="str">
        <f t="shared" ref="H98:H103" ca="1" si="16">IF(INDIRECT("Predictions_2!"&amp;ADDRESS(3,$M$3+$M$4*ROW(A94)))="","",INDIRECT("Predictions_2!"&amp;ADDRESS(3,$M$3+$M$4*ROW(A94))))</f>
        <v/>
      </c>
      <c r="I98" s="547" t="str">
        <f t="shared" ref="I98:I103" ca="1" si="17">IF(INDIRECT("Predictions_2!"&amp;ADDRESS(3,$M$3+$M$4*ROW(A94)))="","",INDIRECT("Predictions_2!"&amp;ADDRESS(2,$M$3+$M$4*ROW(A94))))</f>
        <v/>
      </c>
      <c r="J98" s="545" t="str">
        <f t="shared" ca="1" si="15"/>
        <v/>
      </c>
    </row>
    <row r="99" spans="2:10" x14ac:dyDescent="0.25">
      <c r="B99" s="540">
        <v>96</v>
      </c>
      <c r="C99" s="541" t="str">
        <f t="shared" ca="1" si="12"/>
        <v/>
      </c>
      <c r="D99" s="542" t="str">
        <f t="shared" ca="1" si="13"/>
        <v/>
      </c>
      <c r="E99" s="46"/>
      <c r="F99" s="46"/>
      <c r="G99" s="545" t="str">
        <f t="shared" ca="1" si="14"/>
        <v/>
      </c>
      <c r="H99" s="546" t="str">
        <f t="shared" ca="1" si="16"/>
        <v/>
      </c>
      <c r="I99" s="547" t="str">
        <f t="shared" ca="1" si="17"/>
        <v/>
      </c>
      <c r="J99" s="545" t="str">
        <f t="shared" ca="1" si="15"/>
        <v/>
      </c>
    </row>
    <row r="100" spans="2:10" x14ac:dyDescent="0.25">
      <c r="B100" s="540">
        <v>97</v>
      </c>
      <c r="C100" s="541" t="str">
        <f t="shared" ref="C100:C103" ca="1" si="18">_xlfn.IFNA(VLOOKUP(B100,$G$4:$H$103,2,0),"")</f>
        <v/>
      </c>
      <c r="D100" s="542" t="str">
        <f t="shared" ca="1" si="13"/>
        <v/>
      </c>
      <c r="E100" s="46"/>
      <c r="F100" s="46"/>
      <c r="G100" s="545" t="str">
        <f t="shared" ca="1" si="14"/>
        <v/>
      </c>
      <c r="H100" s="546" t="str">
        <f t="shared" ca="1" si="16"/>
        <v/>
      </c>
      <c r="I100" s="547" t="str">
        <f t="shared" ca="1" si="17"/>
        <v/>
      </c>
      <c r="J100" s="545" t="str">
        <f t="shared" ref="J100:J103" ca="1" si="19">IF(I100="","",RANK(I100,$I$4:$I$103,0)+ROW()*0.001)</f>
        <v/>
      </c>
    </row>
    <row r="101" spans="2:10" x14ac:dyDescent="0.25">
      <c r="B101" s="540">
        <v>98</v>
      </c>
      <c r="C101" s="541" t="str">
        <f t="shared" ca="1" si="18"/>
        <v/>
      </c>
      <c r="D101" s="542" t="str">
        <f t="shared" ca="1" si="13"/>
        <v/>
      </c>
      <c r="E101" s="46"/>
      <c r="F101" s="46"/>
      <c r="G101" s="545" t="str">
        <f t="shared" ca="1" si="14"/>
        <v/>
      </c>
      <c r="H101" s="546" t="str">
        <f t="shared" ca="1" si="16"/>
        <v/>
      </c>
      <c r="I101" s="547" t="str">
        <f t="shared" ca="1" si="17"/>
        <v/>
      </c>
      <c r="J101" s="545" t="str">
        <f t="shared" ca="1" si="19"/>
        <v/>
      </c>
    </row>
    <row r="102" spans="2:10" x14ac:dyDescent="0.25">
      <c r="B102" s="540">
        <v>99</v>
      </c>
      <c r="C102" s="541" t="str">
        <f t="shared" ca="1" si="18"/>
        <v/>
      </c>
      <c r="D102" s="542" t="str">
        <f t="shared" ca="1" si="13"/>
        <v/>
      </c>
      <c r="E102" s="46"/>
      <c r="F102" s="46"/>
      <c r="G102" s="545" t="str">
        <f t="shared" ca="1" si="14"/>
        <v/>
      </c>
      <c r="H102" s="546" t="str">
        <f t="shared" ca="1" si="16"/>
        <v/>
      </c>
      <c r="I102" s="547" t="str">
        <f t="shared" ca="1" si="17"/>
        <v/>
      </c>
      <c r="J102" s="545" t="str">
        <f t="shared" ca="1" si="19"/>
        <v/>
      </c>
    </row>
    <row r="103" spans="2:10" ht="15.75" thickBot="1" x14ac:dyDescent="0.3">
      <c r="B103" s="601">
        <v>100</v>
      </c>
      <c r="C103" s="602" t="str">
        <f t="shared" ca="1" si="18"/>
        <v/>
      </c>
      <c r="D103" s="603" t="str">
        <f t="shared" ca="1" si="13"/>
        <v/>
      </c>
      <c r="E103" s="604"/>
      <c r="F103" s="605"/>
      <c r="G103" s="549" t="str">
        <f t="shared" ca="1" si="14"/>
        <v/>
      </c>
      <c r="H103" s="550" t="str">
        <f t="shared" ca="1" si="16"/>
        <v/>
      </c>
      <c r="I103" s="548" t="str">
        <f t="shared" ca="1" si="17"/>
        <v/>
      </c>
      <c r="J103" s="549" t="str">
        <f t="shared" ca="1" si="19"/>
        <v/>
      </c>
    </row>
    <row r="104" spans="2:10" ht="15.75" thickTop="1" x14ac:dyDescent="0.25"/>
    <row r="105" spans="2:10" x14ac:dyDescent="0.25"/>
  </sheetData>
  <sheetProtection sheet="1" objects="1" scenarios="1" selectLockedCells="1"/>
  <mergeCells count="1">
    <mergeCell ref="B1:D1"/>
  </mergeCells>
  <pageMargins left="0.7" right="0.7" top="0.78740157499999996" bottom="0.78740157499999996"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5"/>
  <dimension ref="A1:P30"/>
  <sheetViews>
    <sheetView showGridLines="0" showRowColHeaders="0" workbookViewId="0">
      <selection activeCell="M4" sqref="M4"/>
    </sheetView>
  </sheetViews>
  <sheetFormatPr baseColWidth="10" defaultColWidth="0" defaultRowHeight="15"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727" t="str">
        <f>Language!$E$187</f>
        <v>Einstellungen</v>
      </c>
      <c r="C1" s="727"/>
      <c r="D1" s="727"/>
      <c r="E1" s="727"/>
      <c r="F1" s="727"/>
    </row>
    <row r="2" spans="2:15" x14ac:dyDescent="0.25"/>
    <row r="3" spans="2:15" ht="16.5" thickBot="1" x14ac:dyDescent="0.3">
      <c r="B3" s="731" t="str">
        <f>Language!$E$186</f>
        <v>Faktoren</v>
      </c>
      <c r="C3" s="731"/>
      <c r="D3" s="731"/>
      <c r="E3" s="731"/>
      <c r="F3" s="731"/>
      <c r="H3" s="731" t="str">
        <f>Language!$E$187</f>
        <v>Einstellungen</v>
      </c>
      <c r="I3" s="731"/>
      <c r="J3" s="731"/>
      <c r="K3" s="731"/>
      <c r="L3" s="731"/>
      <c r="M3" s="731"/>
      <c r="N3" s="731"/>
      <c r="O3" s="731"/>
    </row>
    <row r="4" spans="2:15" ht="24" thickTop="1" x14ac:dyDescent="0.25">
      <c r="B4" s="735" t="str">
        <f>Language!$E$189</f>
        <v>Gewonnen/Unentschieden/Verloren:</v>
      </c>
      <c r="C4" s="736"/>
      <c r="D4" s="736"/>
      <c r="E4" s="736"/>
      <c r="F4" s="562">
        <v>5</v>
      </c>
      <c r="H4" s="728" t="str">
        <f>Language!$E$200</f>
        <v>Punkte für die Tordifferenz bei Unentschieden:</v>
      </c>
      <c r="I4" s="729"/>
      <c r="J4" s="729"/>
      <c r="K4" s="729"/>
      <c r="L4" s="730"/>
      <c r="M4" s="556" t="s">
        <v>927</v>
      </c>
      <c r="N4" s="553"/>
      <c r="O4" s="554" t="str">
        <f>IF(M4="●",Language!E201,Language!E202)</f>
        <v>ja</v>
      </c>
    </row>
    <row r="5" spans="2:15" ht="18" customHeight="1" x14ac:dyDescent="0.25">
      <c r="B5" s="705" t="str">
        <f>Language!$E$190</f>
        <v>Tordifferenz:</v>
      </c>
      <c r="C5" s="706"/>
      <c r="D5" s="706"/>
      <c r="E5" s="706"/>
      <c r="F5" s="563">
        <v>5</v>
      </c>
      <c r="H5" s="732"/>
      <c r="I5" s="733"/>
      <c r="J5" s="733"/>
      <c r="K5" s="733"/>
      <c r="L5" s="733"/>
      <c r="M5" s="733"/>
      <c r="N5" s="733"/>
      <c r="O5" s="734"/>
    </row>
    <row r="6" spans="2:15" ht="18" customHeight="1" x14ac:dyDescent="0.25">
      <c r="B6" s="705" t="str">
        <f>Language!$E$192</f>
        <v>Tore exakt:</v>
      </c>
      <c r="C6" s="706"/>
      <c r="D6" s="706"/>
      <c r="E6" s="706"/>
      <c r="F6" s="563">
        <v>10</v>
      </c>
      <c r="H6" s="700" t="str">
        <f>Language!$E$203</f>
        <v>Mindestanzahl für 'Viele Tore' bei Unentschieden:</v>
      </c>
      <c r="I6" s="701"/>
      <c r="J6" s="701"/>
      <c r="K6" s="701"/>
      <c r="L6" s="702"/>
      <c r="M6" s="557">
        <v>4</v>
      </c>
      <c r="N6" s="560"/>
      <c r="O6" s="551"/>
    </row>
    <row r="7" spans="2:15" ht="18" customHeight="1" x14ac:dyDescent="0.25">
      <c r="B7" s="705" t="str">
        <f>Language!$E$191</f>
        <v>Viele Tore - gute Annäherung</v>
      </c>
      <c r="C7" s="706"/>
      <c r="D7" s="706"/>
      <c r="E7" s="706"/>
      <c r="F7" s="563">
        <v>3</v>
      </c>
      <c r="H7" s="700" t="str">
        <f>Language!$E$204</f>
        <v>Mindestanzahl für eine große Tordifferenz:</v>
      </c>
      <c r="I7" s="701"/>
      <c r="J7" s="701"/>
      <c r="K7" s="701"/>
      <c r="L7" s="702"/>
      <c r="M7" s="557">
        <v>4</v>
      </c>
      <c r="N7" s="561"/>
      <c r="O7" s="551"/>
    </row>
    <row r="8" spans="2:15" ht="18" customHeight="1" x14ac:dyDescent="0.25">
      <c r="B8" s="713" t="str">
        <f>Language!$E$193</f>
        <v>korrektes Team (KO-Phase):</v>
      </c>
      <c r="C8" s="714"/>
      <c r="D8" s="714"/>
      <c r="E8" s="714"/>
      <c r="F8" s="564">
        <v>10</v>
      </c>
      <c r="H8" s="700" t="str">
        <f>Language!$E$207</f>
        <v>Mindestanzahl für eine große Summe an Toren:</v>
      </c>
      <c r="I8" s="701"/>
      <c r="J8" s="701"/>
      <c r="K8" s="701"/>
      <c r="L8" s="702"/>
      <c r="M8" s="557">
        <v>8</v>
      </c>
      <c r="N8" s="569"/>
      <c r="O8" s="551"/>
    </row>
    <row r="9" spans="2:15" ht="18" customHeight="1" thickBot="1" x14ac:dyDescent="0.3">
      <c r="B9" s="725" t="str">
        <f>Language!$E$199</f>
        <v>Gewinner im Finale/Dritter Platz:</v>
      </c>
      <c r="C9" s="726"/>
      <c r="D9" s="726"/>
      <c r="E9" s="726"/>
      <c r="F9" s="565">
        <v>10</v>
      </c>
      <c r="H9" s="703"/>
      <c r="I9" s="704"/>
      <c r="J9" s="704"/>
      <c r="K9" s="704"/>
      <c r="L9" s="704"/>
      <c r="M9" s="570"/>
      <c r="N9" s="570"/>
      <c r="O9" s="552"/>
    </row>
    <row r="10" spans="2:15" ht="15.75" thickTop="1" x14ac:dyDescent="0.25"/>
    <row r="11" spans="2:15" x14ac:dyDescent="0.25"/>
    <row r="12" spans="2:15" ht="16.5" thickBot="1" x14ac:dyDescent="0.3">
      <c r="H12" s="715" t="str">
        <f>Language!$E$185</f>
        <v>Hinweis</v>
      </c>
      <c r="I12" s="715"/>
      <c r="J12" s="715"/>
      <c r="K12" s="715"/>
      <c r="L12" s="715"/>
      <c r="M12" s="715"/>
      <c r="N12" s="715"/>
      <c r="O12" s="715"/>
    </row>
    <row r="13" spans="2:15" ht="21.75" customHeight="1" thickTop="1" x14ac:dyDescent="0.25">
      <c r="H13" s="719" t="s">
        <v>32</v>
      </c>
      <c r="I13" s="720"/>
      <c r="J13" s="720"/>
      <c r="K13" s="720"/>
      <c r="L13" s="720"/>
      <c r="M13" s="720"/>
      <c r="N13" s="720"/>
      <c r="O13" s="721"/>
    </row>
    <row r="14" spans="2:15" ht="15" customHeight="1" x14ac:dyDescent="0.25">
      <c r="H14" s="707" t="str">
        <f>Language!$E$206</f>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I14" s="708"/>
      <c r="J14" s="708"/>
      <c r="K14" s="708"/>
      <c r="L14" s="708"/>
      <c r="M14" s="708"/>
      <c r="N14" s="708"/>
      <c r="O14" s="709"/>
    </row>
    <row r="15" spans="2:15" ht="15" customHeight="1" x14ac:dyDescent="0.25">
      <c r="H15" s="707"/>
      <c r="I15" s="708"/>
      <c r="J15" s="708"/>
      <c r="K15" s="708"/>
      <c r="L15" s="708"/>
      <c r="M15" s="708"/>
      <c r="N15" s="708"/>
      <c r="O15" s="709"/>
    </row>
    <row r="16" spans="2:15" ht="15" customHeight="1" x14ac:dyDescent="0.25">
      <c r="H16" s="707"/>
      <c r="I16" s="708"/>
      <c r="J16" s="708"/>
      <c r="K16" s="708"/>
      <c r="L16" s="708"/>
      <c r="M16" s="708"/>
      <c r="N16" s="708"/>
      <c r="O16" s="709"/>
    </row>
    <row r="17" spans="8:15" ht="15" customHeight="1" x14ac:dyDescent="0.25">
      <c r="H17" s="707"/>
      <c r="I17" s="708"/>
      <c r="J17" s="708"/>
      <c r="K17" s="708"/>
      <c r="L17" s="708"/>
      <c r="M17" s="708"/>
      <c r="N17" s="708"/>
      <c r="O17" s="709"/>
    </row>
    <row r="18" spans="8:15" ht="15" customHeight="1" x14ac:dyDescent="0.25">
      <c r="H18" s="716"/>
      <c r="I18" s="717"/>
      <c r="J18" s="717"/>
      <c r="K18" s="717"/>
      <c r="L18" s="717"/>
      <c r="M18" s="717"/>
      <c r="N18" s="717"/>
      <c r="O18" s="718"/>
    </row>
    <row r="19" spans="8:15" ht="30" customHeight="1" x14ac:dyDescent="0.25">
      <c r="H19" s="722" t="s">
        <v>33</v>
      </c>
      <c r="I19" s="723"/>
      <c r="J19" s="723"/>
      <c r="K19" s="723"/>
      <c r="L19" s="723"/>
      <c r="M19" s="723"/>
      <c r="N19" s="723"/>
      <c r="O19" s="724"/>
    </row>
    <row r="20" spans="8:15" ht="15" customHeight="1" x14ac:dyDescent="0.25">
      <c r="H20" s="707" t="str">
        <f>Language!$E$205</f>
        <v>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v>
      </c>
      <c r="I20" s="708"/>
      <c r="J20" s="708"/>
      <c r="K20" s="708"/>
      <c r="L20" s="708"/>
      <c r="M20" s="708"/>
      <c r="N20" s="708"/>
      <c r="O20" s="709"/>
    </row>
    <row r="21" spans="8:15" x14ac:dyDescent="0.25">
      <c r="H21" s="707"/>
      <c r="I21" s="708"/>
      <c r="J21" s="708"/>
      <c r="K21" s="708"/>
      <c r="L21" s="708"/>
      <c r="M21" s="708"/>
      <c r="N21" s="708"/>
      <c r="O21" s="709"/>
    </row>
    <row r="22" spans="8:15" x14ac:dyDescent="0.25">
      <c r="H22" s="707"/>
      <c r="I22" s="708"/>
      <c r="J22" s="708"/>
      <c r="K22" s="708"/>
      <c r="L22" s="708"/>
      <c r="M22" s="708"/>
      <c r="N22" s="708"/>
      <c r="O22" s="709"/>
    </row>
    <row r="23" spans="8:15" x14ac:dyDescent="0.25">
      <c r="H23" s="707"/>
      <c r="I23" s="708"/>
      <c r="J23" s="708"/>
      <c r="K23" s="708"/>
      <c r="L23" s="708"/>
      <c r="M23" s="708"/>
      <c r="N23" s="708"/>
      <c r="O23" s="709"/>
    </row>
    <row r="24" spans="8:15" x14ac:dyDescent="0.25">
      <c r="H24" s="707"/>
      <c r="I24" s="708"/>
      <c r="J24" s="708"/>
      <c r="K24" s="708"/>
      <c r="L24" s="708"/>
      <c r="M24" s="708"/>
      <c r="N24" s="708"/>
      <c r="O24" s="709"/>
    </row>
    <row r="25" spans="8:15" x14ac:dyDescent="0.25">
      <c r="H25" s="707"/>
      <c r="I25" s="708"/>
      <c r="J25" s="708"/>
      <c r="K25" s="708"/>
      <c r="L25" s="708"/>
      <c r="M25" s="708"/>
      <c r="N25" s="708"/>
      <c r="O25" s="709"/>
    </row>
    <row r="26" spans="8:15" x14ac:dyDescent="0.25">
      <c r="H26" s="707"/>
      <c r="I26" s="708"/>
      <c r="J26" s="708"/>
      <c r="K26" s="708"/>
      <c r="L26" s="708"/>
      <c r="M26" s="708"/>
      <c r="N26" s="708"/>
      <c r="O26" s="709"/>
    </row>
    <row r="27" spans="8:15" x14ac:dyDescent="0.25">
      <c r="H27" s="707"/>
      <c r="I27" s="708"/>
      <c r="J27" s="708"/>
      <c r="K27" s="708"/>
      <c r="L27" s="708"/>
      <c r="M27" s="708"/>
      <c r="N27" s="708"/>
      <c r="O27" s="709"/>
    </row>
    <row r="28" spans="8:15" ht="15.75" thickBot="1" x14ac:dyDescent="0.3">
      <c r="H28" s="710"/>
      <c r="I28" s="711"/>
      <c r="J28" s="711"/>
      <c r="K28" s="711"/>
      <c r="L28" s="711"/>
      <c r="M28" s="711"/>
      <c r="N28" s="711"/>
      <c r="O28" s="712"/>
    </row>
    <row r="29" spans="8:15" ht="15.75" thickTop="1" x14ac:dyDescent="0.25"/>
    <row r="30" spans="8:15" x14ac:dyDescent="0.25"/>
  </sheetData>
  <sheetProtection sheet="1" selectLockedCells="1"/>
  <mergeCells count="20">
    <mergeCell ref="B1:F1"/>
    <mergeCell ref="H4:L4"/>
    <mergeCell ref="H6:L6"/>
    <mergeCell ref="H7:L7"/>
    <mergeCell ref="H3:O3"/>
    <mergeCell ref="H5:O5"/>
    <mergeCell ref="B3:F3"/>
    <mergeCell ref="B4:E4"/>
    <mergeCell ref="B5:E5"/>
    <mergeCell ref="B7:E7"/>
    <mergeCell ref="H8:L8"/>
    <mergeCell ref="H9:L9"/>
    <mergeCell ref="B6:E6"/>
    <mergeCell ref="H20:O28"/>
    <mergeCell ref="B8:E8"/>
    <mergeCell ref="H12:O12"/>
    <mergeCell ref="H14:O18"/>
    <mergeCell ref="H13:O13"/>
    <mergeCell ref="H19:O19"/>
    <mergeCell ref="B9:E9"/>
  </mergeCells>
  <dataValidations count="2">
    <dataValidation type="list" allowBlank="1" showInputMessage="1" showErrorMessage="1" sqref="M4" xr:uid="{00000000-0002-0000-0500-000000000000}">
      <formula1>"●,◌"</formula1>
    </dataValidation>
    <dataValidation type="whole" allowBlank="1" showErrorMessage="1" errorTitle="Error" error="Only numbers from 2 to 99!" sqref="M6:M8" xr:uid="{00000000-0002-0000-0500-000001000000}">
      <formula1>2</formula1>
      <formula2>99</formula2>
    </dataValidation>
  </dataValidation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3"/>
  <dimension ref="A1:G30"/>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6" width="13" customWidth="1"/>
    <col min="7" max="7" width="11.42578125" customWidth="1"/>
    <col min="8" max="16384" width="11.42578125" hidden="1"/>
  </cols>
  <sheetData>
    <row r="1" spans="1:6" x14ac:dyDescent="0.25"/>
    <row r="2" spans="1:6" ht="38.25" customHeight="1" x14ac:dyDescent="0.25">
      <c r="B2" s="737" t="str">
        <f>Language!$E$117</f>
        <v>Fair-Play und Losentscheid</v>
      </c>
      <c r="C2" s="738"/>
      <c r="D2" s="738"/>
      <c r="E2" s="738"/>
      <c r="F2" s="738"/>
    </row>
    <row r="3" spans="1:6" ht="75.75" customHeight="1" x14ac:dyDescent="0.25">
      <c r="B3" s="739" t="str">
        <f>Language!$E$160</f>
        <v>Entscheidet bei zwei Mannschaften die Fair-Play-Wertung oder das Los über die bessere Platzierung in der Gruppe, so wird hier für die bessere Mannschaft eine "1" eingetragen.</v>
      </c>
      <c r="C3" s="739"/>
      <c r="D3" s="739"/>
      <c r="E3" s="739"/>
      <c r="F3" s="739"/>
    </row>
    <row r="4" spans="1:6" ht="18" customHeight="1" x14ac:dyDescent="0.25">
      <c r="B4" s="121"/>
      <c r="C4" s="121"/>
      <c r="D4" s="121"/>
      <c r="E4" s="121"/>
      <c r="F4" s="121"/>
    </row>
    <row r="5" spans="1:6" ht="19.5" thickBot="1" x14ac:dyDescent="0.35">
      <c r="A5" s="382" t="s">
        <v>30</v>
      </c>
      <c r="B5" s="145" t="str">
        <f>Language!$E$124&amp;" "&amp;A5</f>
        <v>Gruppe A</v>
      </c>
      <c r="C5" s="122" t="str">
        <f>Language!$E$152</f>
        <v>Bonus</v>
      </c>
      <c r="D5" s="382" t="s">
        <v>28</v>
      </c>
      <c r="E5" s="145" t="str">
        <f>Language!$E$124&amp;" "&amp;D5</f>
        <v>Gruppe E</v>
      </c>
      <c r="F5" s="122" t="str">
        <f>Language!$E$152</f>
        <v>Bonus</v>
      </c>
    </row>
    <row r="6" spans="1:6" x14ac:dyDescent="0.25">
      <c r="B6" s="30" t="str">
        <f>VLOOKUP(A5&amp;"1",Groups!$B$7:$D$45,3,0)</f>
        <v>Katar</v>
      </c>
      <c r="C6" s="123">
        <v>0</v>
      </c>
      <c r="E6" s="30" t="str">
        <f>VLOOKUP(D5&amp;"1",Groups!$B$7:$D$45,3,0)</f>
        <v>Spanien</v>
      </c>
      <c r="F6" s="123">
        <v>0</v>
      </c>
    </row>
    <row r="7" spans="1:6" x14ac:dyDescent="0.25">
      <c r="B7" s="30" t="str">
        <f>VLOOKUP(A5&amp;"2",Groups!$B$7:$D$45,3,0)</f>
        <v>Ecuador</v>
      </c>
      <c r="C7" s="124">
        <v>0</v>
      </c>
      <c r="E7" s="30" t="str">
        <f>VLOOKUP(D5&amp;"2",Groups!$B$7:$D$45,3,0)</f>
        <v>Costa Rica</v>
      </c>
      <c r="F7" s="124">
        <v>0</v>
      </c>
    </row>
    <row r="8" spans="1:6" x14ac:dyDescent="0.25">
      <c r="B8" s="30" t="str">
        <f>VLOOKUP(A5&amp;"3",Groups!$B$7:$D$45,3,0)</f>
        <v>Senegal</v>
      </c>
      <c r="C8" s="124">
        <v>0</v>
      </c>
      <c r="E8" s="30" t="str">
        <f>VLOOKUP(D5&amp;"3",Groups!$B$7:$D$45,3,0)</f>
        <v>Deutschland</v>
      </c>
      <c r="F8" s="124">
        <v>0</v>
      </c>
    </row>
    <row r="9" spans="1:6" x14ac:dyDescent="0.25">
      <c r="B9" s="30" t="str">
        <f>VLOOKUP(A5&amp;"4",Groups!$B$7:$D$45,3,0)</f>
        <v>Niederlande</v>
      </c>
      <c r="C9" s="124">
        <v>0</v>
      </c>
      <c r="E9" s="30" t="str">
        <f>VLOOKUP(D5&amp;"4",Groups!$B$7:$D$45,3,0)</f>
        <v>Japan</v>
      </c>
      <c r="F9" s="124">
        <v>0</v>
      </c>
    </row>
    <row r="10" spans="1:6" x14ac:dyDescent="0.25">
      <c r="C10" s="28"/>
      <c r="F10" s="28"/>
    </row>
    <row r="11" spans="1:6" ht="19.5" thickBot="1" x14ac:dyDescent="0.35">
      <c r="A11" s="382" t="s">
        <v>26</v>
      </c>
      <c r="B11" s="145" t="str">
        <f>Language!$E$124&amp;" "&amp;A11</f>
        <v>Gruppe B</v>
      </c>
      <c r="C11" s="122" t="str">
        <f>Language!$E$152</f>
        <v>Bonus</v>
      </c>
      <c r="D11" s="382" t="s">
        <v>29</v>
      </c>
      <c r="E11" s="145" t="str">
        <f>Language!$E$124&amp;" "&amp;D11</f>
        <v>Gruppe F</v>
      </c>
      <c r="F11" s="122" t="str">
        <f>Language!$E$152</f>
        <v>Bonus</v>
      </c>
    </row>
    <row r="12" spans="1:6" x14ac:dyDescent="0.25">
      <c r="B12" s="30" t="str">
        <f>VLOOKUP(A11&amp;"1",Groups!$B$7:$D$45,3,0)</f>
        <v>England</v>
      </c>
      <c r="C12" s="123">
        <v>0</v>
      </c>
      <c r="E12" s="30" t="str">
        <f>VLOOKUP(D11&amp;"1",Groups!$B$7:$D$45,3,0)</f>
        <v>Belgien</v>
      </c>
      <c r="F12" s="123">
        <v>0</v>
      </c>
    </row>
    <row r="13" spans="1:6" x14ac:dyDescent="0.25">
      <c r="B13" s="30" t="str">
        <f>VLOOKUP(A11&amp;"2",Groups!$B$7:$D$45,3,0)</f>
        <v>Iran</v>
      </c>
      <c r="C13" s="124">
        <v>0</v>
      </c>
      <c r="E13" s="30" t="str">
        <f>VLOOKUP(D11&amp;"2",Groups!$B$7:$D$45,3,0)</f>
        <v>Kanada</v>
      </c>
      <c r="F13" s="124">
        <v>0</v>
      </c>
    </row>
    <row r="14" spans="1:6" x14ac:dyDescent="0.25">
      <c r="B14" s="30" t="str">
        <f>VLOOKUP(A11&amp;"3",Groups!$B$7:$D$45,3,0)</f>
        <v>USA</v>
      </c>
      <c r="C14" s="124">
        <v>0</v>
      </c>
      <c r="E14" s="30" t="str">
        <f>VLOOKUP(D11&amp;"3",Groups!$B$7:$D$45,3,0)</f>
        <v>Marokko</v>
      </c>
      <c r="F14" s="124">
        <v>0</v>
      </c>
    </row>
    <row r="15" spans="1:6" x14ac:dyDescent="0.25">
      <c r="B15" s="30" t="str">
        <f>VLOOKUP(A11&amp;"4",Groups!$B$7:$D$45,3,0)</f>
        <v>Wales</v>
      </c>
      <c r="C15" s="124">
        <v>0</v>
      </c>
      <c r="E15" s="30" t="str">
        <f>VLOOKUP(D11&amp;"4",Groups!$B$7:$D$45,3,0)</f>
        <v>Kroatien</v>
      </c>
      <c r="F15" s="124">
        <v>0</v>
      </c>
    </row>
    <row r="16" spans="1:6" x14ac:dyDescent="0.25">
      <c r="C16" s="28"/>
      <c r="F16" s="28"/>
    </row>
    <row r="17" spans="1:6" ht="19.5" thickBot="1" x14ac:dyDescent="0.35">
      <c r="A17" s="382" t="s">
        <v>27</v>
      </c>
      <c r="B17" s="145" t="str">
        <f>Language!$E$124&amp;" "&amp;A17</f>
        <v>Gruppe C</v>
      </c>
      <c r="C17" s="122" t="str">
        <f>Language!$E$152</f>
        <v>Bonus</v>
      </c>
      <c r="D17" s="382" t="s">
        <v>326</v>
      </c>
      <c r="E17" s="145" t="str">
        <f>Language!$E$124&amp;" "&amp;D17</f>
        <v>Gruppe G</v>
      </c>
      <c r="F17" s="122" t="str">
        <f>Language!$E$152</f>
        <v>Bonus</v>
      </c>
    </row>
    <row r="18" spans="1:6" x14ac:dyDescent="0.25">
      <c r="B18" s="30" t="str">
        <f>VLOOKUP(A17&amp;"1",Groups!$B$7:$D$45,3,0)</f>
        <v>Argentinien</v>
      </c>
      <c r="C18" s="123">
        <v>0</v>
      </c>
      <c r="E18" s="30" t="str">
        <f>VLOOKUP(D17&amp;"1",Groups!$B$7:$D$45,3,0)</f>
        <v>Brasilien</v>
      </c>
      <c r="F18" s="123">
        <v>0</v>
      </c>
    </row>
    <row r="19" spans="1:6" x14ac:dyDescent="0.25">
      <c r="B19" s="30" t="str">
        <f>VLOOKUP(A17&amp;"2",Groups!$B$7:$D$45,3,0)</f>
        <v>Saudi-Arabien</v>
      </c>
      <c r="C19" s="124">
        <v>0</v>
      </c>
      <c r="E19" s="30" t="str">
        <f>VLOOKUP(D17&amp;"2",Groups!$B$7:$D$45,3,0)</f>
        <v>Serbien</v>
      </c>
      <c r="F19" s="124">
        <v>0</v>
      </c>
    </row>
    <row r="20" spans="1:6" x14ac:dyDescent="0.25">
      <c r="B20" s="30" t="str">
        <f>VLOOKUP(A17&amp;"3",Groups!$B$7:$D$45,3,0)</f>
        <v>Mexiko</v>
      </c>
      <c r="C20" s="124">
        <v>0</v>
      </c>
      <c r="E20" s="30" t="str">
        <f>VLOOKUP(D17&amp;"3",Groups!$B$7:$D$45,3,0)</f>
        <v>Schweiz</v>
      </c>
      <c r="F20" s="124">
        <v>0</v>
      </c>
    </row>
    <row r="21" spans="1:6" x14ac:dyDescent="0.25">
      <c r="B21" s="30" t="str">
        <f>VLOOKUP(A17&amp;"4",Groups!$B$7:$D$45,3,0)</f>
        <v>Polen</v>
      </c>
      <c r="C21" s="124">
        <v>0</v>
      </c>
      <c r="E21" s="30" t="str">
        <f>VLOOKUP(D17&amp;"4",Groups!$B$7:$D$45,3,0)</f>
        <v>Kamerun</v>
      </c>
      <c r="F21" s="124">
        <v>0</v>
      </c>
    </row>
    <row r="22" spans="1:6" x14ac:dyDescent="0.25">
      <c r="C22" s="28"/>
      <c r="F22" s="28"/>
    </row>
    <row r="23" spans="1:6" ht="19.5" thickBot="1" x14ac:dyDescent="0.35">
      <c r="A23" s="382" t="s">
        <v>31</v>
      </c>
      <c r="B23" s="145" t="str">
        <f>Language!$E$124&amp;" "&amp;A23</f>
        <v>Gruppe D</v>
      </c>
      <c r="C23" s="122" t="str">
        <f>Language!$E$152</f>
        <v>Bonus</v>
      </c>
      <c r="D23" s="382" t="s">
        <v>38</v>
      </c>
      <c r="E23" s="145" t="str">
        <f>Language!$E$124&amp;" "&amp;D23</f>
        <v>Gruppe H</v>
      </c>
      <c r="F23" s="122" t="str">
        <f>Language!$E$152</f>
        <v>Bonus</v>
      </c>
    </row>
    <row r="24" spans="1:6" x14ac:dyDescent="0.25">
      <c r="B24" s="30" t="str">
        <f>VLOOKUP(A23&amp;"1",Groups!$B$7:$D$45,3,0)</f>
        <v>Frankreich</v>
      </c>
      <c r="C24" s="123">
        <v>0</v>
      </c>
      <c r="E24" s="30" t="str">
        <f>VLOOKUP(D23&amp;"1",Groups!$B$7:$D$45,3,0)</f>
        <v>Portugal</v>
      </c>
      <c r="F24" s="123">
        <v>0</v>
      </c>
    </row>
    <row r="25" spans="1:6" x14ac:dyDescent="0.25">
      <c r="B25" s="30" t="str">
        <f>VLOOKUP(A23&amp;"2",Groups!$B$7:$D$45,3,0)</f>
        <v>Australien</v>
      </c>
      <c r="C25" s="124">
        <v>0</v>
      </c>
      <c r="E25" s="30" t="str">
        <f>VLOOKUP(D23&amp;"2",Groups!$B$7:$D$45,3,0)</f>
        <v>Ghana</v>
      </c>
      <c r="F25" s="124">
        <v>0</v>
      </c>
    </row>
    <row r="26" spans="1:6" x14ac:dyDescent="0.25">
      <c r="B26" s="30" t="str">
        <f>VLOOKUP(A23&amp;"3",Groups!$B$7:$D$45,3,0)</f>
        <v>Dänemark</v>
      </c>
      <c r="C26" s="124">
        <v>0</v>
      </c>
      <c r="E26" s="30" t="str">
        <f>VLOOKUP(D23&amp;"3",Groups!$B$7:$D$45,3,0)</f>
        <v>Uruguay</v>
      </c>
      <c r="F26" s="124">
        <v>0</v>
      </c>
    </row>
    <row r="27" spans="1:6" x14ac:dyDescent="0.25">
      <c r="B27" s="30" t="str">
        <f>VLOOKUP(A23&amp;"4",Groups!$B$7:$D$45,3,0)</f>
        <v>Tunesien</v>
      </c>
      <c r="C27" s="124">
        <v>0</v>
      </c>
      <c r="E27" s="30" t="str">
        <f>VLOOKUP(D23&amp;"4",Groups!$B$7:$D$45,3,0)</f>
        <v>Südkorea</v>
      </c>
      <c r="F27" s="124">
        <v>0</v>
      </c>
    </row>
    <row r="28" spans="1:6" x14ac:dyDescent="0.25"/>
    <row r="29" spans="1:6" x14ac:dyDescent="0.25"/>
    <row r="30" spans="1:6" x14ac:dyDescent="0.25"/>
  </sheetData>
  <sheetProtection sheet="1" selectLockedCells="1"/>
  <mergeCells count="2">
    <mergeCell ref="B2:F2"/>
    <mergeCell ref="B3:F3"/>
  </mergeCells>
  <conditionalFormatting sqref="C6:C9">
    <cfRule type="cellIs" dxfId="55" priority="15" operator="notEqual">
      <formula>0</formula>
    </cfRule>
  </conditionalFormatting>
  <conditionalFormatting sqref="C12:C15">
    <cfRule type="cellIs" dxfId="54" priority="7" operator="notEqual">
      <formula>0</formula>
    </cfRule>
  </conditionalFormatting>
  <conditionalFormatting sqref="C18:C21">
    <cfRule type="cellIs" dxfId="53" priority="6" operator="notEqual">
      <formula>0</formula>
    </cfRule>
  </conditionalFormatting>
  <conditionalFormatting sqref="C24:C27">
    <cfRule type="cellIs" dxfId="52" priority="5" operator="notEqual">
      <formula>0</formula>
    </cfRule>
  </conditionalFormatting>
  <conditionalFormatting sqref="F6:F9">
    <cfRule type="cellIs" dxfId="51" priority="4" operator="notEqual">
      <formula>0</formula>
    </cfRule>
  </conditionalFormatting>
  <conditionalFormatting sqref="F12:F15">
    <cfRule type="cellIs" dxfId="50" priority="3" operator="notEqual">
      <formula>0</formula>
    </cfRule>
  </conditionalFormatting>
  <conditionalFormatting sqref="F18:F21">
    <cfRule type="cellIs" dxfId="49" priority="2" operator="notEqual">
      <formula>0</formula>
    </cfRule>
  </conditionalFormatting>
  <conditionalFormatting sqref="F24:F27">
    <cfRule type="cellIs" dxfId="48" priority="1" operator="notEqual">
      <formula>0</formula>
    </cfRule>
  </conditionalFormatting>
  <dataValidations count="1">
    <dataValidation type="whole" allowBlank="1" showInputMessage="1" showErrorMessage="1" sqref="C6:C9 C12:C15 C18:C21 C24:C27 F6:F9 F12:F15 F18:F21 F24:F27" xr:uid="{A96F36BA-634B-49EA-B35E-DFBC328137E7}">
      <formula1>-99</formula1>
      <formula2>99</formula2>
    </dataValidation>
  </dataValidation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6"/>
  <dimension ref="A1:AG67"/>
  <sheetViews>
    <sheetView showGridLines="0" showRowColHeaders="0" topLeftCell="B1" workbookViewId="0">
      <selection activeCell="W1" sqref="W1: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28" customWidth="1"/>
    <col min="6" max="6" width="4.7109375" customWidth="1"/>
    <col min="7" max="7" width="2.7109375" style="28" customWidth="1"/>
    <col min="8" max="8" width="4.7109375" customWidth="1"/>
    <col min="9" max="9" width="1.85546875" customWidth="1"/>
    <col min="10" max="10" width="2.140625" customWidth="1"/>
    <col min="11" max="11" width="5.7109375" style="28" customWidth="1"/>
    <col min="12" max="12" width="2.140625" style="28" customWidth="1"/>
    <col min="13" max="13" width="2" style="28" customWidth="1"/>
    <col min="14" max="15" width="5.7109375" style="244" customWidth="1"/>
    <col min="16" max="16" width="4.7109375" customWidth="1"/>
    <col min="17" max="17" width="2.85546875" style="244" customWidth="1"/>
    <col min="18" max="18" width="4.7109375" customWidth="1"/>
    <col min="19" max="19" width="4.85546875" customWidth="1"/>
    <col min="20" max="20" width="13.85546875" style="146" customWidth="1"/>
    <col min="21" max="21" width="11.42578125" style="146" customWidth="1"/>
    <col min="22" max="22" width="11.42578125" customWidth="1"/>
    <col min="23" max="23" width="11.42578125" style="146" hidden="1" customWidth="1"/>
    <col min="24" max="24" width="5.140625" style="146" hidden="1" customWidth="1"/>
    <col min="25" max="16384" width="11.42578125" hidden="1"/>
  </cols>
  <sheetData>
    <row r="1" spans="2:33" ht="28.5" x14ac:dyDescent="0.45">
      <c r="B1" s="740" t="str">
        <f>Language!$E$116</f>
        <v>Direkte Vergleiche</v>
      </c>
      <c r="C1" s="740"/>
      <c r="D1" s="740"/>
      <c r="E1" s="740"/>
      <c r="F1" s="740"/>
      <c r="G1" s="740"/>
      <c r="H1" s="740"/>
      <c r="I1" s="740"/>
      <c r="J1" s="740"/>
      <c r="K1" s="740"/>
      <c r="L1" s="740"/>
      <c r="M1" s="740"/>
      <c r="N1" s="740"/>
      <c r="O1" s="740"/>
      <c r="P1" s="740"/>
      <c r="Q1" s="740"/>
      <c r="R1" s="740"/>
      <c r="S1" s="740"/>
      <c r="T1" s="740"/>
      <c r="U1" s="740"/>
    </row>
    <row r="2" spans="2:33" ht="15.75" thickBot="1" x14ac:dyDescent="0.3">
      <c r="Y2" s="171"/>
    </row>
    <row r="3" spans="2:33" ht="19.5" thickBot="1" x14ac:dyDescent="0.35">
      <c r="B3" s="172" t="str">
        <f ca="1">IF(OR($AC9&gt;0,$K5&lt;&gt;"",$K6&lt;&gt;"",$K7&lt;&gt;""),"","")</f>
        <v/>
      </c>
      <c r="C3" s="166" t="str">
        <f>Language!$E$124&amp;" A"</f>
        <v>Gruppe A</v>
      </c>
      <c r="D3" s="743" t="str">
        <f>Language!$E$129</f>
        <v>Total</v>
      </c>
      <c r="E3" s="743"/>
      <c r="F3" s="743"/>
      <c r="G3" s="743"/>
      <c r="H3" s="743"/>
      <c r="I3" s="743" t="str">
        <f>Language!$E$132</f>
        <v>Dir. Vergl.(2)</v>
      </c>
      <c r="J3" s="743"/>
      <c r="K3" s="743"/>
      <c r="L3" s="743"/>
      <c r="M3" s="743"/>
      <c r="N3" s="743" t="str">
        <f>Language!$E$133</f>
        <v>Dir. Vergl.(3)</v>
      </c>
      <c r="O3" s="743"/>
      <c r="P3" s="743"/>
      <c r="Q3" s="743"/>
      <c r="R3" s="743"/>
      <c r="S3" s="214"/>
      <c r="T3" s="167"/>
      <c r="U3" s="168"/>
      <c r="W3" s="147" t="s">
        <v>394</v>
      </c>
      <c r="Y3" s="210" t="s">
        <v>395</v>
      </c>
      <c r="AC3" s="210" t="s">
        <v>396</v>
      </c>
      <c r="AD3" s="210" t="s">
        <v>226</v>
      </c>
    </row>
    <row r="4" spans="2:33" ht="15.75" thickBot="1" x14ac:dyDescent="0.3">
      <c r="D4" s="147" t="str">
        <f>Language!$E$125</f>
        <v>Pkt.</v>
      </c>
      <c r="E4" s="28" t="str">
        <f>Language!$E$126</f>
        <v>TD</v>
      </c>
      <c r="F4" s="741" t="str">
        <f>Language!$E$127</f>
        <v>Tore</v>
      </c>
      <c r="G4" s="741"/>
      <c r="H4" s="741"/>
      <c r="K4" s="147" t="str">
        <f>Language!$E$125</f>
        <v>Pkt.</v>
      </c>
      <c r="L4" s="147"/>
      <c r="M4" s="147"/>
      <c r="N4" s="147" t="str">
        <f>Language!$E$125</f>
        <v>Pkt.</v>
      </c>
      <c r="O4" s="244" t="str">
        <f>Language!$E$126</f>
        <v>TD</v>
      </c>
      <c r="P4" s="742" t="str">
        <f>Language!$E$127</f>
        <v>Tore</v>
      </c>
      <c r="Q4" s="742"/>
      <c r="R4" s="742"/>
      <c r="T4" s="146" t="str">
        <f>Language!$E$130</f>
        <v>Fair-Play/Los</v>
      </c>
      <c r="U4" s="206" t="str">
        <f>Language!$E$131</f>
        <v>Nicht klar</v>
      </c>
      <c r="AD4" s="61" t="s">
        <v>224</v>
      </c>
      <c r="AE4" s="61" t="s">
        <v>221</v>
      </c>
      <c r="AF4" s="61" t="s">
        <v>222</v>
      </c>
      <c r="AG4" s="61" t="s">
        <v>223</v>
      </c>
    </row>
    <row r="5" spans="2:33" ht="15.75" x14ac:dyDescent="0.25">
      <c r="B5" s="149" t="s">
        <v>32</v>
      </c>
      <c r="C5" s="148" t="str">
        <f ca="1">GrpA!$O$11</f>
        <v>Niederlande</v>
      </c>
      <c r="D5" s="150">
        <f ca="1">GrpA!$P$11</f>
        <v>7</v>
      </c>
      <c r="E5" s="151">
        <f ca="1">GrpA!$Q$11</f>
        <v>4</v>
      </c>
      <c r="F5" s="152">
        <f ca="1">GrpA!$R$11</f>
        <v>5</v>
      </c>
      <c r="G5" s="153" t="s">
        <v>36</v>
      </c>
      <c r="H5" s="154">
        <f ca="1">GrpA!$S$11</f>
        <v>1</v>
      </c>
      <c r="K5" s="188" t="str">
        <f ca="1">IF(VLOOKUP(GrpA!$O$11,GrpA!$D$18:$J$21,7,0)=0,"",VLOOKUP(GrpA!$O$11,GrpA!$D$18:$J$21,6,0))</f>
        <v/>
      </c>
      <c r="L5" s="147"/>
      <c r="M5" s="147"/>
      <c r="N5" s="191" t="str">
        <f ca="1">IF($AC9=0,"",IF(INDEX($Y5:$AB8,1,$AC9)=0,"",INDEX($AD5:$AG7,INDEX($Y5:$AB8,1,$AC9),1)))</f>
        <v/>
      </c>
      <c r="O5" s="192" t="str">
        <f ca="1">IF($AC9=0,"",IF(INDEX($Y5:$AB8,1,$AC9)=0,"",INDEX($AD5:$AG7,INDEX($Y5:$AB8,1,$AC9),2)))</f>
        <v/>
      </c>
      <c r="P5" s="193" t="str">
        <f ca="1">IF($AC9=0,"",IF(INDEX($Y5:$AB8,1,$AC9)=0,"",INDEX($AD5:$AG7,INDEX($Y5:$AB8,1,$AC9),3)))</f>
        <v/>
      </c>
      <c r="Q5" s="194" t="s">
        <v>36</v>
      </c>
      <c r="R5" s="195" t="str">
        <f ca="1">IF($AC9=0,"",IF(INDEX($Y5:$AB8,1,$AC9)=0,"",INDEX($AD5:$AG7,INDEX($Y5:$AB8,1,$AC9),4)))</f>
        <v/>
      </c>
      <c r="T5" s="207">
        <f ca="1">SUMIFS(FairPlayPoints1,FairPlayTeams1,$C5)+SUMIFS(FairPlayPoints2,FairPlayTeams2,$C5)</f>
        <v>0</v>
      </c>
      <c r="U5" s="211" t="str">
        <f ca="1">IF($W5&gt;0,"•","")</f>
        <v/>
      </c>
      <c r="W5" s="146">
        <f ca="1">IF(AND(OR(TRUNC(GrpA!$T$11,4)=TRUNC(GrpA!$T$12,4),TRUNC(GrpA!$T$11,4)=TRUNC(GrpA!$T$13,4),TRUNC(GrpA!$T$11,4)=TRUNC(GrpA!$T$14,4)),VLOOKUP(GrpA!$O$11,GrpA!$O$4:$X$7,10,0)),1,0)</f>
        <v>0</v>
      </c>
      <c r="Y5" s="28">
        <f ca="1">IF(VLOOKUP($C5,GrpA!$O$17:$V$20,8,0)&gt;0,MATCH($C5,GrpA!$O$17:$O$20,0),0)</f>
        <v>0</v>
      </c>
      <c r="Z5" s="28">
        <f ca="1">IF(VLOOKUP($C5,GrpA!$O$22:$V$25,8,0)&gt;0,MATCH($C5,GrpA!$O$22:$O$25,0),0)</f>
        <v>0</v>
      </c>
      <c r="AA5" s="28">
        <f ca="1">IF(VLOOKUP($C5,GrpA!$O$27:$V$30,8,0)&gt;0,MATCH($C5,GrpA!$O$27:$O$30,0),0)</f>
        <v>0</v>
      </c>
      <c r="AB5" s="28">
        <f ca="1">IF(VLOOKUP($C5,GrpA!$O$32:$V$35,8,0)&gt;0,MATCH($C5,GrpA!$O$32:$O$35,0),0)</f>
        <v>0</v>
      </c>
      <c r="AD5" s="28" t="str">
        <f t="array" aca="1" ref="AD5:AG7" ca="1">IF($Y9&gt;0,GrpA!$P$17:$S$19,IF($Z9&gt;0,GrpA!$P$22:$S$25,IF($AA9&gt;0,GrpA!$P$27:$S$30,IF($AB9&gt;0,GrpA!$P$32:$S$35,"0"))))</f>
        <v>0</v>
      </c>
      <c r="AE5" s="28" t="str">
        <f ca="1"/>
        <v>0</v>
      </c>
      <c r="AF5" s="28" t="str">
        <f ca="1"/>
        <v>0</v>
      </c>
      <c r="AG5" s="28" t="str">
        <f ca="1"/>
        <v>0</v>
      </c>
    </row>
    <row r="6" spans="2:33" ht="15.75" x14ac:dyDescent="0.25">
      <c r="B6" s="149" t="s">
        <v>33</v>
      </c>
      <c r="C6" s="148" t="str">
        <f ca="1">GrpA!$O$12</f>
        <v>Senegal</v>
      </c>
      <c r="D6" s="155">
        <f ca="1">GrpA!$P$12</f>
        <v>6</v>
      </c>
      <c r="E6" s="156">
        <f ca="1">GrpA!$Q$12</f>
        <v>1</v>
      </c>
      <c r="F6" s="157">
        <f ca="1">GrpA!$R$12</f>
        <v>5</v>
      </c>
      <c r="G6" s="158" t="s">
        <v>36</v>
      </c>
      <c r="H6" s="159">
        <f ca="1">GrpA!$S$12</f>
        <v>4</v>
      </c>
      <c r="K6" s="189" t="str">
        <f ca="1">IF(VLOOKUP(GrpA!$O$12,GrpA!$D$18:$J$21,7,0)=0,"",VLOOKUP(GrpA!$O$12,GrpA!$D$18:$J$21,6,0))</f>
        <v/>
      </c>
      <c r="L6" s="147"/>
      <c r="M6" s="147"/>
      <c r="N6" s="196" t="str">
        <f ca="1">IF($AC9=0,"",IF(INDEX($Y5:$AB8,2,$AC9)=0,"",INDEX($AD5:$AG7,INDEX($Y5:$AB8,2,$AC9),1)))</f>
        <v/>
      </c>
      <c r="O6" s="197" t="str">
        <f ca="1">IF($AC9=0,"",IF(INDEX($Y5:$AB8,2,$AC9)=0,"",INDEX($AD5:$AG7,INDEX($Y5:$AB8,2,$AC9),2)))</f>
        <v/>
      </c>
      <c r="P6" s="198" t="str">
        <f ca="1">IF($AC9=0,"",IF(INDEX($Y5:$AB8,2,$AC9)=0,"",INDEX($AD5:$AG7,INDEX($Y5:$AB8,2,$AC9),3)))</f>
        <v/>
      </c>
      <c r="Q6" s="199" t="s">
        <v>36</v>
      </c>
      <c r="R6" s="200" t="str">
        <f ca="1">IF($AC9=0,"",IF(INDEX($Y5:$AB8,2,$AC9)=0,"",INDEX($AD5:$AG7,INDEX($Y5:$AB8,2,$AC9),4)))</f>
        <v/>
      </c>
      <c r="T6" s="208">
        <f ca="1">SUMIFS(FairPlayPoints1,FairPlayTeams1,$C6)+SUMIFS(FairPlayPoints2,FairPlayTeams2,$C6)</f>
        <v>0</v>
      </c>
      <c r="U6" s="212" t="str">
        <f ca="1">IF($W6&gt;0,"•","")</f>
        <v/>
      </c>
      <c r="W6" s="146">
        <f ca="1">IF(AND(OR(TRUNC(GrpA!$T$12,4)=TRUNC(GrpA!$T$11,4),TRUNC(GrpA!$T$12,4)=TRUNC(GrpA!$T$13,4),TRUNC(GrpA!$T$12,4)=TRUNC(GrpA!$T$14,4)),VLOOKUP(GrpA!$O$12,GrpA!$O$4:$X$7,10,0)),1,0)</f>
        <v>0</v>
      </c>
      <c r="Y6" s="28">
        <f ca="1">IF(VLOOKUP($C6,GrpA!$O$17:$V$20,8,0)&gt;0,MATCH($C6,GrpA!$O$17:$O$20,0),0)</f>
        <v>0</v>
      </c>
      <c r="Z6" s="28">
        <f ca="1">IF(VLOOKUP($C6,GrpA!$O$22:$V$25,8,0)&gt;0,MATCH($C6,GrpA!$O$22:$O$25,0),0)</f>
        <v>0</v>
      </c>
      <c r="AA6" s="28">
        <f ca="1">IF(VLOOKUP($C6,GrpA!$O$27:$V$30,8,0)&gt;0,MATCH($C6,GrpA!$O$27:$O$30,0),0)</f>
        <v>0</v>
      </c>
      <c r="AB6" s="28">
        <f ca="1">IF(VLOOKUP($C6,GrpA!$O$32:$V$35,8,0)&gt;0,MATCH($C6,GrpA!$O$32:$O$35,0),0)</f>
        <v>0</v>
      </c>
      <c r="AD6" s="28" t="str">
        <f ca="1"/>
        <v>0</v>
      </c>
      <c r="AE6" s="28" t="str">
        <f ca="1"/>
        <v>0</v>
      </c>
      <c r="AF6" s="28" t="str">
        <f ca="1"/>
        <v>0</v>
      </c>
      <c r="AG6" s="28" t="str">
        <f ca="1"/>
        <v>0</v>
      </c>
    </row>
    <row r="7" spans="2:33" ht="15.75" x14ac:dyDescent="0.25">
      <c r="B7" s="149" t="s">
        <v>34</v>
      </c>
      <c r="C7" s="148" t="str">
        <f ca="1">GrpA!$O$13</f>
        <v>Ecuador</v>
      </c>
      <c r="D7" s="155">
        <f ca="1">GrpA!$P$13</f>
        <v>4</v>
      </c>
      <c r="E7" s="156">
        <f ca="1">GrpA!$Q$13</f>
        <v>1</v>
      </c>
      <c r="F7" s="157">
        <f ca="1">GrpA!$R$13</f>
        <v>4</v>
      </c>
      <c r="G7" s="158" t="s">
        <v>36</v>
      </c>
      <c r="H7" s="159">
        <f ca="1">GrpA!$S$13</f>
        <v>3</v>
      </c>
      <c r="K7" s="189" t="str">
        <f ca="1">IF(VLOOKUP(GrpA!$O$13,GrpA!$D$18:$J$21,7,0)=0,"",VLOOKUP(GrpA!$O$13,GrpA!$D$18:$J$21,6,0))</f>
        <v/>
      </c>
      <c r="L7" s="147"/>
      <c r="M7" s="147"/>
      <c r="N7" s="196" t="str">
        <f ca="1">IF($AC9=0,"",IF(INDEX($Y5:$AB8,3,$AC9)=0,"",INDEX($AD5:$AG7,INDEX($Y5:$AB8,3,$AC9),1)))</f>
        <v/>
      </c>
      <c r="O7" s="197" t="str">
        <f ca="1">IF($AC9=0,"",IF(INDEX($Y5:$AB8,3,$AC9)=0,"",INDEX($AD5:$AG7,INDEX($Y5:$AB8,3,$AC9),2)))</f>
        <v/>
      </c>
      <c r="P7" s="198" t="str">
        <f ca="1">IF($AC9=0,"",IF(INDEX($Y5:$AB8,3,$AC9)=0,"",INDEX($AD5:$AG7,INDEX($Y5:$AB8,3,$AC9),3)))</f>
        <v/>
      </c>
      <c r="Q7" s="199" t="s">
        <v>36</v>
      </c>
      <c r="R7" s="200" t="str">
        <f ca="1">IF($AC9=0,"",IF(INDEX($Y5:$AB8,3,$AC9)=0,"",INDEX($AD5:$AG7,INDEX($Y5:$AB8,3,$AC9),4)))</f>
        <v/>
      </c>
      <c r="T7" s="208">
        <f ca="1">SUMIFS(FairPlayPoints1,FairPlayTeams1,$C7)+SUMIFS(FairPlayPoints2,FairPlayTeams2,$C7)</f>
        <v>0</v>
      </c>
      <c r="U7" s="212" t="str">
        <f ca="1">IF($W7&gt;0,"•","")</f>
        <v/>
      </c>
      <c r="W7" s="146">
        <f ca="1">IF(AND(OR(TRUNC(GrpA!$T$13,4)=TRUNC(GrpA!$T$11,4),TRUNC(GrpA!$T$13,4)=TRUNC(GrpA!$T$12,4),TRUNC(GrpA!$T$13,4)=TRUNC(GrpA!$T$14,4)),VLOOKUP(GrpA!$O$13,GrpA!$O$4:$X$7,10,0)),1,0)</f>
        <v>0</v>
      </c>
      <c r="Y7" s="28">
        <f ca="1">IF(VLOOKUP($C7,GrpA!$O$17:$V$20,8,0)&gt;0,MATCH($C7,GrpA!$O$17:$O$20,0),0)</f>
        <v>0</v>
      </c>
      <c r="Z7" s="28">
        <f ca="1">IF(VLOOKUP($C7,GrpA!$O$22:$V$25,8,0)&gt;0,MATCH($C7,GrpA!$O$22:$O$25,0),0)</f>
        <v>0</v>
      </c>
      <c r="AA7" s="28">
        <f ca="1">IF(VLOOKUP($C7,GrpA!$O$27:$V$30,8,0)&gt;0,MATCH($C7,GrpA!$O$27:$O$30,0),0)</f>
        <v>0</v>
      </c>
      <c r="AB7" s="28">
        <f ca="1">IF(VLOOKUP($C7,GrpA!$O$32:$V$35,8,0)&gt;0,MATCH($C7,GrpA!$O$32:$O$35,0),0)</f>
        <v>0</v>
      </c>
      <c r="AD7" s="28" t="str">
        <f ca="1"/>
        <v>0</v>
      </c>
      <c r="AE7" s="28" t="str">
        <f ca="1"/>
        <v>0</v>
      </c>
      <c r="AF7" s="28" t="str">
        <f ca="1"/>
        <v>0</v>
      </c>
      <c r="AG7" s="28" t="str">
        <f ca="1"/>
        <v>0</v>
      </c>
    </row>
    <row r="8" spans="2:33" ht="16.5" thickBot="1" x14ac:dyDescent="0.3">
      <c r="B8" s="149" t="s">
        <v>35</v>
      </c>
      <c r="C8" s="148" t="str">
        <f ca="1">GrpA!$O$14</f>
        <v>Katar</v>
      </c>
      <c r="D8" s="160">
        <f ca="1">GrpA!$P$14</f>
        <v>0</v>
      </c>
      <c r="E8" s="161">
        <f ca="1">GrpA!$Q$14</f>
        <v>-6</v>
      </c>
      <c r="F8" s="162">
        <f ca="1">GrpA!$R$14</f>
        <v>1</v>
      </c>
      <c r="G8" s="163" t="s">
        <v>36</v>
      </c>
      <c r="H8" s="164">
        <f ca="1">GrpA!$S$14</f>
        <v>7</v>
      </c>
      <c r="K8" s="190" t="str">
        <f ca="1">IF(VLOOKUP(GrpA!$O$14,GrpA!$D$18:$J$21,7,0)=0,"",VLOOKUP(GrpA!$O$14,GrpA!$D$18:$J$21,6,0))</f>
        <v/>
      </c>
      <c r="L8" s="147"/>
      <c r="M8" s="147"/>
      <c r="N8" s="201" t="str">
        <f ca="1">IF($AC9=0,"",IF(INDEX($Y5:$AB8,4,$AC9)=0,"",INDEX($AD5:$AG7,INDEX($Y5:$AB8,4,$AC9),1)))</f>
        <v/>
      </c>
      <c r="O8" s="202" t="str">
        <f ca="1">IF($AC9=0,"",IF(INDEX($Y5:$AB8,4,$AC9)=0,"",INDEX($AD5:$AG7,INDEX($Y5:$AB8,4,$AC9),2)))</f>
        <v/>
      </c>
      <c r="P8" s="203" t="str">
        <f ca="1">IF($AC9=0,"",IF(INDEX($Y5:$AB8,4,$AC9)=0,"",INDEX($AD5:$AG7,INDEX($Y5:$AB8,4,$AC9),3)))</f>
        <v/>
      </c>
      <c r="Q8" s="204" t="s">
        <v>36</v>
      </c>
      <c r="R8" s="205" t="str">
        <f ca="1">IF($AC9=0,"",IF(INDEX($Y5:$AB8,4,$AC9)=0,"",INDEX($AD5:$AG7,INDEX($Y5:$AB8,4,$AC9),4)))</f>
        <v/>
      </c>
      <c r="T8" s="209">
        <f ca="1">SUMIFS(FairPlayPoints1,FairPlayTeams1,$C8)+SUMIFS(FairPlayPoints2,FairPlayTeams2,$C8)</f>
        <v>0</v>
      </c>
      <c r="U8" s="213" t="str">
        <f ca="1">IF($W8&gt;0,"•","")</f>
        <v/>
      </c>
      <c r="W8" s="146">
        <f ca="1">IF(AND(OR(TRUNC(GrpA!$T$14,4)=TRUNC(GrpA!$T$11,4),TRUNC(GrpA!$T$14,4)=TRUNC(GrpA!$T$12,4),TRUNC(GrpA!$T$14,4)=TRUNC(GrpA!$T$13,4)),VLOOKUP(GrpA!$O$14,GrpA!$O$4:$X$7,10,0)),1,0)</f>
        <v>0</v>
      </c>
      <c r="Y8" s="28">
        <f ca="1">IF(VLOOKUP($C8,GrpA!$O$17:$V$20,8,0)&gt;0,MATCH($C8,GrpA!$O$17:$O$20,0),0)</f>
        <v>0</v>
      </c>
      <c r="Z8" s="28">
        <f ca="1">IF(VLOOKUP($C8,GrpA!$O$22:$V$25,8,0)&gt;0,MATCH($C8,GrpA!$O$22:$O$25,0),0)</f>
        <v>0</v>
      </c>
      <c r="AA8" s="28">
        <f ca="1">IF(VLOOKUP($C8,GrpA!$O$27:$V$30,8,0)&gt;0,MATCH($C8,GrpA!$O$27:$O$30,0),0)</f>
        <v>0</v>
      </c>
      <c r="AB8" s="28">
        <f ca="1">IF(VLOOKUP($C8,GrpA!$O$32:$V$35,8,0)&gt;0,MATCH($C8,GrpA!$O$32:$O$35,0),0)</f>
        <v>0</v>
      </c>
    </row>
    <row r="9" spans="2:33" x14ac:dyDescent="0.25">
      <c r="Y9" s="165">
        <f ca="1">SUM(Y5:Y8)</f>
        <v>0</v>
      </c>
      <c r="Z9" s="165">
        <f t="shared" ref="Z9:AB9" ca="1" si="0">SUM(Z5:Z8)</f>
        <v>0</v>
      </c>
      <c r="AA9" s="165">
        <f t="shared" ca="1" si="0"/>
        <v>0</v>
      </c>
      <c r="AB9" s="165">
        <f t="shared" ca="1" si="0"/>
        <v>0</v>
      </c>
      <c r="AC9" s="146">
        <f t="array" aca="1" ref="AC9" ca="1">MAX(IF($Y9:$AB9&gt;0,COLUMN($Y9:$AB9)-COLUMN(X$1),0))</f>
        <v>0</v>
      </c>
    </row>
    <row r="10" spans="2:33" ht="15.75" thickBot="1" x14ac:dyDescent="0.3"/>
    <row r="11" spans="2:33" ht="19.5" thickBot="1" x14ac:dyDescent="0.35">
      <c r="B11" s="172" t="str">
        <f ca="1">IF(OR($AC17&gt;0,$K13&lt;&gt;"",$K14&lt;&gt;"",$K15&lt;&gt;""),"","")</f>
        <v/>
      </c>
      <c r="C11" s="166" t="str">
        <f>Language!$E$124&amp;" B"</f>
        <v>Gruppe B</v>
      </c>
      <c r="D11" s="743" t="str">
        <f>Language!$E$129</f>
        <v>Total</v>
      </c>
      <c r="E11" s="743"/>
      <c r="F11" s="743"/>
      <c r="G11" s="743"/>
      <c r="H11" s="743"/>
      <c r="I11" s="743" t="str">
        <f>Language!$E$132</f>
        <v>Dir. Vergl.(2)</v>
      </c>
      <c r="J11" s="743"/>
      <c r="K11" s="743"/>
      <c r="L11" s="743"/>
      <c r="M11" s="743"/>
      <c r="N11" s="743" t="str">
        <f>Language!$E$133</f>
        <v>Dir. Vergl.(3)</v>
      </c>
      <c r="O11" s="743"/>
      <c r="P11" s="743"/>
      <c r="Q11" s="743"/>
      <c r="R11" s="743"/>
      <c r="S11" s="214"/>
      <c r="T11" s="167"/>
      <c r="U11" s="168"/>
    </row>
    <row r="12" spans="2:33" ht="15.75" thickBot="1" x14ac:dyDescent="0.3">
      <c r="D12" s="147" t="str">
        <f>Language!$E$125</f>
        <v>Pkt.</v>
      </c>
      <c r="E12" s="28" t="str">
        <f>Language!$E$126</f>
        <v>TD</v>
      </c>
      <c r="F12" s="741" t="str">
        <f>Language!$E$127</f>
        <v>Tore</v>
      </c>
      <c r="G12" s="741"/>
      <c r="H12" s="741"/>
      <c r="K12" s="147" t="str">
        <f>Language!$E$125</f>
        <v>Pkt.</v>
      </c>
      <c r="L12" s="147"/>
      <c r="M12" s="147"/>
      <c r="N12" s="147" t="str">
        <f>Language!$E$125</f>
        <v>Pkt.</v>
      </c>
      <c r="O12" s="244" t="str">
        <f>Language!$E$126</f>
        <v>TD</v>
      </c>
      <c r="P12" s="742" t="str">
        <f>Language!$E$127</f>
        <v>Tore</v>
      </c>
      <c r="Q12" s="742"/>
      <c r="R12" s="742"/>
      <c r="T12" s="146" t="str">
        <f>Language!$E$130</f>
        <v>Fair-Play/Los</v>
      </c>
      <c r="U12" s="206" t="str">
        <f>Language!$E$131</f>
        <v>Nicht klar</v>
      </c>
    </row>
    <row r="13" spans="2:33" ht="15.75" x14ac:dyDescent="0.25">
      <c r="B13" s="149" t="s">
        <v>32</v>
      </c>
      <c r="C13" s="148" t="str">
        <f ca="1">GrpB!$O$11</f>
        <v>England</v>
      </c>
      <c r="D13" s="150">
        <f ca="1">GrpB!$P$11</f>
        <v>7</v>
      </c>
      <c r="E13" s="151">
        <f ca="1">GrpB!$Q$11</f>
        <v>7</v>
      </c>
      <c r="F13" s="152">
        <f ca="1">GrpB!$R$11</f>
        <v>9</v>
      </c>
      <c r="G13" s="153" t="s">
        <v>36</v>
      </c>
      <c r="H13" s="154">
        <f ca="1">GrpB!$S$11</f>
        <v>2</v>
      </c>
      <c r="K13" s="188" t="str">
        <f ca="1">IF(VLOOKUP(GrpB!$O$11,GrpB!$D$18:$J$21,7,0)=0,"",VLOOKUP(GrpB!$O$11,GrpB!$D$18:$J$21,6,0))</f>
        <v/>
      </c>
      <c r="L13" s="147"/>
      <c r="M13" s="147"/>
      <c r="N13" s="191" t="str">
        <f ca="1">IF($AC17=0,"",IF(INDEX($Y13:$AB16,1,$AC17)=0,"",INDEX($AD13:$AG15,INDEX($Y13:$AB16,1,$AC17),1)))</f>
        <v/>
      </c>
      <c r="O13" s="192" t="str">
        <f ca="1">IF($AC17=0,"",IF(INDEX($Y13:$AB16,1,$AC17)=0,"",INDEX($AD13:$AG15,INDEX($Y13:$AB16,1,$AC17),2)))</f>
        <v/>
      </c>
      <c r="P13" s="193" t="str">
        <f ca="1">IF($AC17=0,"",IF(INDEX($Y13:$AB16,1,$AC17)=0,"",INDEX($AD13:$AG15,INDEX($Y13:$AB16,1,$AC17),3)))</f>
        <v/>
      </c>
      <c r="Q13" s="194" t="s">
        <v>36</v>
      </c>
      <c r="R13" s="195" t="str">
        <f ca="1">IF($AC17=0,"",IF(INDEX($Y13:$AB16,1,$AC17)=0,"",INDEX($AD13:$AG15,INDEX($Y13:$AB16,1,$AC17),4)))</f>
        <v/>
      </c>
      <c r="T13" s="207">
        <f ca="1">SUMIFS(FairPlayPoints1,FairPlayTeams1,$C13)+SUMIFS(FairPlayPoints2,FairPlayTeams2,$C13)</f>
        <v>0</v>
      </c>
      <c r="U13" s="211" t="str">
        <f ca="1">IF($W13&gt;0,"•","")</f>
        <v/>
      </c>
      <c r="W13" s="321">
        <f ca="1">IF(AND(OR(TRUNC(GrpB!$T$11,4)=TRUNC(GrpB!$T$12,4),TRUNC(GrpB!$T$11,4)=TRUNC(GrpB!$T$13,4),TRUNC(GrpB!$T$11,4)=TRUNC(GrpB!$T$14,4)),VLOOKUP(GrpB!$O$11,GrpB!$O$4:$X$7,10,0)),1,0)</f>
        <v>0</v>
      </c>
      <c r="Y13" s="28">
        <f ca="1">IF(VLOOKUP($C13,GrpB!$O$17:$V$20,8,0)&gt;0,MATCH($C13,GrpB!$O$17:$O$20,0),0)</f>
        <v>0</v>
      </c>
      <c r="Z13" s="28">
        <f ca="1">IF(VLOOKUP($C13,GrpB!$O$22:$V$25,8,0)&gt;0,MATCH($C13,GrpB!$O$22:$O$25,0),0)</f>
        <v>0</v>
      </c>
      <c r="AA13" s="28">
        <f ca="1">IF(VLOOKUP($C13,GrpB!$O$27:$V$30,8,0)&gt;0,MATCH($C13,GrpB!$O$27:$O$30,0),0)</f>
        <v>0</v>
      </c>
      <c r="AB13" s="28">
        <f ca="1">IF(VLOOKUP($C13,GrpB!$O$32:$V$35,8,0)&gt;0,MATCH($C13,GrpB!$O$32:$O$35,0),0)</f>
        <v>0</v>
      </c>
      <c r="AD13" s="28" t="str">
        <f t="array" aca="1" ref="AD13:AG15" ca="1">IF($Y17&gt;0,GrpB!$P$17:$S$19,IF($Z17&gt;0,GrpB!$P$22:$S$25,IF($AA17&gt;0,GrpB!$P$27:$S$30,IF($AB17&gt;0,GrpB!$P$32:$S$35,"0"))))</f>
        <v>0</v>
      </c>
      <c r="AE13" s="28" t="str">
        <f ca="1"/>
        <v>0</v>
      </c>
      <c r="AF13" s="28" t="str">
        <f ca="1"/>
        <v>0</v>
      </c>
      <c r="AG13" s="28" t="str">
        <f ca="1"/>
        <v>0</v>
      </c>
    </row>
    <row r="14" spans="2:33" ht="15.75" x14ac:dyDescent="0.25">
      <c r="B14" s="149" t="s">
        <v>33</v>
      </c>
      <c r="C14" s="148" t="str">
        <f ca="1">GrpB!$O$12</f>
        <v>USA</v>
      </c>
      <c r="D14" s="155">
        <f ca="1">GrpB!$P$12</f>
        <v>5</v>
      </c>
      <c r="E14" s="156">
        <f ca="1">GrpB!$Q$12</f>
        <v>1</v>
      </c>
      <c r="F14" s="157">
        <f ca="1">GrpB!$R$12</f>
        <v>2</v>
      </c>
      <c r="G14" s="158" t="s">
        <v>36</v>
      </c>
      <c r="H14" s="159">
        <f ca="1">GrpB!$S$12</f>
        <v>1</v>
      </c>
      <c r="K14" s="189" t="str">
        <f ca="1">IF(VLOOKUP(GrpB!$O$12,GrpB!$D$18:$J$21,7,0)=0,"",VLOOKUP(GrpB!$O$12,GrpB!$D$18:$J$21,6,0))</f>
        <v/>
      </c>
      <c r="L14" s="147"/>
      <c r="M14" s="147"/>
      <c r="N14" s="196" t="str">
        <f ca="1">IF($AC17=0,"",IF(INDEX($Y13:$AB16,2,$AC17)=0,"",INDEX($AD13:$AG15,INDEX($Y13:$AB16,2,$AC17),1)))</f>
        <v/>
      </c>
      <c r="O14" s="197" t="str">
        <f ca="1">IF($AC17=0,"",IF(INDEX($Y13:$AB16,2,$AC17)=0,"",INDEX($AD13:$AG15,INDEX($Y13:$AB16,2,$AC17),2)))</f>
        <v/>
      </c>
      <c r="P14" s="198" t="str">
        <f ca="1">IF($AC17=0,"",IF(INDEX($Y13:$AB16,2,$AC17)=0,"",INDEX($AD13:$AG15,INDEX($Y13:$AB16,2,$AC17),3)))</f>
        <v/>
      </c>
      <c r="Q14" s="199" t="s">
        <v>36</v>
      </c>
      <c r="R14" s="200" t="str">
        <f ca="1">IF($AC17=0,"",IF(INDEX($Y13:$AB16,2,$AC17)=0,"",INDEX($AD13:$AG15,INDEX($Y13:$AB16,2,$AC17),4)))</f>
        <v/>
      </c>
      <c r="T14" s="208">
        <f ca="1">SUMIFS(FairPlayPoints1,FairPlayTeams1,$C14)+SUMIFS(FairPlayPoints2,FairPlayTeams2,$C14)</f>
        <v>0</v>
      </c>
      <c r="U14" s="212" t="str">
        <f ca="1">IF($W14&gt;0,"•","")</f>
        <v/>
      </c>
      <c r="W14" s="321">
        <f ca="1">IF(AND(OR(TRUNC(GrpB!$T$12,4)=TRUNC(GrpB!$T$11,4),TRUNC(GrpB!$T$12,4)=TRUNC(GrpB!$T$13,4),TRUNC(GrpB!$T$12,4)=TRUNC(GrpB!$T$14,4)),VLOOKUP(GrpB!$O$12,GrpB!$O$4:$X$7,10,0)),1,0)</f>
        <v>0</v>
      </c>
      <c r="Y14" s="28">
        <f ca="1">IF(VLOOKUP($C14,GrpB!$O$17:$V$20,8,0)&gt;0,MATCH($C14,GrpB!$O$17:$O$20,0),0)</f>
        <v>0</v>
      </c>
      <c r="Z14" s="28">
        <f ca="1">IF(VLOOKUP($C14,GrpB!$O$22:$V$25,8,0)&gt;0,MATCH($C14,GrpB!$O$22:$O$25,0),0)</f>
        <v>0</v>
      </c>
      <c r="AA14" s="28">
        <f ca="1">IF(VLOOKUP($C14,GrpB!$O$27:$V$30,8,0)&gt;0,MATCH($C14,GrpB!$O$27:$O$30,0),0)</f>
        <v>0</v>
      </c>
      <c r="AB14" s="28">
        <f ca="1">IF(VLOOKUP($C14,GrpB!$O$32:$V$35,8,0)&gt;0,MATCH($C14,GrpB!$O$32:$O$35,0),0)</f>
        <v>0</v>
      </c>
      <c r="AD14" s="28" t="str">
        <f ca="1"/>
        <v>0</v>
      </c>
      <c r="AE14" s="28" t="str">
        <f ca="1"/>
        <v>0</v>
      </c>
      <c r="AF14" s="28" t="str">
        <f ca="1"/>
        <v>0</v>
      </c>
      <c r="AG14" s="28" t="str">
        <f ca="1"/>
        <v>0</v>
      </c>
    </row>
    <row r="15" spans="2:33" ht="15.75" x14ac:dyDescent="0.25">
      <c r="B15" s="149" t="s">
        <v>34</v>
      </c>
      <c r="C15" s="148" t="str">
        <f ca="1">GrpB!$O$13</f>
        <v>Iran</v>
      </c>
      <c r="D15" s="155">
        <f ca="1">GrpB!$P$13</f>
        <v>3</v>
      </c>
      <c r="E15" s="156">
        <f ca="1">GrpB!$Q$13</f>
        <v>-3</v>
      </c>
      <c r="F15" s="157">
        <f ca="1">GrpB!$R$13</f>
        <v>4</v>
      </c>
      <c r="G15" s="158" t="s">
        <v>36</v>
      </c>
      <c r="H15" s="159">
        <f ca="1">GrpB!$S$13</f>
        <v>7</v>
      </c>
      <c r="K15" s="189" t="str">
        <f ca="1">IF(VLOOKUP(GrpB!$O$13,GrpB!$D$18:$J$21,7,0)=0,"",VLOOKUP(GrpB!$O$13,GrpB!$D$18:$J$21,6,0))</f>
        <v/>
      </c>
      <c r="L15" s="147"/>
      <c r="M15" s="147"/>
      <c r="N15" s="196" t="str">
        <f ca="1">IF($AC17=0,"",IF(INDEX($Y13:$AB16,3,$AC17)=0,"",INDEX($AD13:$AG15,INDEX($Y13:$AB16,3,$AC17),1)))</f>
        <v/>
      </c>
      <c r="O15" s="197" t="str">
        <f ca="1">IF($AC17=0,"",IF(INDEX($Y13:$AB16,3,$AC17)=0,"",INDEX($AD13:$AG15,INDEX($Y13:$AB16,3,$AC17),2)))</f>
        <v/>
      </c>
      <c r="P15" s="198" t="str">
        <f ca="1">IF($AC17=0,"",IF(INDEX($Y13:$AB16,3,$AC17)=0,"",INDEX($AD13:$AG15,INDEX($Y13:$AB16,3,$AC17),3)))</f>
        <v/>
      </c>
      <c r="Q15" s="199" t="s">
        <v>36</v>
      </c>
      <c r="R15" s="200" t="str">
        <f ca="1">IF($AC17=0,"",IF(INDEX($Y13:$AB16,3,$AC17)=0,"",INDEX($AD13:$AG15,INDEX($Y13:$AB16,3,$AC17),4)))</f>
        <v/>
      </c>
      <c r="T15" s="208">
        <f ca="1">SUMIFS(FairPlayPoints1,FairPlayTeams1,$C15)+SUMIFS(FairPlayPoints2,FairPlayTeams2,$C15)</f>
        <v>0</v>
      </c>
      <c r="U15" s="212" t="str">
        <f ca="1">IF($W15&gt;0,"•","")</f>
        <v/>
      </c>
      <c r="W15" s="321">
        <f ca="1">IF(AND(OR(TRUNC(GrpB!$T$13,4)=TRUNC(GrpB!$T$11,4),TRUNC(GrpB!$T$13,4)=TRUNC(GrpB!$T$12,4),TRUNC(GrpB!$T$13,4)=TRUNC(GrpB!$T$14,4)),VLOOKUP(GrpB!$O$13,GrpB!$O$4:$X$7,10,0)),1,0)</f>
        <v>0</v>
      </c>
      <c r="Y15" s="28">
        <f ca="1">IF(VLOOKUP($C15,GrpB!$O$17:$V$20,8,0)&gt;0,MATCH($C15,GrpB!$O$17:$O$20,0),0)</f>
        <v>0</v>
      </c>
      <c r="Z15" s="28">
        <f ca="1">IF(VLOOKUP($C15,GrpB!$O$22:$V$25,8,0)&gt;0,MATCH($C15,GrpB!$O$22:$O$25,0),0)</f>
        <v>0</v>
      </c>
      <c r="AA15" s="28">
        <f ca="1">IF(VLOOKUP($C15,GrpB!$O$27:$V$30,8,0)&gt;0,MATCH($C15,GrpB!$O$27:$O$30,0),0)</f>
        <v>0</v>
      </c>
      <c r="AB15" s="28">
        <f ca="1">IF(VLOOKUP($C15,GrpB!$O$32:$V$35,8,0)&gt;0,MATCH($C15,GrpB!$O$32:$O$35,0),0)</f>
        <v>0</v>
      </c>
      <c r="AD15" s="28" t="str">
        <f ca="1"/>
        <v>0</v>
      </c>
      <c r="AE15" s="28" t="str">
        <f ca="1"/>
        <v>0</v>
      </c>
      <c r="AF15" s="28" t="str">
        <f ca="1"/>
        <v>0</v>
      </c>
      <c r="AG15" s="28" t="str">
        <f ca="1"/>
        <v>0</v>
      </c>
    </row>
    <row r="16" spans="2:33" ht="16.5" thickBot="1" x14ac:dyDescent="0.3">
      <c r="B16" s="149" t="s">
        <v>35</v>
      </c>
      <c r="C16" s="148" t="str">
        <f ca="1">GrpB!$O$14</f>
        <v>Wales</v>
      </c>
      <c r="D16" s="160">
        <f ca="1">GrpB!$P$14</f>
        <v>1</v>
      </c>
      <c r="E16" s="161">
        <f ca="1">GrpB!$Q$14</f>
        <v>-5</v>
      </c>
      <c r="F16" s="162">
        <f ca="1">GrpB!$R$14</f>
        <v>1</v>
      </c>
      <c r="G16" s="163" t="s">
        <v>36</v>
      </c>
      <c r="H16" s="164">
        <f ca="1">GrpB!$S$14</f>
        <v>6</v>
      </c>
      <c r="K16" s="190" t="str">
        <f ca="1">IF(VLOOKUP(GrpB!$O$14,GrpB!$D$18:$J$21,7,0)=0,"",VLOOKUP(GrpB!$O$14,GrpB!$D$18:$J$21,6,0))</f>
        <v/>
      </c>
      <c r="L16" s="147"/>
      <c r="M16" s="147"/>
      <c r="N16" s="201" t="str">
        <f ca="1">IF($AC17=0,"",IF(INDEX($Y13:$AB16,4,$AC17)=0,"",INDEX($AD13:$AG15,INDEX($Y13:$AB16,4,$AC17),1)))</f>
        <v/>
      </c>
      <c r="O16" s="202" t="str">
        <f ca="1">IF($AC17=0,"",IF(INDEX($Y13:$AB16,4,$AC17)=0,"",INDEX($AD13:$AG15,INDEX($Y13:$AB16,4,$AC17),2)))</f>
        <v/>
      </c>
      <c r="P16" s="203" t="str">
        <f ca="1">IF($AC17=0,"",IF(INDEX($Y13:$AB16,4,$AC17)=0,"",INDEX($AD13:$AG15,INDEX($Y13:$AB16,4,$AC17),3)))</f>
        <v/>
      </c>
      <c r="Q16" s="204" t="s">
        <v>36</v>
      </c>
      <c r="R16" s="205" t="str">
        <f ca="1">IF($AC17=0,"",IF(INDEX($Y13:$AB16,4,$AC17)=0,"",INDEX($AD13:$AG15,INDEX($Y13:$AB16,4,$AC17),4)))</f>
        <v/>
      </c>
      <c r="T16" s="209">
        <f ca="1">SUMIFS(FairPlayPoints1,FairPlayTeams1,$C16)+SUMIFS(FairPlayPoints2,FairPlayTeams2,$C16)</f>
        <v>0</v>
      </c>
      <c r="U16" s="213" t="str">
        <f ca="1">IF($W16&gt;0,"•","")</f>
        <v/>
      </c>
      <c r="W16" s="321">
        <f ca="1">IF(AND(OR(TRUNC(GrpB!$T$14,4)=TRUNC(GrpB!$T$11,4),TRUNC(GrpB!$T$14,4)=TRUNC(GrpB!$T$12,4),TRUNC(GrpB!$T$14,4)=TRUNC(GrpB!$T$13,4)),VLOOKUP(GrpB!$O$14,GrpB!$O$4:$X$7,10,0)),1,0)</f>
        <v>0</v>
      </c>
      <c r="Y16" s="28">
        <f ca="1">IF(VLOOKUP($C16,GrpB!$O$17:$V$20,8,0)&gt;0,MATCH($C16,GrpB!$O$17:$O$20,0),0)</f>
        <v>0</v>
      </c>
      <c r="Z16" s="28">
        <f ca="1">IF(VLOOKUP($C16,GrpB!$O$22:$V$25,8,0)&gt;0,MATCH($C16,GrpB!$O$22:$O$25,0),0)</f>
        <v>0</v>
      </c>
      <c r="AA16" s="28">
        <f ca="1">IF(VLOOKUP($C16,GrpB!$O$27:$V$30,8,0)&gt;0,MATCH($C16,GrpB!$O$27:$O$30,0),0)</f>
        <v>0</v>
      </c>
      <c r="AB16" s="28">
        <f ca="1">IF(VLOOKUP($C16,GrpB!$O$32:$V$35,8,0)&gt;0,MATCH($C16,GrpB!$O$32:$O$35,0),0)</f>
        <v>0</v>
      </c>
    </row>
    <row r="17" spans="2:33" x14ac:dyDescent="0.25">
      <c r="Y17" s="165">
        <f ca="1">SUM(Y13:Y16)</f>
        <v>0</v>
      </c>
      <c r="Z17" s="165">
        <f t="shared" ref="Z17" ca="1" si="1">SUM(Z13:Z16)</f>
        <v>0</v>
      </c>
      <c r="AA17" s="165">
        <f t="shared" ref="AA17" ca="1" si="2">SUM(AA13:AA16)</f>
        <v>0</v>
      </c>
      <c r="AB17" s="165">
        <f t="shared" ref="AB17" ca="1" si="3">SUM(AB13:AB16)</f>
        <v>0</v>
      </c>
      <c r="AC17" s="146">
        <f t="array" aca="1" ref="AC17" ca="1">MAX(IF($Y17:$AB17&gt;0,COLUMN($Y17:$AB17)-COLUMN(X$1),0))</f>
        <v>0</v>
      </c>
    </row>
    <row r="18" spans="2:33" ht="15.75" thickBot="1" x14ac:dyDescent="0.3"/>
    <row r="19" spans="2:33" ht="19.5" thickBot="1" x14ac:dyDescent="0.35">
      <c r="B19" s="172" t="str">
        <f ca="1">IF(OR($AC25&gt;0,$K21&lt;&gt;"",$K22&lt;&gt;"",$K23&lt;&gt;""),"","")</f>
        <v/>
      </c>
      <c r="C19" s="166" t="str">
        <f>Language!$E$124&amp;" C"</f>
        <v>Gruppe C</v>
      </c>
      <c r="D19" s="743" t="str">
        <f>Language!$E$129</f>
        <v>Total</v>
      </c>
      <c r="E19" s="743"/>
      <c r="F19" s="743"/>
      <c r="G19" s="743"/>
      <c r="H19" s="743"/>
      <c r="I19" s="743" t="str">
        <f>Language!$E$132</f>
        <v>Dir. Vergl.(2)</v>
      </c>
      <c r="J19" s="743"/>
      <c r="K19" s="743"/>
      <c r="L19" s="743"/>
      <c r="M19" s="743"/>
      <c r="N19" s="743" t="str">
        <f>Language!$E$133</f>
        <v>Dir. Vergl.(3)</v>
      </c>
      <c r="O19" s="743"/>
      <c r="P19" s="743"/>
      <c r="Q19" s="743"/>
      <c r="R19" s="743"/>
      <c r="S19" s="214"/>
      <c r="T19" s="167"/>
      <c r="U19" s="168"/>
    </row>
    <row r="20" spans="2:33" ht="15.75" thickBot="1" x14ac:dyDescent="0.3">
      <c r="D20" s="147" t="str">
        <f>Language!$E$125</f>
        <v>Pkt.</v>
      </c>
      <c r="E20" s="28" t="str">
        <f>Language!$E$126</f>
        <v>TD</v>
      </c>
      <c r="F20" s="741" t="str">
        <f>Language!$E$127</f>
        <v>Tore</v>
      </c>
      <c r="G20" s="741"/>
      <c r="H20" s="741"/>
      <c r="K20" s="147" t="str">
        <f>Language!$E$125</f>
        <v>Pkt.</v>
      </c>
      <c r="L20" s="147"/>
      <c r="M20" s="147"/>
      <c r="N20" s="147" t="str">
        <f>Language!$E$125</f>
        <v>Pkt.</v>
      </c>
      <c r="O20" s="244" t="str">
        <f>Language!$E$126</f>
        <v>TD</v>
      </c>
      <c r="P20" s="742" t="str">
        <f>Language!$E$127</f>
        <v>Tore</v>
      </c>
      <c r="Q20" s="742"/>
      <c r="R20" s="742"/>
      <c r="T20" s="146" t="str">
        <f>Language!$E$130</f>
        <v>Fair-Play/Los</v>
      </c>
      <c r="U20" s="206" t="str">
        <f>Language!$E$131</f>
        <v>Nicht klar</v>
      </c>
    </row>
    <row r="21" spans="2:33" ht="15.75" x14ac:dyDescent="0.25">
      <c r="B21" s="149" t="s">
        <v>32</v>
      </c>
      <c r="C21" s="148" t="str">
        <f ca="1">GrpC!$O$11</f>
        <v>Argentinien</v>
      </c>
      <c r="D21" s="150">
        <f ca="1">GrpC!$P$11</f>
        <v>6</v>
      </c>
      <c r="E21" s="151">
        <f ca="1">GrpC!$Q$11</f>
        <v>3</v>
      </c>
      <c r="F21" s="152">
        <f ca="1">GrpC!$R$11</f>
        <v>5</v>
      </c>
      <c r="G21" s="153" t="s">
        <v>36</v>
      </c>
      <c r="H21" s="154">
        <f ca="1">GrpC!$S$11</f>
        <v>2</v>
      </c>
      <c r="K21" s="188" t="str">
        <f ca="1">IF(VLOOKUP(GrpC!$O$11,GrpC!$D$18:$J$21,7,0)=0,"",VLOOKUP(GrpC!$O$11,GrpC!$D$18:$J$21,6,0))</f>
        <v/>
      </c>
      <c r="L21" s="147"/>
      <c r="M21" s="147"/>
      <c r="N21" s="191" t="str">
        <f ca="1">IF($AC25=0,"",IF(INDEX($Y21:$AB24,1,$AC25)=0,"",INDEX($AD21:$AG23,INDEX($Y21:$AB24,1,$AC25),1)))</f>
        <v/>
      </c>
      <c r="O21" s="192" t="str">
        <f ca="1">IF($AC25=0,"",IF(INDEX($Y21:$AB24,1,$AC25)=0,"",INDEX($AD21:$AG23,INDEX($Y21:$AB24,1,$AC25),2)))</f>
        <v/>
      </c>
      <c r="P21" s="193" t="str">
        <f ca="1">IF($AC25=0,"",IF(INDEX($Y21:$AB24,1,$AC25)=0,"",INDEX($AD21:$AG23,INDEX($Y21:$AB24,1,$AC25),3)))</f>
        <v/>
      </c>
      <c r="Q21" s="194" t="s">
        <v>36</v>
      </c>
      <c r="R21" s="195" t="str">
        <f ca="1">IF($AC25=0,"",IF(INDEX($Y21:$AB24,1,$AC25)=0,"",INDEX($AD21:$AG23,INDEX($Y21:$AB24,1,$AC25),4)))</f>
        <v/>
      </c>
      <c r="T21" s="207">
        <f ca="1">SUMIFS(FairPlayPoints1,FairPlayTeams1,$C21)+SUMIFS(FairPlayPoints2,FairPlayTeams2,$C21)</f>
        <v>0</v>
      </c>
      <c r="U21" s="211" t="str">
        <f ca="1">IF($W21&gt;0,"•","")</f>
        <v/>
      </c>
      <c r="W21" s="321">
        <f ca="1">IF(AND(OR(TRUNC(GrpC!$T$11,4)=TRUNC(GrpC!$T$12,4),TRUNC(GrpC!$T$11,4)=TRUNC(GrpC!$T$13,4),TRUNC(GrpC!$T$11,4)=TRUNC(GrpC!$T$14,4)),VLOOKUP(GrpC!$O$11,GrpC!$O$4:$X$7,10,0)),1,0)</f>
        <v>0</v>
      </c>
      <c r="Y21" s="28">
        <f ca="1">IF(VLOOKUP($C21,GrpC!$O$17:$V$20,8,0)&gt;0,MATCH($C21,GrpC!$O$17:$O$20,0),0)</f>
        <v>0</v>
      </c>
      <c r="Z21" s="28">
        <f ca="1">IF(VLOOKUP($C21,GrpC!$O$22:$V$25,8,0)&gt;0,MATCH($C21,GrpC!$O$22:$O$25,0),0)</f>
        <v>0</v>
      </c>
      <c r="AA21" s="28">
        <f ca="1">IF(VLOOKUP($C21,GrpC!$O$27:$V$30,8,0)&gt;0,MATCH($C21,GrpC!$O$27:$O$30,0),0)</f>
        <v>0</v>
      </c>
      <c r="AB21" s="28">
        <f ca="1">IF(VLOOKUP($C21,GrpC!$O$32:$V$35,8,0)&gt;0,MATCH($C21,GrpC!$O$32:$O$35,0),0)</f>
        <v>0</v>
      </c>
      <c r="AD21" s="28" t="str">
        <f t="array" aca="1" ref="AD21:AG23" ca="1">IF($Y25&gt;0,GrpC!$P$17:$S$19,IF($Z25&gt;0,GrpC!$P$22:$S$25,IF($AA25&gt;0,GrpC!$P$27:$S$30,IF($AB25&gt;0,GrpC!$P$32:$S$35,"0"))))</f>
        <v>0</v>
      </c>
      <c r="AE21" s="28" t="str">
        <f ca="1"/>
        <v>0</v>
      </c>
      <c r="AF21" s="28" t="str">
        <f ca="1"/>
        <v>0</v>
      </c>
      <c r="AG21" s="28" t="str">
        <f ca="1"/>
        <v>0</v>
      </c>
    </row>
    <row r="22" spans="2:33" ht="15.75" x14ac:dyDescent="0.25">
      <c r="B22" s="149" t="s">
        <v>33</v>
      </c>
      <c r="C22" s="148" t="str">
        <f ca="1">GrpC!$O$12</f>
        <v>Polen</v>
      </c>
      <c r="D22" s="155">
        <f ca="1">GrpC!$P$12</f>
        <v>4</v>
      </c>
      <c r="E22" s="156">
        <f ca="1">GrpC!$Q$12</f>
        <v>0</v>
      </c>
      <c r="F22" s="157">
        <f ca="1">GrpC!$R$12</f>
        <v>2</v>
      </c>
      <c r="G22" s="158" t="s">
        <v>36</v>
      </c>
      <c r="H22" s="159">
        <f ca="1">GrpC!$S$12</f>
        <v>2</v>
      </c>
      <c r="K22" s="189" t="str">
        <f ca="1">IF(VLOOKUP(GrpC!$O$12,GrpC!$D$18:$J$21,7,0)=0,"",VLOOKUP(GrpC!$O$12,GrpC!$D$18:$J$21,6,0))</f>
        <v/>
      </c>
      <c r="L22" s="147"/>
      <c r="M22" s="147"/>
      <c r="N22" s="196" t="str">
        <f ca="1">IF($AC25=0,"",IF(INDEX($Y21:$AB24,2,$AC25)=0,"",INDEX($AD21:$AG23,INDEX($Y21:$AB24,2,$AC25),1)))</f>
        <v/>
      </c>
      <c r="O22" s="197" t="str">
        <f ca="1">IF($AC25=0,"",IF(INDEX($Y21:$AB24,2,$AC25)=0,"",INDEX($AD21:$AG23,INDEX($Y21:$AB24,2,$AC25),2)))</f>
        <v/>
      </c>
      <c r="P22" s="198" t="str">
        <f ca="1">IF($AC25=0,"",IF(INDEX($Y21:$AB24,2,$AC25)=0,"",INDEX($AD21:$AG23,INDEX($Y21:$AB24,2,$AC25),3)))</f>
        <v/>
      </c>
      <c r="Q22" s="199" t="s">
        <v>36</v>
      </c>
      <c r="R22" s="200" t="str">
        <f ca="1">IF($AC25=0,"",IF(INDEX($Y21:$AB24,2,$AC25)=0,"",INDEX($AD21:$AG23,INDEX($Y21:$AB24,2,$AC25),4)))</f>
        <v/>
      </c>
      <c r="T22" s="208">
        <f ca="1">SUMIFS(FairPlayPoints1,FairPlayTeams1,$C22)+SUMIFS(FairPlayPoints2,FairPlayTeams2,$C22)</f>
        <v>0</v>
      </c>
      <c r="U22" s="212" t="str">
        <f ca="1">IF($W22&gt;0,"•","")</f>
        <v/>
      </c>
      <c r="W22" s="321">
        <f ca="1">IF(AND(OR(TRUNC(GrpC!$T$12,4)=TRUNC(GrpC!$T$11,4),TRUNC(GrpC!$T$12,4)=TRUNC(GrpC!$T$13,4),TRUNC(GrpC!$T$12,4)=TRUNC(GrpC!$T$14,4)),VLOOKUP(GrpC!$O$12,GrpC!$O$4:$X$7,10,0)),1,0)</f>
        <v>0</v>
      </c>
      <c r="Y22" s="28">
        <f ca="1">IF(VLOOKUP($C22,GrpC!$O$17:$V$20,8,0)&gt;0,MATCH($C22,GrpC!$O$17:$O$20,0),0)</f>
        <v>0</v>
      </c>
      <c r="Z22" s="28">
        <f ca="1">IF(VLOOKUP($C22,GrpC!$O$22:$V$25,8,0)&gt;0,MATCH($C22,GrpC!$O$22:$O$25,0),0)</f>
        <v>0</v>
      </c>
      <c r="AA22" s="28">
        <f ca="1">IF(VLOOKUP($C22,GrpC!$O$27:$V$30,8,0)&gt;0,MATCH($C22,GrpC!$O$27:$O$30,0),0)</f>
        <v>0</v>
      </c>
      <c r="AB22" s="28">
        <f ca="1">IF(VLOOKUP($C22,GrpC!$O$32:$V$35,8,0)&gt;0,MATCH($C22,GrpC!$O$32:$O$35,0),0)</f>
        <v>0</v>
      </c>
      <c r="AD22" s="28" t="str">
        <f ca="1"/>
        <v>0</v>
      </c>
      <c r="AE22" s="28" t="str">
        <f ca="1"/>
        <v>0</v>
      </c>
      <c r="AF22" s="28" t="str">
        <f ca="1"/>
        <v>0</v>
      </c>
      <c r="AG22" s="28" t="str">
        <f ca="1"/>
        <v>0</v>
      </c>
    </row>
    <row r="23" spans="2:33" ht="15.75" x14ac:dyDescent="0.25">
      <c r="B23" s="149" t="s">
        <v>34</v>
      </c>
      <c r="C23" s="148" t="str">
        <f ca="1">GrpC!$O$13</f>
        <v>Mexiko</v>
      </c>
      <c r="D23" s="155">
        <f ca="1">GrpC!$P$13</f>
        <v>4</v>
      </c>
      <c r="E23" s="156">
        <f ca="1">GrpC!$Q$13</f>
        <v>-1</v>
      </c>
      <c r="F23" s="157">
        <f ca="1">GrpC!$R$13</f>
        <v>2</v>
      </c>
      <c r="G23" s="158" t="s">
        <v>36</v>
      </c>
      <c r="H23" s="159">
        <f ca="1">GrpC!$S$13</f>
        <v>3</v>
      </c>
      <c r="K23" s="189" t="str">
        <f ca="1">IF(VLOOKUP(GrpC!$O$13,GrpC!$D$18:$J$21,7,0)=0,"",VLOOKUP(GrpC!$O$13,GrpC!$D$18:$J$21,6,0))</f>
        <v/>
      </c>
      <c r="L23" s="147"/>
      <c r="M23" s="147"/>
      <c r="N23" s="196" t="str">
        <f ca="1">IF($AC25=0,"",IF(INDEX($Y21:$AB24,3,$AC25)=0,"",INDEX($AD21:$AG23,INDEX($Y21:$AB24,3,$AC25),1)))</f>
        <v/>
      </c>
      <c r="O23" s="197" t="str">
        <f ca="1">IF($AC25=0,"",IF(INDEX($Y21:$AB24,3,$AC25)=0,"",INDEX($AD21:$AG23,INDEX($Y21:$AB24,3,$AC25),2)))</f>
        <v/>
      </c>
      <c r="P23" s="198" t="str">
        <f ca="1">IF($AC25=0,"",IF(INDEX($Y21:$AB24,3,$AC25)=0,"",INDEX($AD21:$AG23,INDEX($Y21:$AB24,3,$AC25),3)))</f>
        <v/>
      </c>
      <c r="Q23" s="199" t="s">
        <v>36</v>
      </c>
      <c r="R23" s="200" t="str">
        <f ca="1">IF($AC25=0,"",IF(INDEX($Y21:$AB24,3,$AC25)=0,"",INDEX($AD21:$AG23,INDEX($Y21:$AB24,3,$AC25),4)))</f>
        <v/>
      </c>
      <c r="T23" s="208">
        <f ca="1">SUMIFS(FairPlayPoints1,FairPlayTeams1,$C23)+SUMIFS(FairPlayPoints2,FairPlayTeams2,$C23)</f>
        <v>0</v>
      </c>
      <c r="U23" s="212" t="str">
        <f ca="1">IF($W23&gt;0,"•","")</f>
        <v/>
      </c>
      <c r="W23" s="321">
        <f ca="1">IF(AND(OR(TRUNC(GrpC!$T$13,4)=TRUNC(GrpC!$T$11,4),TRUNC(GrpC!$T$13,4)=TRUNC(GrpC!$T$12,4),TRUNC(GrpC!$T$13,4)=TRUNC(GrpC!$T$14,4)),VLOOKUP(GrpC!$O$13,GrpC!$O$4:$X$7,10,0)),1,0)</f>
        <v>0</v>
      </c>
      <c r="Y23" s="28">
        <f ca="1">IF(VLOOKUP($C23,GrpC!$O$17:$V$20,8,0)&gt;0,MATCH($C23,GrpC!$O$17:$O$20,0),0)</f>
        <v>0</v>
      </c>
      <c r="Z23" s="28">
        <f ca="1">IF(VLOOKUP($C23,GrpC!$O$22:$V$25,8,0)&gt;0,MATCH($C23,GrpC!$O$22:$O$25,0),0)</f>
        <v>0</v>
      </c>
      <c r="AA23" s="28">
        <f ca="1">IF(VLOOKUP($C23,GrpC!$O$27:$V$30,8,0)&gt;0,MATCH($C23,GrpC!$O$27:$O$30,0),0)</f>
        <v>0</v>
      </c>
      <c r="AB23" s="28">
        <f ca="1">IF(VLOOKUP($C23,GrpC!$O$32:$V$35,8,0)&gt;0,MATCH($C23,GrpC!$O$32:$O$35,0),0)</f>
        <v>0</v>
      </c>
      <c r="AD23" s="28" t="str">
        <f ca="1"/>
        <v>0</v>
      </c>
      <c r="AE23" s="28" t="str">
        <f ca="1"/>
        <v>0</v>
      </c>
      <c r="AF23" s="28" t="str">
        <f ca="1"/>
        <v>0</v>
      </c>
      <c r="AG23" s="28" t="str">
        <f ca="1"/>
        <v>0</v>
      </c>
    </row>
    <row r="24" spans="2:33" ht="16.5" thickBot="1" x14ac:dyDescent="0.3">
      <c r="B24" s="149" t="s">
        <v>35</v>
      </c>
      <c r="C24" s="148" t="str">
        <f ca="1">GrpC!$O$14</f>
        <v>Saudi-Arabien</v>
      </c>
      <c r="D24" s="160">
        <f ca="1">GrpC!$P$14</f>
        <v>3</v>
      </c>
      <c r="E24" s="161">
        <f ca="1">GrpC!$Q$14</f>
        <v>-2</v>
      </c>
      <c r="F24" s="162">
        <f ca="1">GrpC!$R$14</f>
        <v>3</v>
      </c>
      <c r="G24" s="163" t="s">
        <v>36</v>
      </c>
      <c r="H24" s="164">
        <f ca="1">GrpC!$S$14</f>
        <v>5</v>
      </c>
      <c r="K24" s="190" t="str">
        <f ca="1">IF(VLOOKUP(GrpC!$O$14,GrpC!$D$18:$J$21,7,0)=0,"",VLOOKUP(GrpC!$O$14,GrpC!$D$18:$J$21,6,0))</f>
        <v/>
      </c>
      <c r="L24" s="147"/>
      <c r="M24" s="147"/>
      <c r="N24" s="201" t="str">
        <f ca="1">IF($AC25=0,"",IF(INDEX($Y21:$AB24,4,$AC25)=0,"",INDEX($AD21:$AG23,INDEX($Y21:$AB24,4,$AC25),1)))</f>
        <v/>
      </c>
      <c r="O24" s="202" t="str">
        <f ca="1">IF($AC25=0,"",IF(INDEX($Y21:$AB24,4,$AC25)=0,"",INDEX($AD21:$AG23,INDEX($Y21:$AB24,4,$AC25),2)))</f>
        <v/>
      </c>
      <c r="P24" s="203" t="str">
        <f ca="1">IF($AC25=0,"",IF(INDEX($Y21:$AB24,4,$AC25)=0,"",INDEX($AD21:$AG23,INDEX($Y21:$AB24,4,$AC25),3)))</f>
        <v/>
      </c>
      <c r="Q24" s="204" t="s">
        <v>36</v>
      </c>
      <c r="R24" s="205" t="str">
        <f ca="1">IF($AC25=0,"",IF(INDEX($Y21:$AB24,4,$AC25)=0,"",INDEX($AD21:$AG23,INDEX($Y21:$AB24,4,$AC25),4)))</f>
        <v/>
      </c>
      <c r="T24" s="209">
        <f ca="1">SUMIFS(FairPlayPoints1,FairPlayTeams1,$C24)+SUMIFS(FairPlayPoints2,FairPlayTeams2,$C24)</f>
        <v>0</v>
      </c>
      <c r="U24" s="213" t="str">
        <f ca="1">IF($W24&gt;0,"•","")</f>
        <v/>
      </c>
      <c r="W24" s="321">
        <f ca="1">IF(AND(OR(TRUNC(GrpC!$T$14,4)=TRUNC(GrpC!$T$11,4),TRUNC(GrpC!$T$14,4)=TRUNC(GrpC!$T$12,4),TRUNC(GrpC!$T$14,4)=TRUNC(GrpC!$T$13,4)),VLOOKUP(GrpC!$O$14,GrpC!$O$4:$X$7,10,0)),1,0)</f>
        <v>0</v>
      </c>
      <c r="Y24" s="28">
        <f ca="1">IF(VLOOKUP($C24,GrpC!$O$17:$V$20,8,0)&gt;0,MATCH($C24,GrpC!$O$17:$O$20,0),0)</f>
        <v>0</v>
      </c>
      <c r="Z24" s="28">
        <f ca="1">IF(VLOOKUP($C24,GrpC!$O$22:$V$25,8,0)&gt;0,MATCH($C24,GrpC!$O$22:$O$25,0),0)</f>
        <v>0</v>
      </c>
      <c r="AA24" s="28">
        <f ca="1">IF(VLOOKUP($C24,GrpC!$O$27:$V$30,8,0)&gt;0,MATCH($C24,GrpC!$O$27:$O$30,0),0)</f>
        <v>0</v>
      </c>
      <c r="AB24" s="28">
        <f ca="1">IF(VLOOKUP($C24,GrpC!$O$32:$V$35,8,0)&gt;0,MATCH($C24,GrpC!$O$32:$O$35,0),0)</f>
        <v>0</v>
      </c>
    </row>
    <row r="25" spans="2:33" x14ac:dyDescent="0.25">
      <c r="Y25" s="165">
        <f ca="1">SUM(Y21:Y24)</f>
        <v>0</v>
      </c>
      <c r="Z25" s="165">
        <f t="shared" ref="Z25" ca="1" si="4">SUM(Z21:Z24)</f>
        <v>0</v>
      </c>
      <c r="AA25" s="165">
        <f t="shared" ref="AA25" ca="1" si="5">SUM(AA21:AA24)</f>
        <v>0</v>
      </c>
      <c r="AB25" s="165">
        <f t="shared" ref="AB25" ca="1" si="6">SUM(AB21:AB24)</f>
        <v>0</v>
      </c>
      <c r="AC25" s="28">
        <f t="array" aca="1" ref="AC25" ca="1">MAX(IF($Y25:$AB25&gt;0,COLUMN($Y25:$AB25)-COLUMN(X$1),0))</f>
        <v>0</v>
      </c>
    </row>
    <row r="26" spans="2:33" ht="15.75" thickBot="1" x14ac:dyDescent="0.3"/>
    <row r="27" spans="2:33" ht="19.5" thickBot="1" x14ac:dyDescent="0.35">
      <c r="B27" s="172" t="str">
        <f ca="1">IF(OR($AC33&gt;0,$K29&lt;&gt;"",$K30&lt;&gt;"",$K31&lt;&gt;""),"","")</f>
        <v/>
      </c>
      <c r="C27" s="166" t="str">
        <f>Language!$E$124&amp;" D"</f>
        <v>Gruppe D</v>
      </c>
      <c r="D27" s="743" t="str">
        <f>Language!$E$129</f>
        <v>Total</v>
      </c>
      <c r="E27" s="743"/>
      <c r="F27" s="743"/>
      <c r="G27" s="743"/>
      <c r="H27" s="743"/>
      <c r="I27" s="743" t="str">
        <f>Language!$E$132</f>
        <v>Dir. Vergl.(2)</v>
      </c>
      <c r="J27" s="743"/>
      <c r="K27" s="743"/>
      <c r="L27" s="743"/>
      <c r="M27" s="743"/>
      <c r="N27" s="743" t="str">
        <f>Language!$E$133</f>
        <v>Dir. Vergl.(3)</v>
      </c>
      <c r="O27" s="743"/>
      <c r="P27" s="743"/>
      <c r="Q27" s="743"/>
      <c r="R27" s="743"/>
      <c r="S27" s="214"/>
      <c r="T27" s="167"/>
      <c r="U27" s="168"/>
    </row>
    <row r="28" spans="2:33" ht="15.75" thickBot="1" x14ac:dyDescent="0.3">
      <c r="D28" s="147" t="str">
        <f>Language!$E$125</f>
        <v>Pkt.</v>
      </c>
      <c r="E28" s="28" t="str">
        <f>Language!$E$126</f>
        <v>TD</v>
      </c>
      <c r="F28" s="741" t="str">
        <f>Language!$E$127</f>
        <v>Tore</v>
      </c>
      <c r="G28" s="741"/>
      <c r="H28" s="741"/>
      <c r="K28" s="147" t="str">
        <f>Language!$E$125</f>
        <v>Pkt.</v>
      </c>
      <c r="L28" s="147"/>
      <c r="M28" s="147"/>
      <c r="N28" s="147" t="str">
        <f>Language!$E$125</f>
        <v>Pkt.</v>
      </c>
      <c r="O28" s="244" t="str">
        <f>Language!$E$126</f>
        <v>TD</v>
      </c>
      <c r="P28" s="742" t="str">
        <f>Language!$E$127</f>
        <v>Tore</v>
      </c>
      <c r="Q28" s="742"/>
      <c r="R28" s="742"/>
      <c r="T28" s="146" t="str">
        <f>Language!$E$130</f>
        <v>Fair-Play/Los</v>
      </c>
      <c r="U28" s="206" t="str">
        <f>Language!$E$131</f>
        <v>Nicht klar</v>
      </c>
    </row>
    <row r="29" spans="2:33" ht="15.75" x14ac:dyDescent="0.25">
      <c r="B29" s="149" t="s">
        <v>32</v>
      </c>
      <c r="C29" s="148" t="str">
        <f ca="1">GrpD!$O$11</f>
        <v>Frankreich</v>
      </c>
      <c r="D29" s="150">
        <f ca="1">GrpD!$P$11</f>
        <v>6</v>
      </c>
      <c r="E29" s="151">
        <f ca="1">GrpD!$Q$11</f>
        <v>3</v>
      </c>
      <c r="F29" s="152">
        <f ca="1">GrpD!$R$11</f>
        <v>6</v>
      </c>
      <c r="G29" s="153" t="s">
        <v>36</v>
      </c>
      <c r="H29" s="154">
        <f ca="1">GrpD!$S$11</f>
        <v>3</v>
      </c>
      <c r="K29" s="188" t="str">
        <f ca="1">IF(VLOOKUP(GrpD!$O$11,GrpD!$D$18:$J$21,7,0)=0,"",VLOOKUP(GrpD!$O$11,GrpD!$D$18:$J$21,6,0))</f>
        <v/>
      </c>
      <c r="L29" s="147"/>
      <c r="M29" s="147"/>
      <c r="N29" s="173" t="str">
        <f ca="1">IF($AC33=0,"",IF(INDEX($Y29:$AB32,1,$AC33)=0,"",INDEX($AD29:$AG31,INDEX($Y29:$AB32,1,$AC33),1)))</f>
        <v/>
      </c>
      <c r="O29" s="174" t="str">
        <f ca="1">IF($AC33=0,"",IF(INDEX($Y29:$AB32,1,$AC33)=0,"",INDEX($AD29:$AG31,INDEX($Y29:$AB32,1,$AC33),2)))</f>
        <v/>
      </c>
      <c r="P29" s="175" t="str">
        <f ca="1">IF($AC33=0,"",IF(INDEX($Y29:$AB32,1,$AC33)=0,"",INDEX($AD29:$AG31,INDEX($Y29:$AB32,1,$AC33),3)))</f>
        <v/>
      </c>
      <c r="Q29" s="176" t="s">
        <v>36</v>
      </c>
      <c r="R29" s="177" t="str">
        <f ca="1">IF($AC33=0,"",IF(INDEX($Y29:$AB32,1,$AC33)=0,"",INDEX($AD29:$AG31,INDEX($Y29:$AB32,1,$AC33),4)))</f>
        <v/>
      </c>
      <c r="T29" s="207">
        <f ca="1">SUMIFS(FairPlayPoints1,FairPlayTeams1,$C29)+SUMIFS(FairPlayPoints2,FairPlayTeams2,$C29)</f>
        <v>0</v>
      </c>
      <c r="U29" s="211" t="str">
        <f ca="1">IF($W29&gt;0,"•","")</f>
        <v/>
      </c>
      <c r="W29" s="321">
        <f ca="1">IF(AND(OR(TRUNC(GrpD!$T$11,4)=TRUNC(GrpD!$T$12,4),TRUNC(GrpD!$T$11,4)=TRUNC(GrpD!$T$13,4),TRUNC(GrpD!$T$11,4)=TRUNC(GrpD!$T$14,4)),VLOOKUP(GrpD!$O$11,GrpD!$O$4:$X$7,10,0)),1,0)</f>
        <v>0</v>
      </c>
      <c r="Y29" s="28">
        <f ca="1">IF(VLOOKUP($C29,GrpD!$O$17:$V$20,8,0)&gt;0,MATCH($C29,GrpD!$O$17:$O$20,0),0)</f>
        <v>0</v>
      </c>
      <c r="Z29" s="28">
        <f ca="1">IF(VLOOKUP($C29,GrpD!$O$22:$V$25,8,0)&gt;0,MATCH($C29,GrpD!$O$22:$O$25,0),0)</f>
        <v>0</v>
      </c>
      <c r="AA29" s="28">
        <f ca="1">IF(VLOOKUP($C29,GrpD!$O$27:$V$30,8,0)&gt;0,MATCH($C29,GrpD!$O$27:$O$30,0),0)</f>
        <v>0</v>
      </c>
      <c r="AB29" s="28">
        <f ca="1">IF(VLOOKUP($C29,GrpD!$O$32:$V$35,8,0)&gt;0,MATCH($C29,GrpD!$O$32:$O$35,0),0)</f>
        <v>0</v>
      </c>
      <c r="AD29" s="28" t="str">
        <f t="array" aca="1" ref="AD29:AG31" ca="1">IF($Y33&gt;0,GrpD!$P$17:$S$19,IF($Z33&gt;0,GrpD!$P$22:$S$25,IF($AA33&gt;0,GrpD!$P$27:$S$30,IF($AB33&gt;0,GrpD!$P$32:$S$35,"0"))))</f>
        <v>0</v>
      </c>
      <c r="AE29" s="28" t="str">
        <f ca="1"/>
        <v>0</v>
      </c>
      <c r="AF29" s="28" t="str">
        <f ca="1"/>
        <v>0</v>
      </c>
      <c r="AG29" s="28" t="str">
        <f ca="1"/>
        <v>0</v>
      </c>
    </row>
    <row r="30" spans="2:33" ht="15.75" x14ac:dyDescent="0.25">
      <c r="B30" s="149" t="s">
        <v>33</v>
      </c>
      <c r="C30" s="148" t="str">
        <f ca="1">GrpD!$O$12</f>
        <v>Australien</v>
      </c>
      <c r="D30" s="155">
        <f ca="1">GrpD!$P$12</f>
        <v>6</v>
      </c>
      <c r="E30" s="156">
        <f ca="1">GrpD!$Q$12</f>
        <v>-1</v>
      </c>
      <c r="F30" s="157">
        <f ca="1">GrpD!$R$12</f>
        <v>3</v>
      </c>
      <c r="G30" s="158" t="s">
        <v>36</v>
      </c>
      <c r="H30" s="159">
        <f ca="1">GrpD!$S$12</f>
        <v>4</v>
      </c>
      <c r="K30" s="189" t="str">
        <f ca="1">IF(VLOOKUP(GrpD!$O$12,GrpD!$D$18:$J$21,7,0)=0,"",VLOOKUP(GrpD!$O$12,GrpD!$D$18:$J$21,6,0))</f>
        <v/>
      </c>
      <c r="L30" s="147"/>
      <c r="M30" s="147"/>
      <c r="N30" s="178" t="str">
        <f ca="1">IF($AC33=0,"",IF(INDEX($Y29:$AB32,2,$AC33)=0,"",INDEX($AD29:$AG31,INDEX($Y29:$AB32,2,$AC33),1)))</f>
        <v/>
      </c>
      <c r="O30" s="179" t="str">
        <f ca="1">IF($AC33=0,"",IF(INDEX($Y29:$AB32,2,$AC33)=0,"",INDEX($AD29:$AG31,INDEX($Y29:$AB32,2,$AC33),2)))</f>
        <v/>
      </c>
      <c r="P30" s="180" t="str">
        <f ca="1">IF($AC33=0,"",IF(INDEX($Y29:$AB32,2,$AC33)=0,"",INDEX($AD29:$AG31,INDEX($Y29:$AB32,2,$AC33),3)))</f>
        <v/>
      </c>
      <c r="Q30" s="181" t="s">
        <v>36</v>
      </c>
      <c r="R30" s="182" t="str">
        <f ca="1">IF($AC33=0,"",IF(INDEX($Y29:$AB32,2,$AC33)=0,"",INDEX($AD29:$AG31,INDEX($Y29:$AB32,2,$AC33),4)))</f>
        <v/>
      </c>
      <c r="T30" s="208">
        <f ca="1">SUMIFS(FairPlayPoints1,FairPlayTeams1,$C30)+SUMIFS(FairPlayPoints2,FairPlayTeams2,$C30)</f>
        <v>0</v>
      </c>
      <c r="U30" s="212" t="str">
        <f ca="1">IF($W30&gt;0,"•","")</f>
        <v/>
      </c>
      <c r="W30" s="321">
        <f ca="1">IF(AND(OR(TRUNC(GrpD!$T$12,4)=TRUNC(GrpD!$T$11,4),TRUNC(GrpD!$T$12,4)=TRUNC(GrpD!$T$13,4),TRUNC(GrpD!$T$12,4)=TRUNC(GrpD!$T$14,4)),VLOOKUP(GrpD!$O$12,GrpD!$O$4:$X$7,10,0)),1,0)</f>
        <v>0</v>
      </c>
      <c r="Y30" s="28">
        <f ca="1">IF(VLOOKUP($C30,GrpD!$O$17:$V$20,8,0)&gt;0,MATCH($C30,GrpD!$O$17:$O$20,0),0)</f>
        <v>0</v>
      </c>
      <c r="Z30" s="28">
        <f ca="1">IF(VLOOKUP($C30,GrpD!$O$22:$V$25,8,0)&gt;0,MATCH($C30,GrpD!$O$22:$O$25,0),0)</f>
        <v>0</v>
      </c>
      <c r="AA30" s="28">
        <f ca="1">IF(VLOOKUP($C30,GrpD!$O$27:$V$30,8,0)&gt;0,MATCH($C30,GrpD!$O$27:$O$30,0),0)</f>
        <v>0</v>
      </c>
      <c r="AB30" s="28">
        <f ca="1">IF(VLOOKUP($C30,GrpD!$O$32:$V$35,8,0)&gt;0,MATCH($C30,GrpD!$O$32:$O$35,0),0)</f>
        <v>0</v>
      </c>
      <c r="AD30" s="28" t="str">
        <f ca="1"/>
        <v>0</v>
      </c>
      <c r="AE30" s="28" t="str">
        <f ca="1"/>
        <v>0</v>
      </c>
      <c r="AF30" s="28" t="str">
        <f ca="1"/>
        <v>0</v>
      </c>
      <c r="AG30" s="28" t="str">
        <f ca="1"/>
        <v>0</v>
      </c>
    </row>
    <row r="31" spans="2:33" ht="15.75" x14ac:dyDescent="0.25">
      <c r="B31" s="149" t="s">
        <v>34</v>
      </c>
      <c r="C31" s="148" t="str">
        <f ca="1">GrpD!$O$13</f>
        <v>Tunesien</v>
      </c>
      <c r="D31" s="155">
        <f ca="1">GrpD!$P$13</f>
        <v>4</v>
      </c>
      <c r="E31" s="156">
        <f ca="1">GrpD!$Q$13</f>
        <v>0</v>
      </c>
      <c r="F31" s="157">
        <f ca="1">GrpD!$R$13</f>
        <v>1</v>
      </c>
      <c r="G31" s="158" t="s">
        <v>36</v>
      </c>
      <c r="H31" s="159">
        <f ca="1">GrpD!$S$13</f>
        <v>1</v>
      </c>
      <c r="K31" s="189" t="str">
        <f ca="1">IF(VLOOKUP(GrpD!$O$13,GrpD!$D$18:$J$21,7,0)=0,"",VLOOKUP(GrpD!$O$13,GrpD!$D$18:$J$21,6,0))</f>
        <v/>
      </c>
      <c r="L31" s="147"/>
      <c r="M31" s="147"/>
      <c r="N31" s="178" t="str">
        <f ca="1">IF($AC33=0,"",IF(INDEX($Y29:$AB32,3,$AC33)=0,"",INDEX($AD29:$AG31,INDEX($Y29:$AB32,3,$AC33),1)))</f>
        <v/>
      </c>
      <c r="O31" s="179" t="str">
        <f ca="1">IF($AC33=0,"",IF(INDEX($Y29:$AB32,3,$AC33)=0,"",INDEX($AD29:$AG31,INDEX($Y29:$AB32,3,$AC33),2)))</f>
        <v/>
      </c>
      <c r="P31" s="180" t="str">
        <f ca="1">IF($AC33=0,"",IF(INDEX($Y29:$AB32,3,$AC33)=0,"",INDEX($AD29:$AG31,INDEX($Y29:$AB32,3,$AC33),3)))</f>
        <v/>
      </c>
      <c r="Q31" s="181" t="s">
        <v>36</v>
      </c>
      <c r="R31" s="182" t="str">
        <f ca="1">IF($AC33=0,"",IF(INDEX($Y29:$AB32,3,$AC33)=0,"",INDEX($AD29:$AG31,INDEX($Y29:$AB32,3,$AC33),4)))</f>
        <v/>
      </c>
      <c r="T31" s="208">
        <f ca="1">SUMIFS(FairPlayPoints1,FairPlayTeams1,$C31)+SUMIFS(FairPlayPoints2,FairPlayTeams2,$C31)</f>
        <v>0</v>
      </c>
      <c r="U31" s="212" t="str">
        <f ca="1">IF($W31&gt;0,"•","")</f>
        <v/>
      </c>
      <c r="W31" s="321">
        <f ca="1">IF(AND(OR(TRUNC(GrpD!$T$13,4)=TRUNC(GrpD!$T$11,4),TRUNC(GrpD!$T$13,4)=TRUNC(GrpD!$T$12,4),TRUNC(GrpD!$T$13,4)=TRUNC(GrpD!$T$14,4)),VLOOKUP(GrpD!$O$13,GrpD!$O$4:$X$7,10,0)),1,0)</f>
        <v>0</v>
      </c>
      <c r="Y31" s="28">
        <f ca="1">IF(VLOOKUP($C31,GrpD!$O$17:$V$20,8,0)&gt;0,MATCH($C31,GrpD!$O$17:$O$20,0),0)</f>
        <v>0</v>
      </c>
      <c r="Z31" s="28">
        <f ca="1">IF(VLOOKUP($C31,GrpD!$O$22:$V$25,8,0)&gt;0,MATCH($C31,GrpD!$O$22:$O$25,0),0)</f>
        <v>0</v>
      </c>
      <c r="AA31" s="28">
        <f ca="1">IF(VLOOKUP($C31,GrpD!$O$27:$V$30,8,0)&gt;0,MATCH($C31,GrpD!$O$27:$O$30,0),0)</f>
        <v>0</v>
      </c>
      <c r="AB31" s="28">
        <f ca="1">IF(VLOOKUP($C31,GrpD!$O$32:$V$35,8,0)&gt;0,MATCH($C31,GrpD!$O$32:$O$35,0),0)</f>
        <v>0</v>
      </c>
      <c r="AD31" s="28" t="str">
        <f ca="1"/>
        <v>0</v>
      </c>
      <c r="AE31" s="28" t="str">
        <f ca="1"/>
        <v>0</v>
      </c>
      <c r="AF31" s="28" t="str">
        <f ca="1"/>
        <v>0</v>
      </c>
      <c r="AG31" s="28" t="str">
        <f ca="1"/>
        <v>0</v>
      </c>
    </row>
    <row r="32" spans="2:33" ht="16.5" thickBot="1" x14ac:dyDescent="0.3">
      <c r="B32" s="149" t="s">
        <v>35</v>
      </c>
      <c r="C32" s="148" t="str">
        <f ca="1">GrpD!$O$14</f>
        <v>Dänemark</v>
      </c>
      <c r="D32" s="160">
        <f ca="1">GrpD!$P$14</f>
        <v>1</v>
      </c>
      <c r="E32" s="161">
        <f ca="1">GrpD!$Q$14</f>
        <v>-2</v>
      </c>
      <c r="F32" s="162">
        <f ca="1">GrpD!$R$14</f>
        <v>1</v>
      </c>
      <c r="G32" s="163" t="s">
        <v>36</v>
      </c>
      <c r="H32" s="164">
        <f ca="1">GrpD!$S$14</f>
        <v>3</v>
      </c>
      <c r="K32" s="190" t="str">
        <f ca="1">IF(VLOOKUP(GrpD!$O$14,GrpD!$D$18:$J$21,7,0)=0,"",VLOOKUP(GrpD!$O$14,GrpD!$D$18:$J$21,6,0))</f>
        <v/>
      </c>
      <c r="L32" s="147"/>
      <c r="M32" s="147"/>
      <c r="N32" s="183" t="str">
        <f ca="1">IF($AC33=0,"",IF(INDEX($Y29:$AB32,4,$AC33)=0,"",INDEX($AD29:$AG31,INDEX($Y29:$AB32,4,$AC33),1)))</f>
        <v/>
      </c>
      <c r="O32" s="184" t="str">
        <f ca="1">IF($AC33=0,"",IF(INDEX($Y29:$AB32,4,$AC33)=0,"",INDEX($AD29:$AG31,INDEX($Y29:$AB32,4,$AC33),2)))</f>
        <v/>
      </c>
      <c r="P32" s="185" t="str">
        <f ca="1">IF($AC33=0,"",IF(INDEX($Y29:$AB32,4,$AC33)=0,"",INDEX($AD29:$AG31,INDEX($Y29:$AB32,4,$AC33),3)))</f>
        <v/>
      </c>
      <c r="Q32" s="186" t="s">
        <v>36</v>
      </c>
      <c r="R32" s="187" t="str">
        <f ca="1">IF($AC33=0,"",IF(INDEX($Y29:$AB32,4,$AC33)=0,"",INDEX($AD29:$AG31,INDEX($Y29:$AB32,4,$AC33),4)))</f>
        <v/>
      </c>
      <c r="T32" s="209">
        <f ca="1">SUMIFS(FairPlayPoints1,FairPlayTeams1,$C32)+SUMIFS(FairPlayPoints2,FairPlayTeams2,$C32)</f>
        <v>0</v>
      </c>
      <c r="U32" s="213" t="str">
        <f ca="1">IF($W32&gt;0,"•","")</f>
        <v/>
      </c>
      <c r="W32" s="321">
        <f ca="1">IF(AND(OR(TRUNC(GrpD!$T$14,4)=TRUNC(GrpD!$T$11,4),TRUNC(GrpD!$T$14,4)=TRUNC(GrpD!$T$12,4),TRUNC(GrpD!$T$14,4)=TRUNC(GrpD!$T$13,4)),VLOOKUP(GrpD!$O$14,GrpD!$O$4:$X$7,10,0)),1,0)</f>
        <v>0</v>
      </c>
      <c r="Y32" s="28">
        <f ca="1">IF(VLOOKUP($C32,GrpD!$O$17:$V$20,8,0)&gt;0,MATCH($C32,GrpD!$O$17:$O$20,0),0)</f>
        <v>0</v>
      </c>
      <c r="Z32" s="28">
        <f ca="1">IF(VLOOKUP($C32,GrpD!$O$22:$V$25,8,0)&gt;0,MATCH($C32,GrpD!$O$22:$O$25,0),0)</f>
        <v>0</v>
      </c>
      <c r="AA32" s="28">
        <f ca="1">IF(VLOOKUP($C32,GrpD!$O$27:$V$30,8,0)&gt;0,MATCH($C32,GrpD!$O$27:$O$30,0),0)</f>
        <v>0</v>
      </c>
      <c r="AB32" s="28">
        <f ca="1">IF(VLOOKUP($C32,GrpD!$O$32:$V$35,8,0)&gt;0,MATCH($C32,GrpD!$O$32:$O$35,0),0)</f>
        <v>0</v>
      </c>
    </row>
    <row r="33" spans="2:33" x14ac:dyDescent="0.25">
      <c r="Y33" s="165">
        <f ca="1">SUM(Y29:Y32)</f>
        <v>0</v>
      </c>
      <c r="Z33" s="165">
        <f t="shared" ref="Z33" ca="1" si="7">SUM(Z29:Z32)</f>
        <v>0</v>
      </c>
      <c r="AA33" s="165">
        <f t="shared" ref="AA33" ca="1" si="8">SUM(AA29:AA32)</f>
        <v>0</v>
      </c>
      <c r="AB33" s="165">
        <f t="shared" ref="AB33" ca="1" si="9">SUM(AB29:AB32)</f>
        <v>0</v>
      </c>
      <c r="AC33" s="146">
        <f t="array" aca="1" ref="AC33" ca="1">MAX(IF($Y33:$AB33&gt;0,COLUMN($Y33:$AB33)-COLUMN(X$1),0))</f>
        <v>0</v>
      </c>
    </row>
    <row r="34" spans="2:33" ht="15.75" thickBot="1" x14ac:dyDescent="0.3"/>
    <row r="35" spans="2:33" ht="19.5" thickBot="1" x14ac:dyDescent="0.35">
      <c r="B35" s="172" t="str">
        <f ca="1">IF(OR($AC41&gt;0,$K37&lt;&gt;"",$K38&lt;&gt;"",$K39&lt;&gt;""),"","")</f>
        <v/>
      </c>
      <c r="C35" s="166" t="str">
        <f>Language!$E$124&amp;" E"</f>
        <v>Gruppe E</v>
      </c>
      <c r="D35" s="743" t="str">
        <f>Language!$E$129</f>
        <v>Total</v>
      </c>
      <c r="E35" s="743"/>
      <c r="F35" s="743"/>
      <c r="G35" s="743"/>
      <c r="H35" s="743"/>
      <c r="I35" s="743" t="str">
        <f>Language!$E$132</f>
        <v>Dir. Vergl.(2)</v>
      </c>
      <c r="J35" s="743"/>
      <c r="K35" s="743"/>
      <c r="L35" s="743"/>
      <c r="M35" s="743"/>
      <c r="N35" s="743" t="str">
        <f>Language!$E$133</f>
        <v>Dir. Vergl.(3)</v>
      </c>
      <c r="O35" s="743"/>
      <c r="P35" s="743"/>
      <c r="Q35" s="743"/>
      <c r="R35" s="743"/>
      <c r="S35" s="214"/>
      <c r="T35" s="167"/>
      <c r="U35" s="168"/>
    </row>
    <row r="36" spans="2:33" ht="15.75" thickBot="1" x14ac:dyDescent="0.3">
      <c r="D36" s="147" t="str">
        <f>Language!$E$125</f>
        <v>Pkt.</v>
      </c>
      <c r="E36" s="28" t="str">
        <f>Language!$E$126</f>
        <v>TD</v>
      </c>
      <c r="F36" s="741" t="str">
        <f>Language!$E$127</f>
        <v>Tore</v>
      </c>
      <c r="G36" s="741"/>
      <c r="H36" s="741"/>
      <c r="K36" s="147" t="str">
        <f>Language!$E$125</f>
        <v>Pkt.</v>
      </c>
      <c r="L36" s="147"/>
      <c r="M36" s="147"/>
      <c r="N36" s="147" t="str">
        <f>Language!$E$125</f>
        <v>Pkt.</v>
      </c>
      <c r="O36" s="244" t="str">
        <f>Language!$E$126</f>
        <v>TD</v>
      </c>
      <c r="P36" s="742" t="str">
        <f>Language!$E$127</f>
        <v>Tore</v>
      </c>
      <c r="Q36" s="742"/>
      <c r="R36" s="742"/>
      <c r="T36" s="146" t="str">
        <f>Language!$E$130</f>
        <v>Fair-Play/Los</v>
      </c>
      <c r="U36" s="206" t="str">
        <f>Language!$E$131</f>
        <v>Nicht klar</v>
      </c>
    </row>
    <row r="37" spans="2:33" ht="15.75" x14ac:dyDescent="0.25">
      <c r="B37" s="149" t="s">
        <v>32</v>
      </c>
      <c r="C37" s="148" t="str">
        <f ca="1">GrpE!$O$11</f>
        <v>Japan</v>
      </c>
      <c r="D37" s="150">
        <f ca="1">GrpE!$P$11</f>
        <v>6</v>
      </c>
      <c r="E37" s="151">
        <f ca="1">GrpE!$Q$11</f>
        <v>1</v>
      </c>
      <c r="F37" s="152">
        <f ca="1">GrpE!$R$11</f>
        <v>4</v>
      </c>
      <c r="G37" s="153" t="s">
        <v>36</v>
      </c>
      <c r="H37" s="154">
        <f ca="1">GrpE!$S$11</f>
        <v>3</v>
      </c>
      <c r="K37" s="188" t="str">
        <f ca="1">IF(VLOOKUP(GrpE!$O$11,GrpE!$D$18:$J$21,7,0)=0,"",VLOOKUP(GrpE!$O$11,GrpE!$D$18:$J$21,6,0))</f>
        <v/>
      </c>
      <c r="L37" s="147"/>
      <c r="M37" s="147"/>
      <c r="N37" s="191" t="str">
        <f ca="1">IF($AC41=0,"",IF(INDEX($Y37:$AB40,1,$AC41)=0,"",INDEX($AD37:$AG39,INDEX($Y37:$AB40,1,$AC41),1)))</f>
        <v/>
      </c>
      <c r="O37" s="192" t="str">
        <f ca="1">IF($AC41=0,"",IF(INDEX($Y37:$AB40,1,$AC41)=0,"",INDEX($AD37:$AG39,INDEX($Y37:$AB40,1,$AC41),2)))</f>
        <v/>
      </c>
      <c r="P37" s="193" t="str">
        <f ca="1">IF($AC41=0,"",IF(INDEX($Y37:$AB40,1,$AC41)=0,"",INDEX($AD37:$AG39,INDEX($Y37:$AB40,1,$AC41),3)))</f>
        <v/>
      </c>
      <c r="Q37" s="194" t="s">
        <v>36</v>
      </c>
      <c r="R37" s="195" t="str">
        <f ca="1">IF($AC41=0,"",IF(INDEX($Y37:$AB40,1,$AC41)=0,"",INDEX($AD37:$AG39,INDEX($Y37:$AB40,1,$AC41),4)))</f>
        <v/>
      </c>
      <c r="T37" s="207">
        <f ca="1">SUMIFS(FairPlayPoints1,FairPlayTeams1,$C37)+SUMIFS(FairPlayPoints2,FairPlayTeams2,$C37)</f>
        <v>0</v>
      </c>
      <c r="U37" s="211" t="str">
        <f ca="1">IF($W37&gt;0,"•","")</f>
        <v/>
      </c>
      <c r="W37" s="321">
        <f ca="1">IF(AND(OR(TRUNC(GrpE!$T$11,4)=TRUNC(GrpE!$T$12,4),TRUNC(GrpE!$T$11,4)=TRUNC(GrpE!$T$13,4),TRUNC(GrpE!$T$11,4)=TRUNC(GrpE!$T$14,4)),VLOOKUP(GrpE!$O$11,GrpE!$O$4:$X$7,10,0)),1,0)</f>
        <v>0</v>
      </c>
      <c r="Y37" s="28">
        <f ca="1">IF(VLOOKUP($C37,GrpE!$O$17:$V$20,8,0)&gt;0,MATCH($C37,GrpE!$O$17:$O$20,0),0)</f>
        <v>0</v>
      </c>
      <c r="Z37" s="28">
        <f ca="1">IF(VLOOKUP($C37,GrpE!$O$22:$V$25,8,0)&gt;0,MATCH($C37,GrpE!$O$22:$O$25,0),0)</f>
        <v>0</v>
      </c>
      <c r="AA37" s="28">
        <f ca="1">IF(VLOOKUP($C37,GrpE!$O$27:$V$30,8,0)&gt;0,MATCH($C37,GrpE!$O$27:$O$30,0),0)</f>
        <v>0</v>
      </c>
      <c r="AB37" s="28">
        <f ca="1">IF(VLOOKUP($C37,GrpE!$O$32:$V$35,8,0)&gt;0,MATCH($C37,GrpE!$O$32:$O$35,0),0)</f>
        <v>0</v>
      </c>
      <c r="AD37" s="28" t="str">
        <f t="array" aca="1" ref="AD37:AG39" ca="1">IF($Y41&gt;0,GrpE!$P$17:$S$19,IF($Z41&gt;0,GrpE!$P$22:$S$25,IF($AA41&gt;0,GrpE!$P$27:$S$30,IF($AB41&gt;0,GrpE!$P$32:$S$35,"0"))))</f>
        <v>0</v>
      </c>
      <c r="AE37" s="28" t="str">
        <f ca="1"/>
        <v>0</v>
      </c>
      <c r="AF37" s="28" t="str">
        <f ca="1"/>
        <v>0</v>
      </c>
      <c r="AG37" s="28" t="str">
        <f ca="1"/>
        <v>0</v>
      </c>
    </row>
    <row r="38" spans="2:33" ht="15.75" x14ac:dyDescent="0.25">
      <c r="B38" s="149" t="s">
        <v>33</v>
      </c>
      <c r="C38" s="148" t="str">
        <f ca="1">GrpE!$O$12</f>
        <v>Spanien</v>
      </c>
      <c r="D38" s="155">
        <f ca="1">GrpE!$P$12</f>
        <v>4</v>
      </c>
      <c r="E38" s="156">
        <f ca="1">GrpE!$Q$12</f>
        <v>6</v>
      </c>
      <c r="F38" s="157">
        <f ca="1">GrpE!$R$12</f>
        <v>9</v>
      </c>
      <c r="G38" s="158" t="s">
        <v>36</v>
      </c>
      <c r="H38" s="159">
        <f ca="1">GrpE!$S$12</f>
        <v>3</v>
      </c>
      <c r="K38" s="189" t="str">
        <f ca="1">IF(VLOOKUP(GrpE!$O$12,GrpE!$D$18:$J$21,7,0)=0,"",VLOOKUP(GrpE!$O$12,GrpE!$D$18:$J$21,6,0))</f>
        <v/>
      </c>
      <c r="L38" s="147"/>
      <c r="M38" s="147"/>
      <c r="N38" s="196" t="str">
        <f ca="1">IF($AC41=0,"",IF(INDEX($Y37:$AB40,2,$AC41)=0,"",INDEX($AD37:$AG39,INDEX($Y37:$AB40,2,$AC41),1)))</f>
        <v/>
      </c>
      <c r="O38" s="197" t="str">
        <f ca="1">IF($AC41=0,"",IF(INDEX($Y37:$AB40,2,$AC41)=0,"",INDEX($AD37:$AG39,INDEX($Y37:$AB40,2,$AC41),2)))</f>
        <v/>
      </c>
      <c r="P38" s="198" t="str">
        <f ca="1">IF($AC41=0,"",IF(INDEX($Y37:$AB40,2,$AC41)=0,"",INDEX($AD37:$AG39,INDEX($Y37:$AB40,2,$AC41),3)))</f>
        <v/>
      </c>
      <c r="Q38" s="199" t="s">
        <v>36</v>
      </c>
      <c r="R38" s="200" t="str">
        <f ca="1">IF($AC41=0,"",IF(INDEX($Y37:$AB40,2,$AC41)=0,"",INDEX($AD37:$AG39,INDEX($Y37:$AB40,2,$AC41),4)))</f>
        <v/>
      </c>
      <c r="T38" s="208">
        <f ca="1">SUMIFS(FairPlayPoints1,FairPlayTeams1,$C38)+SUMIFS(FairPlayPoints2,FairPlayTeams2,$C38)</f>
        <v>0</v>
      </c>
      <c r="U38" s="212" t="str">
        <f ca="1">IF($W38&gt;0,"•","")</f>
        <v/>
      </c>
      <c r="W38" s="321">
        <f ca="1">IF(AND(OR(TRUNC(GrpE!$T$12,4)=TRUNC(GrpE!$T$11,4),TRUNC(GrpE!$T$12,4)=TRUNC(GrpE!$T$13,4),TRUNC(GrpE!$T$12,4)=TRUNC(GrpE!$T$14,4)),VLOOKUP(GrpE!$O$12,GrpE!$O$4:$X$7,10,0)),1,0)</f>
        <v>0</v>
      </c>
      <c r="Y38" s="28">
        <f ca="1">IF(VLOOKUP($C38,GrpE!$O$17:$V$20,8,0)&gt;0,MATCH($C38,GrpE!$O$17:$O$20,0),0)</f>
        <v>0</v>
      </c>
      <c r="Z38" s="28">
        <f ca="1">IF(VLOOKUP($C38,GrpE!$O$22:$V$25,8,0)&gt;0,MATCH($C38,GrpE!$O$22:$O$25,0),0)</f>
        <v>0</v>
      </c>
      <c r="AA38" s="28">
        <f ca="1">IF(VLOOKUP($C38,GrpE!$O$27:$V$30,8,0)&gt;0,MATCH($C38,GrpE!$O$27:$O$30,0),0)</f>
        <v>0</v>
      </c>
      <c r="AB38" s="28">
        <f ca="1">IF(VLOOKUP($C38,GrpE!$O$32:$V$35,8,0)&gt;0,MATCH($C38,GrpE!$O$32:$O$35,0),0)</f>
        <v>0</v>
      </c>
      <c r="AD38" s="28" t="str">
        <f ca="1"/>
        <v>0</v>
      </c>
      <c r="AE38" s="28" t="str">
        <f ca="1"/>
        <v>0</v>
      </c>
      <c r="AF38" s="28" t="str">
        <f ca="1"/>
        <v>0</v>
      </c>
      <c r="AG38" s="28" t="str">
        <f ca="1"/>
        <v>0</v>
      </c>
    </row>
    <row r="39" spans="2:33" ht="15.75" x14ac:dyDescent="0.25">
      <c r="B39" s="149" t="s">
        <v>34</v>
      </c>
      <c r="C39" s="148" t="str">
        <f ca="1">GrpE!$O$13</f>
        <v>Deutschland</v>
      </c>
      <c r="D39" s="155">
        <f ca="1">GrpE!$P$13</f>
        <v>4</v>
      </c>
      <c r="E39" s="156">
        <f ca="1">GrpE!$Q$13</f>
        <v>1</v>
      </c>
      <c r="F39" s="157">
        <f ca="1">GrpE!$R$13</f>
        <v>6</v>
      </c>
      <c r="G39" s="158" t="s">
        <v>36</v>
      </c>
      <c r="H39" s="159">
        <f ca="1">GrpE!$S$13</f>
        <v>5</v>
      </c>
      <c r="K39" s="189" t="str">
        <f ca="1">IF(VLOOKUP(GrpE!$O$13,GrpE!$D$18:$J$21,7,0)=0,"",VLOOKUP(GrpE!$O$13,GrpE!$D$18:$J$21,6,0))</f>
        <v/>
      </c>
      <c r="L39" s="147"/>
      <c r="M39" s="147"/>
      <c r="N39" s="196" t="str">
        <f ca="1">IF($AC41=0,"",IF(INDEX($Y37:$AB40,3,$AC41)=0,"",INDEX($AD37:$AG39,INDEX($Y37:$AB40,3,$AC41),1)))</f>
        <v/>
      </c>
      <c r="O39" s="197" t="str">
        <f ca="1">IF($AC41=0,"",IF(INDEX($Y37:$AB40,3,$AC41)=0,"",INDEX($AD37:$AG39,INDEX($Y37:$AB40,3,$AC41),2)))</f>
        <v/>
      </c>
      <c r="P39" s="198" t="str">
        <f ca="1">IF($AC41=0,"",IF(INDEX($Y37:$AB40,3,$AC41)=0,"",INDEX($AD37:$AG39,INDEX($Y37:$AB40,3,$AC41),3)))</f>
        <v/>
      </c>
      <c r="Q39" s="199" t="s">
        <v>36</v>
      </c>
      <c r="R39" s="200" t="str">
        <f ca="1">IF($AC41=0,"",IF(INDEX($Y37:$AB40,3,$AC41)=0,"",INDEX($AD37:$AG39,INDEX($Y37:$AB40,3,$AC41),4)))</f>
        <v/>
      </c>
      <c r="T39" s="208">
        <f ca="1">SUMIFS(FairPlayPoints1,FairPlayTeams1,$C39)+SUMIFS(FairPlayPoints2,FairPlayTeams2,$C39)</f>
        <v>0</v>
      </c>
      <c r="U39" s="212" t="str">
        <f ca="1">IF($W39&gt;0,"•","")</f>
        <v/>
      </c>
      <c r="W39" s="321">
        <f ca="1">IF(AND(OR(TRUNC(GrpE!$T$13,4)=TRUNC(GrpE!$T$11,4),TRUNC(GrpE!$T$13,4)=TRUNC(GrpE!$T$12,4),TRUNC(GrpE!$T$13,4)=TRUNC(GrpE!$T$14,4)),VLOOKUP(GrpE!$O$13,GrpE!$O$4:$X$7,10,0)),1,0)</f>
        <v>0</v>
      </c>
      <c r="Y39" s="28">
        <f ca="1">IF(VLOOKUP($C39,GrpE!$O$17:$V$20,8,0)&gt;0,MATCH($C39,GrpE!$O$17:$O$20,0),0)</f>
        <v>0</v>
      </c>
      <c r="Z39" s="28">
        <f ca="1">IF(VLOOKUP($C39,GrpE!$O$22:$V$25,8,0)&gt;0,MATCH($C39,GrpE!$O$22:$O$25,0),0)</f>
        <v>0</v>
      </c>
      <c r="AA39" s="28">
        <f ca="1">IF(VLOOKUP($C39,GrpE!$O$27:$V$30,8,0)&gt;0,MATCH($C39,GrpE!$O$27:$O$30,0),0)</f>
        <v>0</v>
      </c>
      <c r="AB39" s="28">
        <f ca="1">IF(VLOOKUP($C39,GrpE!$O$32:$V$35,8,0)&gt;0,MATCH($C39,GrpE!$O$32:$O$35,0),0)</f>
        <v>0</v>
      </c>
      <c r="AD39" s="28" t="str">
        <f ca="1"/>
        <v>0</v>
      </c>
      <c r="AE39" s="28" t="str">
        <f ca="1"/>
        <v>0</v>
      </c>
      <c r="AF39" s="28" t="str">
        <f ca="1"/>
        <v>0</v>
      </c>
      <c r="AG39" s="28" t="str">
        <f ca="1"/>
        <v>0</v>
      </c>
    </row>
    <row r="40" spans="2:33" ht="16.5" thickBot="1" x14ac:dyDescent="0.3">
      <c r="B40" s="149" t="s">
        <v>35</v>
      </c>
      <c r="C40" s="148" t="str">
        <f ca="1">GrpE!$O$14</f>
        <v>Costa Rica</v>
      </c>
      <c r="D40" s="160">
        <f ca="1">GrpE!$P$14</f>
        <v>3</v>
      </c>
      <c r="E40" s="161">
        <f ca="1">GrpE!$Q$14</f>
        <v>-8</v>
      </c>
      <c r="F40" s="162">
        <f ca="1">GrpE!$R$14</f>
        <v>3</v>
      </c>
      <c r="G40" s="163" t="s">
        <v>36</v>
      </c>
      <c r="H40" s="164">
        <f ca="1">GrpE!$S$14</f>
        <v>11</v>
      </c>
      <c r="K40" s="190" t="str">
        <f ca="1">IF(VLOOKUP(GrpE!$O$14,GrpE!$D$18:$J$21,7,0)=0,"",VLOOKUP(GrpE!$O$14,GrpE!$D$18:$J$21,6,0))</f>
        <v/>
      </c>
      <c r="L40" s="147"/>
      <c r="M40" s="147"/>
      <c r="N40" s="201" t="str">
        <f ca="1">IF($AC41=0,"",IF(INDEX($Y37:$AB40,4,$AC41)=0,"",INDEX($AD37:$AG39,INDEX($Y37:$AB40,4,$AC41),1)))</f>
        <v/>
      </c>
      <c r="O40" s="202" t="str">
        <f ca="1">IF($AC41=0,"",IF(INDEX($Y37:$AB40,4,$AC41)=0,"",INDEX($AD37:$AG39,INDEX($Y37:$AB40,4,$AC41),2)))</f>
        <v/>
      </c>
      <c r="P40" s="203" t="str">
        <f ca="1">IF($AC41=0,"",IF(INDEX($Y37:$AB40,4,$AC41)=0,"",INDEX($AD37:$AG39,INDEX($Y37:$AB40,4,$AC41),3)))</f>
        <v/>
      </c>
      <c r="Q40" s="204" t="s">
        <v>36</v>
      </c>
      <c r="R40" s="205" t="str">
        <f ca="1">IF($AC41=0,"",IF(INDEX($Y37:$AB40,4,$AC41)=0,"",INDEX($AD37:$AG39,INDEX($Y37:$AB40,4,$AC41),4)))</f>
        <v/>
      </c>
      <c r="T40" s="209">
        <f ca="1">SUMIFS(FairPlayPoints1,FairPlayTeams1,$C40)+SUMIFS(FairPlayPoints2,FairPlayTeams2,$C40)</f>
        <v>0</v>
      </c>
      <c r="U40" s="213" t="str">
        <f ca="1">IF($W40&gt;0,"•","")</f>
        <v/>
      </c>
      <c r="W40" s="321">
        <f ca="1">IF(AND(OR(TRUNC(GrpE!$T$14,4)=TRUNC(GrpE!$T$11,4),TRUNC(GrpE!$T$14,4)=TRUNC(GrpE!$T$12,4),TRUNC(GrpE!$T$14,4)=TRUNC(GrpE!$T$13,4)),VLOOKUP(GrpE!$O$14,GrpE!$O$4:$X$7,10,0)),1,0)</f>
        <v>0</v>
      </c>
      <c r="Y40" s="28">
        <f ca="1">IF(VLOOKUP($C40,GrpE!$O$17:$V$20,8,0)&gt;0,MATCH($C40,GrpE!$O$17:$O$20,0),0)</f>
        <v>0</v>
      </c>
      <c r="Z40" s="28">
        <f ca="1">IF(VLOOKUP($C40,GrpE!$O$22:$V$25,8,0)&gt;0,MATCH($C40,GrpE!$O$22:$O$25,0),0)</f>
        <v>0</v>
      </c>
      <c r="AA40" s="28">
        <f ca="1">IF(VLOOKUP($C40,GrpE!$O$27:$V$30,8,0)&gt;0,MATCH($C40,GrpE!$O$27:$O$30,0),0)</f>
        <v>0</v>
      </c>
      <c r="AB40" s="28">
        <f ca="1">IF(VLOOKUP($C40,GrpE!$O$32:$V$35,8,0)&gt;0,MATCH($C40,GrpE!$O$32:$O$35,0),0)</f>
        <v>0</v>
      </c>
    </row>
    <row r="41" spans="2:33" x14ac:dyDescent="0.25">
      <c r="Y41" s="165">
        <f ca="1">SUM(Y37:Y40)</f>
        <v>0</v>
      </c>
      <c r="Z41" s="165">
        <f t="shared" ref="Z41" ca="1" si="10">SUM(Z37:Z40)</f>
        <v>0</v>
      </c>
      <c r="AA41" s="165">
        <f t="shared" ref="AA41" ca="1" si="11">SUM(AA37:AA40)</f>
        <v>0</v>
      </c>
      <c r="AB41" s="165">
        <f t="shared" ref="AB41" ca="1" si="12">SUM(AB37:AB40)</f>
        <v>0</v>
      </c>
      <c r="AC41" s="146">
        <f t="array" aca="1" ref="AC41" ca="1">MAX(IF($Y41:$AB41&gt;0,COLUMN($Y41:$AB41)-COLUMN(X$1),0))</f>
        <v>0</v>
      </c>
    </row>
    <row r="42" spans="2:33" ht="15.75" thickBot="1" x14ac:dyDescent="0.3"/>
    <row r="43" spans="2:33" ht="19.5" thickBot="1" x14ac:dyDescent="0.35">
      <c r="B43" s="172" t="str">
        <f ca="1">IF(OR($AC49&gt;0,$K45&lt;&gt;"",$K46&lt;&gt;"",$K47&lt;&gt;""),"","")</f>
        <v/>
      </c>
      <c r="C43" s="166" t="str">
        <f>Language!$E$124&amp;" F"</f>
        <v>Gruppe F</v>
      </c>
      <c r="D43" s="743" t="str">
        <f>Language!$E$129</f>
        <v>Total</v>
      </c>
      <c r="E43" s="743"/>
      <c r="F43" s="743"/>
      <c r="G43" s="743"/>
      <c r="H43" s="743"/>
      <c r="I43" s="743" t="str">
        <f>Language!$E$132</f>
        <v>Dir. Vergl.(2)</v>
      </c>
      <c r="J43" s="743"/>
      <c r="K43" s="743"/>
      <c r="L43" s="743"/>
      <c r="M43" s="743"/>
      <c r="N43" s="743" t="str">
        <f>Language!$E$133</f>
        <v>Dir. Vergl.(3)</v>
      </c>
      <c r="O43" s="743"/>
      <c r="P43" s="743"/>
      <c r="Q43" s="743"/>
      <c r="R43" s="743"/>
      <c r="S43" s="214"/>
      <c r="T43" s="167"/>
      <c r="U43" s="168"/>
    </row>
    <row r="44" spans="2:33" ht="15.75" thickBot="1" x14ac:dyDescent="0.3">
      <c r="D44" s="147" t="str">
        <f>Language!$E$125</f>
        <v>Pkt.</v>
      </c>
      <c r="E44" s="28" t="str">
        <f>Language!$E$126</f>
        <v>TD</v>
      </c>
      <c r="F44" s="741" t="str">
        <f>Language!$E$127</f>
        <v>Tore</v>
      </c>
      <c r="G44" s="741"/>
      <c r="H44" s="741"/>
      <c r="K44" s="147" t="str">
        <f>Language!$E$125</f>
        <v>Pkt.</v>
      </c>
      <c r="L44" s="147"/>
      <c r="M44" s="147"/>
      <c r="N44" s="147" t="str">
        <f>Language!$E$125</f>
        <v>Pkt.</v>
      </c>
      <c r="O44" s="244" t="str">
        <f>Language!$E$126</f>
        <v>TD</v>
      </c>
      <c r="P44" s="742" t="str">
        <f>Language!$E$127</f>
        <v>Tore</v>
      </c>
      <c r="Q44" s="742"/>
      <c r="R44" s="742"/>
      <c r="T44" s="146" t="str">
        <f>Language!$E$130</f>
        <v>Fair-Play/Los</v>
      </c>
      <c r="U44" s="206" t="str">
        <f>Language!$E$131</f>
        <v>Nicht klar</v>
      </c>
    </row>
    <row r="45" spans="2:33" ht="15.75" x14ac:dyDescent="0.25">
      <c r="B45" s="149" t="s">
        <v>32</v>
      </c>
      <c r="C45" s="148" t="str">
        <f ca="1">GrpF!$O$11</f>
        <v>Marokko</v>
      </c>
      <c r="D45" s="150">
        <f ca="1">GrpF!$P$11</f>
        <v>7</v>
      </c>
      <c r="E45" s="151">
        <f ca="1">GrpF!$Q$11</f>
        <v>3</v>
      </c>
      <c r="F45" s="152">
        <f ca="1">GrpF!$R$11</f>
        <v>4</v>
      </c>
      <c r="G45" s="153" t="s">
        <v>36</v>
      </c>
      <c r="H45" s="154">
        <f ca="1">GrpF!$S$11</f>
        <v>1</v>
      </c>
      <c r="K45" s="188" t="str">
        <f ca="1">IF(VLOOKUP(GrpF!$O$11,GrpF!$D$18:$J$21,7,0)=0,"",VLOOKUP(GrpF!$O$11,GrpF!$D$18:$J$21,6,0))</f>
        <v/>
      </c>
      <c r="L45" s="147"/>
      <c r="M45" s="147"/>
      <c r="N45" s="191" t="str">
        <f ca="1">IF($AC49=0,"",IF(INDEX($Y45:$AB48,1,$AC49)=0,"",INDEX($AD45:$AG47,INDEX($Y45:$AB48,1,$AC49),1)))</f>
        <v/>
      </c>
      <c r="O45" s="192" t="str">
        <f ca="1">IF($AC49=0,"",IF(INDEX($Y45:$AB48,1,$AC49)=0,"",INDEX($AD45:$AG47,INDEX($Y45:$AB48,1,$AC49),2)))</f>
        <v/>
      </c>
      <c r="P45" s="193" t="str">
        <f ca="1">IF($AC49=0,"",IF(INDEX($Y45:$AB48,1,$AC49)=0,"",INDEX($AD45:$AG47,INDEX($Y45:$AB48,1,$AC49),3)))</f>
        <v/>
      </c>
      <c r="Q45" s="194" t="s">
        <v>36</v>
      </c>
      <c r="R45" s="195" t="str">
        <f ca="1">IF($AC49=0,"",IF(INDEX($Y45:$AB48,1,$AC49)=0,"",INDEX($AD45:$AG47,INDEX($Y45:$AB48,1,$AC49),4)))</f>
        <v/>
      </c>
      <c r="T45" s="207">
        <f ca="1">SUMIFS(FairPlayPoints1,FairPlayTeams1,$C45)+SUMIFS(FairPlayPoints2,FairPlayTeams2,$C45)</f>
        <v>0</v>
      </c>
      <c r="U45" s="211" t="str">
        <f ca="1">IF($W45&gt;0,"•","")</f>
        <v/>
      </c>
      <c r="W45" s="321">
        <f ca="1">IF(AND(OR(TRUNC(GrpF!$T$11,4)=TRUNC(GrpF!$T$12,4),TRUNC(GrpF!$T$11,4)=TRUNC(GrpF!$T$13,4),TRUNC(GrpF!$T$11,4)=TRUNC(GrpF!$T$14,4)),VLOOKUP(GrpF!$O$11,GrpF!$O$4:$X$7,10,0)),1,0)</f>
        <v>0</v>
      </c>
      <c r="Y45" s="28">
        <f ca="1">IF(VLOOKUP($C45,GrpF!$O$17:$V$20,8,0)&gt;0,MATCH($C45,GrpF!$O$17:$O$20,0),0)</f>
        <v>0</v>
      </c>
      <c r="Z45" s="28">
        <f ca="1">IF(VLOOKUP($C45,GrpF!$O$22:$V$25,8,0)&gt;0,MATCH($C45,GrpF!$O$22:$O$25,0),0)</f>
        <v>0</v>
      </c>
      <c r="AA45" s="28">
        <f ca="1">IF(VLOOKUP($C45,GrpF!$O$27:$V$30,8,0)&gt;0,MATCH($C45,GrpF!$O$27:$O$30,0),0)</f>
        <v>0</v>
      </c>
      <c r="AB45" s="28">
        <f ca="1">IF(VLOOKUP($C45,GrpF!$O$32:$V$35,8,0)&gt;0,MATCH($C45,GrpF!$O$32:$O$35,0),0)</f>
        <v>0</v>
      </c>
      <c r="AD45" s="28" t="str">
        <f t="array" aca="1" ref="AD45:AG47" ca="1">IF($Y49&gt;0,GrpF!$P$17:$S$19,IF($Z49&gt;0,GrpF!$P$22:$S$25,IF($AA49&gt;0,GrpF!$P$27:$S$30,IF($AB49&gt;0,GrpF!$P$32:$S$35,"0"))))</f>
        <v>0</v>
      </c>
      <c r="AE45" s="28" t="str">
        <f ca="1"/>
        <v>0</v>
      </c>
      <c r="AF45" s="28" t="str">
        <f ca="1"/>
        <v>0</v>
      </c>
      <c r="AG45" s="28" t="str">
        <f ca="1"/>
        <v>0</v>
      </c>
    </row>
    <row r="46" spans="2:33" ht="15.75" x14ac:dyDescent="0.25">
      <c r="B46" s="149" t="s">
        <v>33</v>
      </c>
      <c r="C46" s="148" t="str">
        <f ca="1">GrpF!$O$12</f>
        <v>Kroatien</v>
      </c>
      <c r="D46" s="155">
        <f ca="1">GrpF!$P$12</f>
        <v>5</v>
      </c>
      <c r="E46" s="156">
        <f ca="1">GrpF!$Q$12</f>
        <v>3</v>
      </c>
      <c r="F46" s="157">
        <f ca="1">GrpF!$R$12</f>
        <v>4</v>
      </c>
      <c r="G46" s="158" t="s">
        <v>36</v>
      </c>
      <c r="H46" s="159">
        <f ca="1">GrpF!$S$12</f>
        <v>1</v>
      </c>
      <c r="K46" s="189" t="str">
        <f ca="1">IF(VLOOKUP(GrpF!$O$12,GrpF!$D$18:$J$21,7,0)=0,"",VLOOKUP(GrpF!$O$12,GrpF!$D$18:$J$21,6,0))</f>
        <v/>
      </c>
      <c r="L46" s="147"/>
      <c r="M46" s="147"/>
      <c r="N46" s="196" t="str">
        <f ca="1">IF($AC49=0,"",IF(INDEX($Y45:$AB48,2,$AC49)=0,"",INDEX($AD45:$AG47,INDEX($Y45:$AB48,2,$AC49),1)))</f>
        <v/>
      </c>
      <c r="O46" s="197" t="str">
        <f ca="1">IF($AC49=0,"",IF(INDEX($Y45:$AB48,2,$AC49)=0,"",INDEX($AD45:$AG47,INDEX($Y45:$AB48,2,$AC49),2)))</f>
        <v/>
      </c>
      <c r="P46" s="198" t="str">
        <f ca="1">IF($AC49=0,"",IF(INDEX($Y45:$AB48,2,$AC49)=0,"",INDEX($AD45:$AG47,INDEX($Y45:$AB48,2,$AC49),3)))</f>
        <v/>
      </c>
      <c r="Q46" s="199" t="s">
        <v>36</v>
      </c>
      <c r="R46" s="200" t="str">
        <f ca="1">IF($AC49=0,"",IF(INDEX($Y45:$AB48,2,$AC49)=0,"",INDEX($AD45:$AG47,INDEX($Y45:$AB48,2,$AC49),4)))</f>
        <v/>
      </c>
      <c r="T46" s="208">
        <f ca="1">SUMIFS(FairPlayPoints1,FairPlayTeams1,$C46)+SUMIFS(FairPlayPoints2,FairPlayTeams2,$C46)</f>
        <v>0</v>
      </c>
      <c r="U46" s="212" t="str">
        <f ca="1">IF($W46&gt;0,"•","")</f>
        <v/>
      </c>
      <c r="W46" s="321">
        <f ca="1">IF(AND(OR(TRUNC(GrpF!$T$12,4)=TRUNC(GrpF!$T$11,4),TRUNC(GrpF!$T$12,4)=TRUNC(GrpF!$T$13,4),TRUNC(GrpF!$T$12,4)=TRUNC(GrpF!$T$14,4)),VLOOKUP(GrpF!$O$12,GrpF!$O$4:$X$7,10,0)),1,0)</f>
        <v>0</v>
      </c>
      <c r="Y46" s="28">
        <f ca="1">IF(VLOOKUP($C46,GrpF!$O$17:$V$20,8,0)&gt;0,MATCH($C46,GrpF!$O$17:$O$20,0),0)</f>
        <v>0</v>
      </c>
      <c r="Z46" s="28">
        <f ca="1">IF(VLOOKUP($C46,GrpF!$O$22:$V$25,8,0)&gt;0,MATCH($C46,GrpF!$O$22:$O$25,0),0)</f>
        <v>0</v>
      </c>
      <c r="AA46" s="28">
        <f ca="1">IF(VLOOKUP($C46,GrpF!$O$27:$V$30,8,0)&gt;0,MATCH($C46,GrpF!$O$27:$O$30,0),0)</f>
        <v>0</v>
      </c>
      <c r="AB46" s="28">
        <f ca="1">IF(VLOOKUP($C46,GrpF!$O$32:$V$35,8,0)&gt;0,MATCH($C46,GrpF!$O$32:$O$35,0),0)</f>
        <v>0</v>
      </c>
      <c r="AD46" s="28" t="str">
        <f ca="1"/>
        <v>0</v>
      </c>
      <c r="AE46" s="28" t="str">
        <f ca="1"/>
        <v>0</v>
      </c>
      <c r="AF46" s="28" t="str">
        <f ca="1"/>
        <v>0</v>
      </c>
      <c r="AG46" s="28" t="str">
        <f ca="1"/>
        <v>0</v>
      </c>
    </row>
    <row r="47" spans="2:33" ht="15.75" x14ac:dyDescent="0.25">
      <c r="B47" s="149" t="s">
        <v>34</v>
      </c>
      <c r="C47" s="148" t="str">
        <f ca="1">GrpF!$O$13</f>
        <v>Belgien</v>
      </c>
      <c r="D47" s="155">
        <f ca="1">GrpF!$P$13</f>
        <v>4</v>
      </c>
      <c r="E47" s="156">
        <f ca="1">GrpF!$Q$13</f>
        <v>-1</v>
      </c>
      <c r="F47" s="157">
        <f ca="1">GrpF!$R$13</f>
        <v>1</v>
      </c>
      <c r="G47" s="158" t="s">
        <v>36</v>
      </c>
      <c r="H47" s="159">
        <f ca="1">GrpF!$S$13</f>
        <v>2</v>
      </c>
      <c r="K47" s="189" t="str">
        <f ca="1">IF(VLOOKUP(GrpF!$O$13,GrpF!$D$18:$J$21,7,0)=0,"",VLOOKUP(GrpF!$O$13,GrpF!$D$18:$J$21,6,0))</f>
        <v/>
      </c>
      <c r="L47" s="147"/>
      <c r="M47" s="147"/>
      <c r="N47" s="196" t="str">
        <f ca="1">IF($AC49=0,"",IF(INDEX($Y45:$AB48,3,$AC49)=0,"",INDEX($AD45:$AG47,INDEX($Y45:$AB48,3,$AC49),1)))</f>
        <v/>
      </c>
      <c r="O47" s="197" t="str">
        <f ca="1">IF($AC49=0,"",IF(INDEX($Y45:$AB48,3,$AC49)=0,"",INDEX($AD45:$AG47,INDEX($Y45:$AB48,3,$AC49),2)))</f>
        <v/>
      </c>
      <c r="P47" s="198" t="str">
        <f ca="1">IF($AC49=0,"",IF(INDEX($Y45:$AB48,3,$AC49)=0,"",INDEX($AD45:$AG47,INDEX($Y45:$AB48,3,$AC49),3)))</f>
        <v/>
      </c>
      <c r="Q47" s="199" t="s">
        <v>36</v>
      </c>
      <c r="R47" s="200" t="str">
        <f ca="1">IF($AC49=0,"",IF(INDEX($Y45:$AB48,3,$AC49)=0,"",INDEX($AD45:$AG47,INDEX($Y45:$AB48,3,$AC49),4)))</f>
        <v/>
      </c>
      <c r="T47" s="208">
        <f ca="1">SUMIFS(FairPlayPoints1,FairPlayTeams1,$C47)+SUMIFS(FairPlayPoints2,FairPlayTeams2,$C47)</f>
        <v>0</v>
      </c>
      <c r="U47" s="212" t="str">
        <f ca="1">IF($W47&gt;0,"•","")</f>
        <v/>
      </c>
      <c r="W47" s="321">
        <f ca="1">IF(AND(OR(TRUNC(GrpF!$T$13,4)=TRUNC(GrpF!$T$11,4),TRUNC(GrpF!$T$13,4)=TRUNC(GrpF!$T$12,4),TRUNC(GrpF!$T$13,4)=TRUNC(GrpF!$T$14,4)),VLOOKUP(GrpF!$O$13,GrpF!$O$4:$X$7,10,0)),1,0)</f>
        <v>0</v>
      </c>
      <c r="Y47" s="28">
        <f ca="1">IF(VLOOKUP($C47,GrpF!$O$17:$V$20,8,0)&gt;0,MATCH($C47,GrpF!$O$17:$O$20,0),0)</f>
        <v>0</v>
      </c>
      <c r="Z47" s="28">
        <f ca="1">IF(VLOOKUP($C47,GrpF!$O$22:$V$25,8,0)&gt;0,MATCH($C47,GrpF!$O$22:$O$25,0),0)</f>
        <v>0</v>
      </c>
      <c r="AA47" s="28">
        <f ca="1">IF(VLOOKUP($C47,GrpF!$O$27:$V$30,8,0)&gt;0,MATCH($C47,GrpF!$O$27:$O$30,0),0)</f>
        <v>0</v>
      </c>
      <c r="AB47" s="28">
        <f ca="1">IF(VLOOKUP($C47,GrpF!$O$32:$V$35,8,0)&gt;0,MATCH($C47,GrpF!$O$32:$O$35,0),0)</f>
        <v>0</v>
      </c>
      <c r="AD47" s="28" t="str">
        <f ca="1"/>
        <v>0</v>
      </c>
      <c r="AE47" s="28" t="str">
        <f ca="1"/>
        <v>0</v>
      </c>
      <c r="AF47" s="28" t="str">
        <f ca="1"/>
        <v>0</v>
      </c>
      <c r="AG47" s="28" t="str">
        <f ca="1"/>
        <v>0</v>
      </c>
    </row>
    <row r="48" spans="2:33" ht="16.5" thickBot="1" x14ac:dyDescent="0.3">
      <c r="B48" s="149" t="s">
        <v>35</v>
      </c>
      <c r="C48" s="148" t="str">
        <f ca="1">GrpF!$O$14</f>
        <v>Kanada</v>
      </c>
      <c r="D48" s="160">
        <f ca="1">GrpF!$P$14</f>
        <v>0</v>
      </c>
      <c r="E48" s="161">
        <f ca="1">GrpF!$Q$14</f>
        <v>-5</v>
      </c>
      <c r="F48" s="162">
        <f ca="1">GrpF!$R$14</f>
        <v>2</v>
      </c>
      <c r="G48" s="163" t="s">
        <v>36</v>
      </c>
      <c r="H48" s="164">
        <f ca="1">GrpF!$S$14</f>
        <v>7</v>
      </c>
      <c r="K48" s="190" t="str">
        <f ca="1">IF(VLOOKUP(GrpF!$O$14,GrpF!$D$18:$J$21,7,0)=0,"",VLOOKUP(GrpF!$O$14,GrpF!$D$18:$J$21,6,0))</f>
        <v/>
      </c>
      <c r="L48" s="147"/>
      <c r="M48" s="147"/>
      <c r="N48" s="201" t="str">
        <f ca="1">IF($AC49=0,"",IF(INDEX($Y45:$AB48,4,$AC49)=0,"",INDEX($AD45:$AG47,INDEX($Y45:$AB48,4,$AC49),1)))</f>
        <v/>
      </c>
      <c r="O48" s="202" t="str">
        <f ca="1">IF($AC49=0,"",IF(INDEX($Y45:$AB48,4,$AC49)=0,"",INDEX($AD45:$AG47,INDEX($Y45:$AB48,4,$AC49),2)))</f>
        <v/>
      </c>
      <c r="P48" s="203" t="str">
        <f ca="1">IF($AC49=0,"",IF(INDEX($Y45:$AB48,4,$AC49)=0,"",INDEX($AD45:$AG47,INDEX($Y45:$AB48,4,$AC49),3)))</f>
        <v/>
      </c>
      <c r="Q48" s="204" t="s">
        <v>36</v>
      </c>
      <c r="R48" s="205" t="str">
        <f ca="1">IF($AC49=0,"",IF(INDEX($Y45:$AB48,4,$AC49)=0,"",INDEX($AD45:$AG47,INDEX($Y45:$AB48,4,$AC49),4)))</f>
        <v/>
      </c>
      <c r="T48" s="209">
        <f ca="1">SUMIFS(FairPlayPoints1,FairPlayTeams1,$C48)+SUMIFS(FairPlayPoints2,FairPlayTeams2,$C48)</f>
        <v>0</v>
      </c>
      <c r="U48" s="213" t="str">
        <f ca="1">IF($W48&gt;0,"•","")</f>
        <v/>
      </c>
      <c r="W48" s="321">
        <f ca="1">IF(AND(OR(TRUNC(GrpF!$T$14,4)=TRUNC(GrpF!$T$11,4),TRUNC(GrpF!$T$14,4)=TRUNC(GrpF!$T$12,4),TRUNC(GrpF!$T$14,4)=TRUNC(GrpF!$T$13,4)),VLOOKUP(GrpF!$O$14,GrpF!$O$4:$X$7,10,0)),1,0)</f>
        <v>0</v>
      </c>
      <c r="Y48" s="28">
        <f ca="1">IF(VLOOKUP($C48,GrpF!$O$17:$V$20,8,0)&gt;0,MATCH($C48,GrpF!$O$17:$O$20,0),0)</f>
        <v>0</v>
      </c>
      <c r="Z48" s="28">
        <f ca="1">IF(VLOOKUP($C48,GrpF!$O$22:$V$25,8,0)&gt;0,MATCH($C48,GrpF!$O$22:$O$25,0),0)</f>
        <v>0</v>
      </c>
      <c r="AA48" s="28">
        <f ca="1">IF(VLOOKUP($C48,GrpF!$O$27:$V$30,8,0)&gt;0,MATCH($C48,GrpF!$O$27:$O$30,0),0)</f>
        <v>0</v>
      </c>
      <c r="AB48" s="28">
        <f ca="1">IF(VLOOKUP($C48,GrpF!$O$32:$V$35,8,0)&gt;0,MATCH($C48,GrpF!$O$32:$O$35,0),0)</f>
        <v>0</v>
      </c>
    </row>
    <row r="49" spans="2:33" x14ac:dyDescent="0.25">
      <c r="Y49" s="165">
        <f ca="1">SUM(Y45:Y48)</f>
        <v>0</v>
      </c>
      <c r="Z49" s="165">
        <f t="shared" ref="Z49" ca="1" si="13">SUM(Z45:Z48)</f>
        <v>0</v>
      </c>
      <c r="AA49" s="165">
        <f t="shared" ref="AA49" ca="1" si="14">SUM(AA45:AA48)</f>
        <v>0</v>
      </c>
      <c r="AB49" s="165">
        <f t="shared" ref="AB49" ca="1" si="15">SUM(AB45:AB48)</f>
        <v>0</v>
      </c>
      <c r="AC49" s="146">
        <f t="array" aca="1" ref="AC49" ca="1">MAX(IF($Y49:$AB49&gt;0,COLUMN($Y49:$AB49)-COLUMN(X$1),0))</f>
        <v>0</v>
      </c>
    </row>
    <row r="50" spans="2:33" ht="15.75" thickBot="1" x14ac:dyDescent="0.3"/>
    <row r="51" spans="2:33" ht="19.5" thickBot="1" x14ac:dyDescent="0.35">
      <c r="B51" s="172" t="str">
        <f ca="1">IF(OR($AC57&gt;0,$K53&lt;&gt;"",$K54&lt;&gt;"",$K55&lt;&gt;""),"","")</f>
        <v/>
      </c>
      <c r="C51" s="166" t="str">
        <f>Language!$E$124&amp;" G"</f>
        <v>Gruppe G</v>
      </c>
      <c r="D51" s="743" t="str">
        <f>Language!$E$129</f>
        <v>Total</v>
      </c>
      <c r="E51" s="743"/>
      <c r="F51" s="743"/>
      <c r="G51" s="743"/>
      <c r="H51" s="743"/>
      <c r="I51" s="743" t="str">
        <f>Language!$E$132</f>
        <v>Dir. Vergl.(2)</v>
      </c>
      <c r="J51" s="743"/>
      <c r="K51" s="743"/>
      <c r="L51" s="743"/>
      <c r="M51" s="743"/>
      <c r="N51" s="743" t="str">
        <f>Language!$E$133</f>
        <v>Dir. Vergl.(3)</v>
      </c>
      <c r="O51" s="743"/>
      <c r="P51" s="743"/>
      <c r="Q51" s="743"/>
      <c r="R51" s="743"/>
      <c r="S51" s="214"/>
      <c r="T51" s="167"/>
      <c r="U51" s="168"/>
    </row>
    <row r="52" spans="2:33" ht="15.75" thickBot="1" x14ac:dyDescent="0.3">
      <c r="D52" s="147" t="str">
        <f>Language!$E$125</f>
        <v>Pkt.</v>
      </c>
      <c r="E52" s="28" t="str">
        <f>Language!$E$126</f>
        <v>TD</v>
      </c>
      <c r="F52" s="741" t="str">
        <f>Language!$E$127</f>
        <v>Tore</v>
      </c>
      <c r="G52" s="741"/>
      <c r="H52" s="741"/>
      <c r="K52" s="147" t="str">
        <f>Language!$E$125</f>
        <v>Pkt.</v>
      </c>
      <c r="L52" s="147"/>
      <c r="M52" s="147"/>
      <c r="N52" s="147" t="str">
        <f>Language!$E$125</f>
        <v>Pkt.</v>
      </c>
      <c r="O52" s="244" t="str">
        <f>Language!$E$126</f>
        <v>TD</v>
      </c>
      <c r="P52" s="742" t="str">
        <f>Language!$E$127</f>
        <v>Tore</v>
      </c>
      <c r="Q52" s="742"/>
      <c r="R52" s="742"/>
      <c r="T52" s="146" t="str">
        <f>Language!$E$130</f>
        <v>Fair-Play/Los</v>
      </c>
      <c r="U52" s="206" t="str">
        <f>Language!$E$131</f>
        <v>Nicht klar</v>
      </c>
    </row>
    <row r="53" spans="2:33" ht="15.75" x14ac:dyDescent="0.25">
      <c r="B53" s="149" t="s">
        <v>32</v>
      </c>
      <c r="C53" s="148" t="str">
        <f ca="1">GrpG!$O$11</f>
        <v>Brasilien</v>
      </c>
      <c r="D53" s="150">
        <f ca="1">GrpG!$P$11</f>
        <v>6</v>
      </c>
      <c r="E53" s="151">
        <f ca="1">GrpG!$Q$11</f>
        <v>2</v>
      </c>
      <c r="F53" s="152">
        <f ca="1">GrpG!$R$11</f>
        <v>3</v>
      </c>
      <c r="G53" s="153" t="s">
        <v>36</v>
      </c>
      <c r="H53" s="154">
        <f ca="1">GrpG!$S$11</f>
        <v>1</v>
      </c>
      <c r="K53" s="188" t="str">
        <f ca="1">IF(VLOOKUP(GrpG!$O$11,GrpG!$D$18:$J$21,7,0)=0,"",VLOOKUP(GrpG!$O$11,GrpG!$D$18:$J$21,6,0))</f>
        <v/>
      </c>
      <c r="L53" s="147"/>
      <c r="M53" s="147"/>
      <c r="N53" s="191" t="str">
        <f ca="1">IF($AC57=0,"",IF(INDEX($Y53:$AB56,1,$AC57)=0,"",INDEX($AD53:$AG55,INDEX($Y53:$AB56,1,$AC57),1)))</f>
        <v/>
      </c>
      <c r="O53" s="192" t="str">
        <f ca="1">IF($AC57=0,"",IF(INDEX($Y53:$AB56,1,$AC57)=0,"",INDEX($AD53:$AG55,INDEX($Y53:$AB56,1,$AC57),2)))</f>
        <v/>
      </c>
      <c r="P53" s="193" t="str">
        <f ca="1">IF($AC57=0,"",IF(INDEX($Y53:$AB56,1,$AC57)=0,"",INDEX($AD53:$AG55,INDEX($Y53:$AB56,1,$AC57),3)))</f>
        <v/>
      </c>
      <c r="Q53" s="194" t="s">
        <v>36</v>
      </c>
      <c r="R53" s="195" t="str">
        <f ca="1">IF($AC57=0,"",IF(INDEX($Y53:$AB56,1,$AC57)=0,"",INDEX($AD53:$AG55,INDEX($Y53:$AB56,1,$AC57),4)))</f>
        <v/>
      </c>
      <c r="T53" s="207">
        <f ca="1">SUMIFS(FairPlayPoints1,FairPlayTeams1,$C53)+SUMIFS(FairPlayPoints2,FairPlayTeams2,$C53)</f>
        <v>0</v>
      </c>
      <c r="U53" s="211" t="str">
        <f ca="1">IF($W53&gt;0,"•","")</f>
        <v/>
      </c>
      <c r="W53" s="321">
        <f ca="1">IF(AND(OR(TRUNC(GrpG!$T$11,4)=TRUNC(GrpG!$T$12,4),TRUNC(GrpG!$T$11,4)=TRUNC(GrpG!$T$13,4),TRUNC(GrpG!$T$11,4)=TRUNC(GrpG!$T$14,4)),VLOOKUP(GrpG!$O$11,GrpG!$O$4:$X$7,10,0)),1,0)</f>
        <v>0</v>
      </c>
      <c r="Y53" s="28">
        <f ca="1">IF(VLOOKUP($C53,GrpG!$O$17:$V$20,8,0)&gt;0,MATCH($C53,GrpG!$O$17:$O$20,0),0)</f>
        <v>0</v>
      </c>
      <c r="Z53" s="28">
        <f ca="1">IF(VLOOKUP($C53,GrpG!$O$22:$V$25,8,0)&gt;0,MATCH($C53,GrpG!$O$22:$O$25,0),0)</f>
        <v>0</v>
      </c>
      <c r="AA53" s="28">
        <f ca="1">IF(VLOOKUP($C53,GrpG!$O$27:$V$30,8,0)&gt;0,MATCH($C53,GrpG!$O$27:$O$30,0),0)</f>
        <v>0</v>
      </c>
      <c r="AB53" s="28">
        <f ca="1">IF(VLOOKUP($C53,GrpG!$O$32:$V$35,8,0)&gt;0,MATCH($C53,GrpG!$O$32:$O$35,0),0)</f>
        <v>0</v>
      </c>
      <c r="AD53" s="28" t="str">
        <f t="array" aca="1" ref="AD53:AG55" ca="1">IF($Y57&gt;0,GrpG!$P$17:$S$19,IF($Z57&gt;0,GrpG!$P$22:$S$25,IF($AA57&gt;0,GrpG!$P$27:$S$30,IF($AB57&gt;0,GrpG!$P$32:$S$35,"0"))))</f>
        <v>0</v>
      </c>
      <c r="AE53" s="28" t="str">
        <f ca="1"/>
        <v>0</v>
      </c>
      <c r="AF53" s="28" t="str">
        <f ca="1"/>
        <v>0</v>
      </c>
      <c r="AG53" s="28" t="str">
        <f ca="1"/>
        <v>0</v>
      </c>
    </row>
    <row r="54" spans="2:33" ht="15.75" x14ac:dyDescent="0.25">
      <c r="B54" s="149" t="s">
        <v>33</v>
      </c>
      <c r="C54" s="148" t="str">
        <f ca="1">GrpG!$O$12</f>
        <v>Schweiz</v>
      </c>
      <c r="D54" s="155">
        <f ca="1">GrpG!$P$12</f>
        <v>6</v>
      </c>
      <c r="E54" s="156">
        <f ca="1">GrpG!$Q$12</f>
        <v>1</v>
      </c>
      <c r="F54" s="157">
        <f ca="1">GrpG!$R$12</f>
        <v>4</v>
      </c>
      <c r="G54" s="158" t="s">
        <v>36</v>
      </c>
      <c r="H54" s="159">
        <f ca="1">GrpG!$S$12</f>
        <v>3</v>
      </c>
      <c r="K54" s="189" t="str">
        <f ca="1">IF(VLOOKUP(GrpG!$O$12,GrpG!$D$18:$J$21,7,0)=0,"",VLOOKUP(GrpG!$O$12,GrpG!$D$18:$J$21,6,0))</f>
        <v/>
      </c>
      <c r="L54" s="147"/>
      <c r="M54" s="147"/>
      <c r="N54" s="196" t="str">
        <f ca="1">IF($AC57=0,"",IF(INDEX($Y53:$AB56,2,$AC57)=0,"",INDEX($AD53:$AG55,INDEX($Y53:$AB56,2,$AC57),1)))</f>
        <v/>
      </c>
      <c r="O54" s="197" t="str">
        <f ca="1">IF($AC57=0,"",IF(INDEX($Y53:$AB56,2,$AC57)=0,"",INDEX($AD53:$AG55,INDEX($Y53:$AB56,2,$AC57),2)))</f>
        <v/>
      </c>
      <c r="P54" s="198" t="str">
        <f ca="1">IF($AC57=0,"",IF(INDEX($Y53:$AB56,2,$AC57)=0,"",INDEX($AD53:$AG55,INDEX($Y53:$AB56,2,$AC57),3)))</f>
        <v/>
      </c>
      <c r="Q54" s="199" t="s">
        <v>36</v>
      </c>
      <c r="R54" s="200" t="str">
        <f ca="1">IF($AC57=0,"",IF(INDEX($Y53:$AB56,2,$AC57)=0,"",INDEX($AD53:$AG55,INDEX($Y53:$AB56,2,$AC57),4)))</f>
        <v/>
      </c>
      <c r="T54" s="208">
        <f ca="1">SUMIFS(FairPlayPoints1,FairPlayTeams1,$C54)+SUMIFS(FairPlayPoints2,FairPlayTeams2,$C54)</f>
        <v>0</v>
      </c>
      <c r="U54" s="212" t="str">
        <f ca="1">IF($W54&gt;0,"•","")</f>
        <v/>
      </c>
      <c r="W54" s="321">
        <f ca="1">IF(AND(OR(TRUNC(GrpG!$T$12,4)=TRUNC(GrpG!$T$11,4),TRUNC(GrpG!$T$12,4)=TRUNC(GrpG!$T$13,4),TRUNC(GrpG!$T$12,4)=TRUNC(GrpG!$T$14,4)),VLOOKUP(GrpG!$O$12,GrpG!$O$4:$X$7,10,0)),1,0)</f>
        <v>0</v>
      </c>
      <c r="Y54" s="28">
        <f ca="1">IF(VLOOKUP($C54,GrpG!$O$17:$V$20,8,0)&gt;0,MATCH($C54,GrpG!$O$17:$O$20,0),0)</f>
        <v>0</v>
      </c>
      <c r="Z54" s="28">
        <f ca="1">IF(VLOOKUP($C54,GrpG!$O$22:$V$25,8,0)&gt;0,MATCH($C54,GrpG!$O$22:$O$25,0),0)</f>
        <v>0</v>
      </c>
      <c r="AA54" s="28">
        <f ca="1">IF(VLOOKUP($C54,GrpG!$O$27:$V$30,8,0)&gt;0,MATCH($C54,GrpG!$O$27:$O$30,0),0)</f>
        <v>0</v>
      </c>
      <c r="AB54" s="28">
        <f ca="1">IF(VLOOKUP($C54,GrpG!$O$32:$V$35,8,0)&gt;0,MATCH($C54,GrpG!$O$32:$O$35,0),0)</f>
        <v>0</v>
      </c>
      <c r="AD54" s="28" t="str">
        <f ca="1"/>
        <v>0</v>
      </c>
      <c r="AE54" s="28" t="str">
        <f ca="1"/>
        <v>0</v>
      </c>
      <c r="AF54" s="28" t="str">
        <f ca="1"/>
        <v>0</v>
      </c>
      <c r="AG54" s="28" t="str">
        <f ca="1"/>
        <v>0</v>
      </c>
    </row>
    <row r="55" spans="2:33" ht="15.75" x14ac:dyDescent="0.25">
      <c r="B55" s="149" t="s">
        <v>34</v>
      </c>
      <c r="C55" s="148" t="str">
        <f ca="1">GrpG!$O$13</f>
        <v>Kamerun</v>
      </c>
      <c r="D55" s="155">
        <f ca="1">GrpG!$P$13</f>
        <v>4</v>
      </c>
      <c r="E55" s="156">
        <f ca="1">GrpG!$Q$13</f>
        <v>0</v>
      </c>
      <c r="F55" s="157">
        <f ca="1">GrpG!$R$13</f>
        <v>4</v>
      </c>
      <c r="G55" s="158" t="s">
        <v>36</v>
      </c>
      <c r="H55" s="159">
        <f ca="1">GrpG!$S$13</f>
        <v>4</v>
      </c>
      <c r="K55" s="189" t="str">
        <f ca="1">IF(VLOOKUP(GrpG!$O$13,GrpG!$D$18:$J$21,7,0)=0,"",VLOOKUP(GrpG!$O$13,GrpG!$D$18:$J$21,6,0))</f>
        <v/>
      </c>
      <c r="L55" s="147"/>
      <c r="M55" s="147"/>
      <c r="N55" s="196" t="str">
        <f ca="1">IF($AC57=0,"",IF(INDEX($Y53:$AB56,3,$AC57)=0,"",INDEX($AD53:$AG55,INDEX($Y53:$AB56,3,$AC57),1)))</f>
        <v/>
      </c>
      <c r="O55" s="197" t="str">
        <f ca="1">IF($AC57=0,"",IF(INDEX($Y53:$AB56,3,$AC57)=0,"",INDEX($AD53:$AG55,INDEX($Y53:$AB56,3,$AC57),2)))</f>
        <v/>
      </c>
      <c r="P55" s="198" t="str">
        <f ca="1">IF($AC57=0,"",IF(INDEX($Y53:$AB56,3,$AC57)=0,"",INDEX($AD53:$AG55,INDEX($Y53:$AB56,3,$AC57),3)))</f>
        <v/>
      </c>
      <c r="Q55" s="199" t="s">
        <v>36</v>
      </c>
      <c r="R55" s="200" t="str">
        <f ca="1">IF($AC57=0,"",IF(INDEX($Y53:$AB56,3,$AC57)=0,"",INDEX($AD53:$AG55,INDEX($Y53:$AB56,3,$AC57),4)))</f>
        <v/>
      </c>
      <c r="T55" s="208">
        <f ca="1">SUMIFS(FairPlayPoints1,FairPlayTeams1,$C55)+SUMIFS(FairPlayPoints2,FairPlayTeams2,$C55)</f>
        <v>0</v>
      </c>
      <c r="U55" s="212" t="str">
        <f ca="1">IF($W55&gt;0,"•","")</f>
        <v/>
      </c>
      <c r="W55" s="321">
        <f ca="1">IF(AND(OR(TRUNC(GrpG!$T$13,4)=TRUNC(GrpG!$T$11,4),TRUNC(GrpG!$T$13,4)=TRUNC(GrpG!$T$12,4),TRUNC(GrpG!$T$13,4)=TRUNC(GrpG!$T$14,4)),VLOOKUP(GrpG!$O$13,GrpG!$O$4:$X$7,10,0)),1,0)</f>
        <v>0</v>
      </c>
      <c r="Y55" s="28">
        <f ca="1">IF(VLOOKUP($C55,GrpG!$O$17:$V$20,8,0)&gt;0,MATCH($C55,GrpG!$O$17:$O$20,0),0)</f>
        <v>0</v>
      </c>
      <c r="Z55" s="28">
        <f ca="1">IF(VLOOKUP($C55,GrpG!$O$22:$V$25,8,0)&gt;0,MATCH($C55,GrpG!$O$22:$O$25,0),0)</f>
        <v>0</v>
      </c>
      <c r="AA55" s="28">
        <f ca="1">IF(VLOOKUP($C55,GrpG!$O$27:$V$30,8,0)&gt;0,MATCH($C55,GrpG!$O$27:$O$30,0),0)</f>
        <v>0</v>
      </c>
      <c r="AB55" s="28">
        <f ca="1">IF(VLOOKUP($C55,GrpG!$O$32:$V$35,8,0)&gt;0,MATCH($C55,GrpG!$O$32:$O$35,0),0)</f>
        <v>0</v>
      </c>
      <c r="AD55" s="28" t="str">
        <f ca="1"/>
        <v>0</v>
      </c>
      <c r="AE55" s="28" t="str">
        <f ca="1"/>
        <v>0</v>
      </c>
      <c r="AF55" s="28" t="str">
        <f ca="1"/>
        <v>0</v>
      </c>
      <c r="AG55" s="28" t="str">
        <f ca="1"/>
        <v>0</v>
      </c>
    </row>
    <row r="56" spans="2:33" ht="16.5" thickBot="1" x14ac:dyDescent="0.3">
      <c r="B56" s="149" t="s">
        <v>35</v>
      </c>
      <c r="C56" s="148" t="str">
        <f ca="1">GrpG!$O$14</f>
        <v>Serbien</v>
      </c>
      <c r="D56" s="160">
        <f ca="1">GrpG!$P$14</f>
        <v>1</v>
      </c>
      <c r="E56" s="161">
        <f ca="1">GrpG!$Q$14</f>
        <v>-3</v>
      </c>
      <c r="F56" s="162">
        <f ca="1">GrpG!$R$14</f>
        <v>5</v>
      </c>
      <c r="G56" s="163" t="s">
        <v>36</v>
      </c>
      <c r="H56" s="164">
        <f ca="1">GrpG!$S$14</f>
        <v>8</v>
      </c>
      <c r="K56" s="190" t="str">
        <f ca="1">IF(VLOOKUP(GrpG!$O$14,GrpG!$D$18:$J$21,7,0)=0,"",VLOOKUP(GrpG!$O$14,GrpG!$D$18:$J$21,6,0))</f>
        <v/>
      </c>
      <c r="L56" s="147"/>
      <c r="M56" s="147"/>
      <c r="N56" s="201" t="str">
        <f ca="1">IF($AC57=0,"",IF(INDEX($Y53:$AB56,4,$AC57)=0,"",INDEX($AD53:$AG55,INDEX($Y53:$AB56,4,$AC57),1)))</f>
        <v/>
      </c>
      <c r="O56" s="202" t="str">
        <f ca="1">IF($AC57=0,"",IF(INDEX($Y53:$AB56,4,$AC57)=0,"",INDEX($AD53:$AG55,INDEX($Y53:$AB56,4,$AC57),2)))</f>
        <v/>
      </c>
      <c r="P56" s="203" t="str">
        <f ca="1">IF($AC57=0,"",IF(INDEX($Y53:$AB56,4,$AC57)=0,"",INDEX($AD53:$AG55,INDEX($Y53:$AB56,4,$AC57),3)))</f>
        <v/>
      </c>
      <c r="Q56" s="204" t="s">
        <v>36</v>
      </c>
      <c r="R56" s="205" t="str">
        <f ca="1">IF($AC57=0,"",IF(INDEX($Y53:$AB56,4,$AC57)=0,"",INDEX($AD53:$AG55,INDEX($Y53:$AB56,4,$AC57),4)))</f>
        <v/>
      </c>
      <c r="T56" s="209">
        <f ca="1">SUMIFS(FairPlayPoints1,FairPlayTeams1,$C56)+SUMIFS(FairPlayPoints2,FairPlayTeams2,$C56)</f>
        <v>0</v>
      </c>
      <c r="U56" s="213" t="str">
        <f ca="1">IF($W56&gt;0,"•","")</f>
        <v/>
      </c>
      <c r="W56" s="321">
        <f ca="1">IF(AND(OR(TRUNC(GrpG!$T$14,4)=TRUNC(GrpG!$T$11,4),TRUNC(GrpG!$T$14,4)=TRUNC(GrpG!$T$12,4),TRUNC(GrpG!$T$14,4)=TRUNC(GrpG!$T$13,4)),VLOOKUP(GrpG!$O$14,GrpG!$O$4:$X$7,10,0)),1,0)</f>
        <v>0</v>
      </c>
      <c r="Y56" s="28">
        <f ca="1">IF(VLOOKUP($C56,GrpG!$O$17:$V$20,8,0)&gt;0,MATCH($C56,GrpG!$O$17:$O$20,0),0)</f>
        <v>0</v>
      </c>
      <c r="Z56" s="28">
        <f ca="1">IF(VLOOKUP($C56,GrpG!$O$22:$V$25,8,0)&gt;0,MATCH($C56,GrpG!$O$22:$O$25,0),0)</f>
        <v>0</v>
      </c>
      <c r="AA56" s="28">
        <f ca="1">IF(VLOOKUP($C56,GrpG!$O$27:$V$30,8,0)&gt;0,MATCH($C56,GrpG!$O$27:$O$30,0),0)</f>
        <v>0</v>
      </c>
      <c r="AB56" s="28">
        <f ca="1">IF(VLOOKUP($C56,GrpG!$O$32:$V$35,8,0)&gt;0,MATCH($C56,GrpG!$O$32:$O$35,0),0)</f>
        <v>0</v>
      </c>
    </row>
    <row r="57" spans="2:33" x14ac:dyDescent="0.25">
      <c r="Y57" s="165">
        <f ca="1">SUM(Y53:Y56)</f>
        <v>0</v>
      </c>
      <c r="Z57" s="165">
        <f t="shared" ref="Z57" ca="1" si="16">SUM(Z53:Z56)</f>
        <v>0</v>
      </c>
      <c r="AA57" s="165">
        <f t="shared" ref="AA57" ca="1" si="17">SUM(AA53:AA56)</f>
        <v>0</v>
      </c>
      <c r="AB57" s="165">
        <f t="shared" ref="AB57" ca="1" si="18">SUM(AB53:AB56)</f>
        <v>0</v>
      </c>
      <c r="AC57" s="146">
        <f t="array" aca="1" ref="AC57" ca="1">MAX(IF($Y57:$AB57&gt;0,COLUMN($Y57:$AB57)-COLUMN(X$1),0))</f>
        <v>0</v>
      </c>
    </row>
    <row r="58" spans="2:33" ht="15.75" thickBot="1" x14ac:dyDescent="0.3"/>
    <row r="59" spans="2:33" ht="19.5" thickBot="1" x14ac:dyDescent="0.35">
      <c r="B59" s="172" t="str">
        <f ca="1">IF(OR($AC65&gt;0,$K61&lt;&gt;"",$K62&lt;&gt;"",$K63&lt;&gt;""),"","")</f>
        <v/>
      </c>
      <c r="C59" s="166" t="str">
        <f>Language!$E$124&amp;" H"</f>
        <v>Gruppe H</v>
      </c>
      <c r="D59" s="743" t="str">
        <f>Language!$E$129</f>
        <v>Total</v>
      </c>
      <c r="E59" s="743"/>
      <c r="F59" s="743"/>
      <c r="G59" s="743"/>
      <c r="H59" s="743"/>
      <c r="I59" s="743" t="str">
        <f>Language!$E$132</f>
        <v>Dir. Vergl.(2)</v>
      </c>
      <c r="J59" s="743"/>
      <c r="K59" s="743"/>
      <c r="L59" s="743"/>
      <c r="M59" s="743"/>
      <c r="N59" s="743" t="str">
        <f>Language!$E$133</f>
        <v>Dir. Vergl.(3)</v>
      </c>
      <c r="O59" s="743"/>
      <c r="P59" s="743"/>
      <c r="Q59" s="743"/>
      <c r="R59" s="743"/>
      <c r="S59" s="214"/>
      <c r="T59" s="167"/>
      <c r="U59" s="168"/>
    </row>
    <row r="60" spans="2:33" ht="15.75" thickBot="1" x14ac:dyDescent="0.3">
      <c r="D60" s="147" t="str">
        <f>Language!$E$125</f>
        <v>Pkt.</v>
      </c>
      <c r="E60" s="28" t="str">
        <f>Language!$E$126</f>
        <v>TD</v>
      </c>
      <c r="F60" s="741" t="str">
        <f>Language!$E$127</f>
        <v>Tore</v>
      </c>
      <c r="G60" s="741"/>
      <c r="H60" s="741"/>
      <c r="K60" s="147" t="str">
        <f>Language!$E$125</f>
        <v>Pkt.</v>
      </c>
      <c r="L60" s="147"/>
      <c r="M60" s="147"/>
      <c r="N60" s="147" t="str">
        <f>Language!$E$125</f>
        <v>Pkt.</v>
      </c>
      <c r="O60" s="244" t="str">
        <f>Language!$E$126</f>
        <v>TD</v>
      </c>
      <c r="P60" s="742" t="str">
        <f>Language!$E$127</f>
        <v>Tore</v>
      </c>
      <c r="Q60" s="742"/>
      <c r="R60" s="742"/>
      <c r="T60" s="146" t="str">
        <f>Language!$E$130</f>
        <v>Fair-Play/Los</v>
      </c>
      <c r="U60" s="206" t="str">
        <f>Language!$E$131</f>
        <v>Nicht klar</v>
      </c>
    </row>
    <row r="61" spans="2:33" ht="15.75" x14ac:dyDescent="0.25">
      <c r="B61" s="149" t="s">
        <v>32</v>
      </c>
      <c r="C61" s="148" t="str">
        <f ca="1">GrpH!$O$11</f>
        <v>Portugal</v>
      </c>
      <c r="D61" s="150">
        <f ca="1">GrpH!$P$11</f>
        <v>6</v>
      </c>
      <c r="E61" s="151">
        <f ca="1">GrpH!$Q$11</f>
        <v>2</v>
      </c>
      <c r="F61" s="152">
        <f ca="1">GrpH!$R$11</f>
        <v>6</v>
      </c>
      <c r="G61" s="153" t="s">
        <v>36</v>
      </c>
      <c r="H61" s="154">
        <f ca="1">GrpH!$S$11</f>
        <v>4</v>
      </c>
      <c r="K61" s="188" t="str">
        <f ca="1">IF(VLOOKUP(GrpH!$O$11,GrpH!$D$18:$J$21,7,0)=0,"",VLOOKUP(GrpH!$O$11,GrpH!$D$18:$J$21,6,0))</f>
        <v/>
      </c>
      <c r="L61" s="147"/>
      <c r="M61" s="147"/>
      <c r="N61" s="191" t="str">
        <f ca="1">IF($AC65=0,"",IF(INDEX($Y61:$AB64,1,$AC65)=0,"",INDEX($AD61:$AG63,INDEX($Y61:$AB64,1,$AC65),1)))</f>
        <v/>
      </c>
      <c r="O61" s="192" t="str">
        <f ca="1">IF($AC65=0,"",IF(INDEX($Y61:$AB64,1,$AC65)=0,"",INDEX($AD61:$AG63,INDEX($Y61:$AB64,1,$AC65),2)))</f>
        <v/>
      </c>
      <c r="P61" s="193" t="str">
        <f ca="1">IF($AC65=0,"",IF(INDEX($Y61:$AB64,1,$AC65)=0,"",INDEX($AD61:$AG63,INDEX($Y61:$AB64,1,$AC65),3)))</f>
        <v/>
      </c>
      <c r="Q61" s="194" t="s">
        <v>36</v>
      </c>
      <c r="R61" s="195" t="str">
        <f ca="1">IF($AC65=0,"",IF(INDEX($Y61:$AB64,1,$AC65)=0,"",INDEX($AD61:$AG63,INDEX($Y61:$AB64,1,$AC65),4)))</f>
        <v/>
      </c>
      <c r="T61" s="207">
        <f ca="1">SUMIFS(FairPlayPoints1,FairPlayTeams1,$C61)+SUMIFS(FairPlayPoints2,FairPlayTeams2,$C61)</f>
        <v>0</v>
      </c>
      <c r="U61" s="211" t="str">
        <f ca="1">IF($W61&gt;0,"•","")</f>
        <v/>
      </c>
      <c r="W61" s="321">
        <f ca="1">IF(AND(OR(TRUNC(GrpH!$T$11,4)=TRUNC(GrpH!$T$12,4),TRUNC(GrpH!$T$11,4)=TRUNC(GrpH!$T$13,4),TRUNC(GrpH!$T$11,4)=TRUNC(GrpH!$T$14,4)),VLOOKUP(GrpH!$O$11,GrpH!$O$4:$X$7,10,0)),1,0)</f>
        <v>0</v>
      </c>
      <c r="Y61" s="28">
        <f ca="1">IF(VLOOKUP($C61,GrpH!$O$17:$V$20,8,0)&gt;0,MATCH($C61,GrpH!$O$17:$O$20,0),0)</f>
        <v>0</v>
      </c>
      <c r="Z61" s="28">
        <f ca="1">IF(VLOOKUP($C61,GrpH!$O$22:$V$25,8,0)&gt;0,MATCH($C61,GrpH!$O$22:$O$25,0),0)</f>
        <v>0</v>
      </c>
      <c r="AA61" s="28">
        <f ca="1">IF(VLOOKUP($C61,GrpH!$O$27:$V$30,8,0)&gt;0,MATCH($C61,GrpH!$O$27:$O$30,0),0)</f>
        <v>0</v>
      </c>
      <c r="AB61" s="28">
        <f ca="1">IF(VLOOKUP($C61,GrpH!$O$32:$V$35,8,0)&gt;0,MATCH($C61,GrpH!$O$32:$O$35,0),0)</f>
        <v>0</v>
      </c>
      <c r="AD61" s="28" t="str">
        <f t="array" aca="1" ref="AD61:AG63" ca="1">IF($Y65&gt;0,GrpH!$P$17:$S$19,IF($Z65&gt;0,GrpH!$P$22:$S$25,IF($AA65&gt;0,GrpH!$P$27:$S$30,IF($AB65&gt;0,GrpH!$P$32:$S$35,"0"))))</f>
        <v>0</v>
      </c>
      <c r="AE61" s="28" t="str">
        <f ca="1"/>
        <v>0</v>
      </c>
      <c r="AF61" s="28" t="str">
        <f ca="1"/>
        <v>0</v>
      </c>
      <c r="AG61" s="28" t="str">
        <f ca="1"/>
        <v>0</v>
      </c>
    </row>
    <row r="62" spans="2:33" ht="15.75" x14ac:dyDescent="0.25">
      <c r="B62" s="149" t="s">
        <v>33</v>
      </c>
      <c r="C62" s="148" t="str">
        <f ca="1">GrpH!$O$12</f>
        <v>Südkorea</v>
      </c>
      <c r="D62" s="155">
        <f ca="1">GrpH!$P$12</f>
        <v>4</v>
      </c>
      <c r="E62" s="156">
        <f ca="1">GrpH!$Q$12</f>
        <v>0</v>
      </c>
      <c r="F62" s="157">
        <f ca="1">GrpH!$R$12</f>
        <v>4</v>
      </c>
      <c r="G62" s="158" t="s">
        <v>36</v>
      </c>
      <c r="H62" s="159">
        <f ca="1">GrpH!$S$12</f>
        <v>4</v>
      </c>
      <c r="K62" s="189" t="str">
        <f ca="1">IF(VLOOKUP(GrpH!$O$12,GrpH!$D$18:$J$21,7,0)=0,"",VLOOKUP(GrpH!$O$12,GrpH!$D$18:$J$21,6,0))</f>
        <v/>
      </c>
      <c r="L62" s="147"/>
      <c r="M62" s="147"/>
      <c r="N62" s="196" t="str">
        <f ca="1">IF($AC65=0,"",IF(INDEX($Y61:$AB64,2,$AC65)=0,"",INDEX($AD61:$AG63,INDEX($Y61:$AB64,2,$AC65),1)))</f>
        <v/>
      </c>
      <c r="O62" s="197" t="str">
        <f ca="1">IF($AC65=0,"",IF(INDEX($Y61:$AB64,2,$AC65)=0,"",INDEX($AD61:$AG63,INDEX($Y61:$AB64,2,$AC65),2)))</f>
        <v/>
      </c>
      <c r="P62" s="198" t="str">
        <f ca="1">IF($AC65=0,"",IF(INDEX($Y61:$AB64,2,$AC65)=0,"",INDEX($AD61:$AG63,INDEX($Y61:$AB64,2,$AC65),3)))</f>
        <v/>
      </c>
      <c r="Q62" s="199" t="s">
        <v>36</v>
      </c>
      <c r="R62" s="200" t="str">
        <f ca="1">IF($AC65=0,"",IF(INDEX($Y61:$AB64,2,$AC65)=0,"",INDEX($AD61:$AG63,INDEX($Y61:$AB64,2,$AC65),4)))</f>
        <v/>
      </c>
      <c r="T62" s="208">
        <f ca="1">SUMIFS(FairPlayPoints1,FairPlayTeams1,$C62)+SUMIFS(FairPlayPoints2,FairPlayTeams2,$C62)</f>
        <v>0</v>
      </c>
      <c r="U62" s="212" t="str">
        <f ca="1">IF($W62&gt;0,"•","")</f>
        <v/>
      </c>
      <c r="W62" s="321">
        <f ca="1">IF(AND(OR(TRUNC(GrpH!$T$12,4)=TRUNC(GrpH!$T$11,4),TRUNC(GrpH!$T$12,4)=TRUNC(GrpH!$T$13,4),TRUNC(GrpH!$T$12,4)=TRUNC(GrpH!$T$14,4)),VLOOKUP(GrpH!$O$12,GrpH!$O$4:$X$7,10,0)),1,0)</f>
        <v>0</v>
      </c>
      <c r="Y62" s="28">
        <f ca="1">IF(VLOOKUP($C62,GrpH!$O$17:$V$20,8,0)&gt;0,MATCH($C62,GrpH!$O$17:$O$20,0),0)</f>
        <v>0</v>
      </c>
      <c r="Z62" s="28">
        <f ca="1">IF(VLOOKUP($C62,GrpH!$O$22:$V$25,8,0)&gt;0,MATCH($C62,GrpH!$O$22:$O$25,0),0)</f>
        <v>0</v>
      </c>
      <c r="AA62" s="28">
        <f ca="1">IF(VLOOKUP($C62,GrpH!$O$27:$V$30,8,0)&gt;0,MATCH($C62,GrpH!$O$27:$O$30,0),0)</f>
        <v>0</v>
      </c>
      <c r="AB62" s="28">
        <f ca="1">IF(VLOOKUP($C62,GrpH!$O$32:$V$35,8,0)&gt;0,MATCH($C62,GrpH!$O$32:$O$35,0),0)</f>
        <v>0</v>
      </c>
      <c r="AD62" s="28" t="str">
        <f ca="1"/>
        <v>0</v>
      </c>
      <c r="AE62" s="28" t="str">
        <f ca="1"/>
        <v>0</v>
      </c>
      <c r="AF62" s="28" t="str">
        <f ca="1"/>
        <v>0</v>
      </c>
      <c r="AG62" s="28" t="str">
        <f ca="1"/>
        <v>0</v>
      </c>
    </row>
    <row r="63" spans="2:33" ht="15.75" x14ac:dyDescent="0.25">
      <c r="B63" s="149" t="s">
        <v>34</v>
      </c>
      <c r="C63" s="148" t="str">
        <f ca="1">GrpH!$O$13</f>
        <v>Uruguay</v>
      </c>
      <c r="D63" s="155">
        <f ca="1">GrpH!$P$13</f>
        <v>4</v>
      </c>
      <c r="E63" s="156">
        <f ca="1">GrpH!$Q$13</f>
        <v>0</v>
      </c>
      <c r="F63" s="157">
        <f ca="1">GrpH!$R$13</f>
        <v>2</v>
      </c>
      <c r="G63" s="158" t="s">
        <v>36</v>
      </c>
      <c r="H63" s="159">
        <f ca="1">GrpH!$S$13</f>
        <v>2</v>
      </c>
      <c r="K63" s="189" t="str">
        <f ca="1">IF(VLOOKUP(GrpH!$O$13,GrpH!$D$18:$J$21,7,0)=0,"",VLOOKUP(GrpH!$O$13,GrpH!$D$18:$J$21,6,0))</f>
        <v/>
      </c>
      <c r="L63" s="147"/>
      <c r="M63" s="147"/>
      <c r="N63" s="196" t="str">
        <f ca="1">IF($AC65=0,"",IF(INDEX($Y61:$AB64,3,$AC65)=0,"",INDEX($AD61:$AG63,INDEX($Y61:$AB64,3,$AC65),1)))</f>
        <v/>
      </c>
      <c r="O63" s="197" t="str">
        <f ca="1">IF($AC65=0,"",IF(INDEX($Y61:$AB64,3,$AC65)=0,"",INDEX($AD61:$AG63,INDEX($Y61:$AB64,3,$AC65),2)))</f>
        <v/>
      </c>
      <c r="P63" s="198" t="str">
        <f ca="1">IF($AC65=0,"",IF(INDEX($Y61:$AB64,3,$AC65)=0,"",INDEX($AD61:$AG63,INDEX($Y61:$AB64,3,$AC65),3)))</f>
        <v/>
      </c>
      <c r="Q63" s="199" t="s">
        <v>36</v>
      </c>
      <c r="R63" s="200" t="str">
        <f ca="1">IF($AC65=0,"",IF(INDEX($Y61:$AB64,3,$AC65)=0,"",INDEX($AD61:$AG63,INDEX($Y61:$AB64,3,$AC65),4)))</f>
        <v/>
      </c>
      <c r="T63" s="208">
        <f ca="1">SUMIFS(FairPlayPoints1,FairPlayTeams1,$C63)+SUMIFS(FairPlayPoints2,FairPlayTeams2,$C63)</f>
        <v>0</v>
      </c>
      <c r="U63" s="212" t="str">
        <f ca="1">IF($W63&gt;0,"•","")</f>
        <v/>
      </c>
      <c r="W63" s="321">
        <f ca="1">IF(AND(OR(TRUNC(GrpH!$T$13,4)=TRUNC(GrpH!$T$11,4),TRUNC(GrpH!$T$13,4)=TRUNC(GrpH!$T$12,4),TRUNC(GrpH!$T$13,4)=TRUNC(GrpH!$T$14,4)),VLOOKUP(GrpH!$O$13,GrpH!$O$4:$X$7,10,0)),1,0)</f>
        <v>0</v>
      </c>
      <c r="Y63" s="28">
        <f ca="1">IF(VLOOKUP($C63,GrpH!$O$17:$V$20,8,0)&gt;0,MATCH($C63,GrpH!$O$17:$O$20,0),0)</f>
        <v>0</v>
      </c>
      <c r="Z63" s="28">
        <f ca="1">IF(VLOOKUP($C63,GrpH!$O$22:$V$25,8,0)&gt;0,MATCH($C63,GrpH!$O$22:$O$25,0),0)</f>
        <v>0</v>
      </c>
      <c r="AA63" s="28">
        <f ca="1">IF(VLOOKUP($C63,GrpH!$O$27:$V$30,8,0)&gt;0,MATCH($C63,GrpH!$O$27:$O$30,0),0)</f>
        <v>0</v>
      </c>
      <c r="AB63" s="28">
        <f ca="1">IF(VLOOKUP($C63,GrpH!$O$32:$V$35,8,0)&gt;0,MATCH($C63,GrpH!$O$32:$O$35,0),0)</f>
        <v>0</v>
      </c>
      <c r="AD63" s="28" t="str">
        <f ca="1"/>
        <v>0</v>
      </c>
      <c r="AE63" s="28" t="str">
        <f ca="1"/>
        <v>0</v>
      </c>
      <c r="AF63" s="28" t="str">
        <f ca="1"/>
        <v>0</v>
      </c>
      <c r="AG63" s="28" t="str">
        <f ca="1"/>
        <v>0</v>
      </c>
    </row>
    <row r="64" spans="2:33" ht="16.5" thickBot="1" x14ac:dyDescent="0.3">
      <c r="B64" s="149" t="s">
        <v>35</v>
      </c>
      <c r="C64" s="148" t="str">
        <f ca="1">GrpH!$O$14</f>
        <v>Ghana</v>
      </c>
      <c r="D64" s="160">
        <f ca="1">GrpH!$P$14</f>
        <v>3</v>
      </c>
      <c r="E64" s="161">
        <f ca="1">GrpH!$Q$14</f>
        <v>-2</v>
      </c>
      <c r="F64" s="162">
        <f ca="1">GrpH!$R$14</f>
        <v>5</v>
      </c>
      <c r="G64" s="163" t="s">
        <v>36</v>
      </c>
      <c r="H64" s="164">
        <f ca="1">GrpH!$S$14</f>
        <v>7</v>
      </c>
      <c r="K64" s="190" t="str">
        <f ca="1">IF(VLOOKUP(GrpH!$O$14,GrpH!$D$18:$J$21,7,0)=0,"",VLOOKUP(GrpH!$O$14,GrpH!$D$18:$J$21,6,0))</f>
        <v/>
      </c>
      <c r="L64" s="147"/>
      <c r="M64" s="147"/>
      <c r="N64" s="201" t="str">
        <f ca="1">IF($AC65=0,"",IF(INDEX($Y61:$AB64,4,$AC65)=0,"",INDEX($AD61:$AG63,INDEX($Y61:$AB64,4,$AC65),1)))</f>
        <v/>
      </c>
      <c r="O64" s="202" t="str">
        <f ca="1">IF($AC65=0,"",IF(INDEX($Y61:$AB64,4,$AC65)=0,"",INDEX($AD61:$AG63,INDEX($Y61:$AB64,4,$AC65),2)))</f>
        <v/>
      </c>
      <c r="P64" s="203" t="str">
        <f ca="1">IF($AC65=0,"",IF(INDEX($Y61:$AB64,4,$AC65)=0,"",INDEX($AD61:$AG63,INDEX($Y61:$AB64,4,$AC65),3)))</f>
        <v/>
      </c>
      <c r="Q64" s="204" t="s">
        <v>36</v>
      </c>
      <c r="R64" s="205" t="str">
        <f ca="1">IF($AC65=0,"",IF(INDEX($Y61:$AB64,4,$AC65)=0,"",INDEX($AD61:$AG63,INDEX($Y61:$AB64,4,$AC65),4)))</f>
        <v/>
      </c>
      <c r="T64" s="209">
        <f ca="1">SUMIFS(FairPlayPoints1,FairPlayTeams1,$C64)+SUMIFS(FairPlayPoints2,FairPlayTeams2,$C64)</f>
        <v>0</v>
      </c>
      <c r="U64" s="213" t="str">
        <f ca="1">IF($W64&gt;0,"•","")</f>
        <v/>
      </c>
      <c r="W64" s="321">
        <f ca="1">IF(AND(OR(TRUNC(GrpH!$T$14,4)=TRUNC(GrpH!$T$11,4),TRUNC(GrpH!$T$14,4)=TRUNC(GrpH!$T$12,4),TRUNC(GrpH!$T$14,4)=TRUNC(GrpH!$T$13,4)),VLOOKUP(GrpH!$O$14,GrpH!$O$4:$X$7,10,0)),1,0)</f>
        <v>0</v>
      </c>
      <c r="Y64" s="28">
        <f ca="1">IF(VLOOKUP($C64,GrpH!$O$17:$V$20,8,0)&gt;0,MATCH($C64,GrpH!$O$17:$O$20,0),0)</f>
        <v>0</v>
      </c>
      <c r="Z64" s="28">
        <f ca="1">IF(VLOOKUP($C64,GrpH!$O$22:$V$25,8,0)&gt;0,MATCH($C64,GrpH!$O$22:$O$25,0),0)</f>
        <v>0</v>
      </c>
      <c r="AA64" s="28">
        <f ca="1">IF(VLOOKUP($C64,GrpH!$O$27:$V$30,8,0)&gt;0,MATCH($C64,GrpH!$O$27:$O$30,0),0)</f>
        <v>0</v>
      </c>
      <c r="AB64" s="28">
        <f ca="1">IF(VLOOKUP($C64,GrpH!$O$32:$V$35,8,0)&gt;0,MATCH($C64,GrpH!$O$32:$O$35,0),0)</f>
        <v>0</v>
      </c>
    </row>
    <row r="65" spans="25:29" x14ac:dyDescent="0.25">
      <c r="Y65" s="165">
        <f ca="1">SUM(Y61:Y64)</f>
        <v>0</v>
      </c>
      <c r="Z65" s="165">
        <f t="shared" ref="Z65" ca="1" si="19">SUM(Z61:Z64)</f>
        <v>0</v>
      </c>
      <c r="AA65" s="165">
        <f t="shared" ref="AA65" ca="1" si="20">SUM(AA61:AA64)</f>
        <v>0</v>
      </c>
      <c r="AB65" s="165">
        <f t="shared" ref="AB65" ca="1" si="21">SUM(AB61:AB64)</f>
        <v>0</v>
      </c>
      <c r="AC65" s="146">
        <f t="array" aca="1" ref="AC65" ca="1">MAX(IF($Y65:$AB65&gt;0,COLUMN($Y65:$AB65)-COLUMN(X$1),0))</f>
        <v>0</v>
      </c>
    </row>
    <row r="66" spans="25:29" x14ac:dyDescent="0.25"/>
    <row r="67" spans="25:29" x14ac:dyDescent="0.25"/>
  </sheetData>
  <sheetProtection sheet="1" selectLockedCells="1"/>
  <mergeCells count="41">
    <mergeCell ref="D59:H59"/>
    <mergeCell ref="I59:M59"/>
    <mergeCell ref="N59:R59"/>
    <mergeCell ref="F60:H60"/>
    <mergeCell ref="P60:R60"/>
    <mergeCell ref="F52:H52"/>
    <mergeCell ref="P52:R52"/>
    <mergeCell ref="D35:H35"/>
    <mergeCell ref="I35:M35"/>
    <mergeCell ref="N35:R35"/>
    <mergeCell ref="F36:H36"/>
    <mergeCell ref="P36:R36"/>
    <mergeCell ref="D43:H43"/>
    <mergeCell ref="I43:M43"/>
    <mergeCell ref="N43:R43"/>
    <mergeCell ref="F44:H44"/>
    <mergeCell ref="P44:R44"/>
    <mergeCell ref="D51:H51"/>
    <mergeCell ref="I51:M51"/>
    <mergeCell ref="N51:R51"/>
    <mergeCell ref="F28:H28"/>
    <mergeCell ref="P28:R28"/>
    <mergeCell ref="D11:H11"/>
    <mergeCell ref="I11:M11"/>
    <mergeCell ref="N11:R11"/>
    <mergeCell ref="F12:H12"/>
    <mergeCell ref="P12:R12"/>
    <mergeCell ref="D19:H19"/>
    <mergeCell ref="I19:M19"/>
    <mergeCell ref="N19:R19"/>
    <mergeCell ref="F20:H20"/>
    <mergeCell ref="P20:R20"/>
    <mergeCell ref="D27:H27"/>
    <mergeCell ref="I27:M27"/>
    <mergeCell ref="N27:R27"/>
    <mergeCell ref="B1:U1"/>
    <mergeCell ref="F4:H4"/>
    <mergeCell ref="P4:R4"/>
    <mergeCell ref="D3:H3"/>
    <mergeCell ref="N3:R3"/>
    <mergeCell ref="I3:M3"/>
  </mergeCell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7"/>
  <dimension ref="A1:N80"/>
  <sheetViews>
    <sheetView showGridLines="0" showRowColHeaders="0" workbookViewId="0">
      <selection activeCell="H1" sqref="H1"/>
    </sheetView>
  </sheetViews>
  <sheetFormatPr baseColWidth="10" defaultColWidth="0" defaultRowHeight="15" zeroHeight="1" x14ac:dyDescent="0.25"/>
  <cols>
    <col min="1" max="1" width="18" style="4" customWidth="1"/>
    <col min="2" max="2" width="9.710937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14" style="4" customWidth="1"/>
    <col min="11" max="11" width="25.85546875" style="4" hidden="1" customWidth="1"/>
    <col min="12" max="12" width="15.85546875" style="4" hidden="1" customWidth="1"/>
    <col min="13" max="13" width="16.5703125" style="4" hidden="1" customWidth="1"/>
    <col min="14" max="14" width="16.85546875" style="4" hidden="1" customWidth="1"/>
    <col min="15" max="16384" width="11.42578125" style="4" hidden="1"/>
  </cols>
  <sheetData>
    <row r="1" spans="1:14" ht="36.75" customHeight="1" thickBot="1" x14ac:dyDescent="0.5">
      <c r="A1" s="747" t="str">
        <f>Language!$E$118</f>
        <v>Wahl der Zeitzone</v>
      </c>
      <c r="B1" s="747"/>
      <c r="C1" s="747"/>
      <c r="D1" s="747"/>
      <c r="E1" s="747"/>
      <c r="F1" s="747"/>
      <c r="G1" s="327" t="str">
        <f>Language!$E$161</f>
        <v>Hier klicken und
Zeitzone wählen:</v>
      </c>
      <c r="H1" s="79" t="s">
        <v>154</v>
      </c>
      <c r="I1" s="308" t="s">
        <v>752</v>
      </c>
      <c r="J1" s="308"/>
    </row>
    <row r="2" spans="1:14" x14ac:dyDescent="0.25"/>
    <row r="3" spans="1:14" x14ac:dyDescent="0.25">
      <c r="C3" s="325"/>
      <c r="D3" s="6"/>
    </row>
    <row r="4" spans="1:14" ht="15.75" thickBot="1" x14ac:dyDescent="0.3">
      <c r="B4" s="309">
        <v>-12</v>
      </c>
      <c r="C4" s="436" t="s">
        <v>156</v>
      </c>
      <c r="D4" s="437" t="s">
        <v>132</v>
      </c>
      <c r="E4" s="310">
        <f>$B4/24</f>
        <v>-0.5</v>
      </c>
      <c r="F4" s="311"/>
      <c r="G4" s="748" t="str">
        <f>Language!$E$165</f>
        <v>Bei Sommerzeit muss die Zeitzone entsprechend angepasst werden (z. B. UTC+2 statt UTC+1)</v>
      </c>
      <c r="H4" s="748"/>
      <c r="I4" s="748"/>
      <c r="J4" s="313"/>
      <c r="K4" s="18"/>
      <c r="L4" s="18"/>
      <c r="M4" s="18"/>
      <c r="N4" s="18"/>
    </row>
    <row r="5" spans="1:14" ht="15" customHeight="1" x14ac:dyDescent="0.25">
      <c r="B5" s="309">
        <v>-11</v>
      </c>
      <c r="C5" s="358" t="s">
        <v>157</v>
      </c>
      <c r="D5" s="359"/>
      <c r="E5" s="310">
        <f t="shared" ref="E5:E39" si="0">$B5/24</f>
        <v>-0.45833333333333331</v>
      </c>
      <c r="G5" s="748"/>
      <c r="H5" s="748"/>
      <c r="I5" s="748"/>
      <c r="J5" s="315"/>
      <c r="K5" s="744" t="str">
        <f>Language!$E$162</f>
        <v>Zeitzone des
Gastgeberlandes:</v>
      </c>
      <c r="L5" s="745" t="s">
        <v>169</v>
      </c>
      <c r="M5" s="316"/>
      <c r="N5" s="316"/>
    </row>
    <row r="6" spans="1:14" ht="15.75" thickBot="1" x14ac:dyDescent="0.3">
      <c r="B6" s="309">
        <v>-10</v>
      </c>
      <c r="C6" s="358" t="s">
        <v>158</v>
      </c>
      <c r="D6" s="359" t="s">
        <v>133</v>
      </c>
      <c r="E6" s="310">
        <f t="shared" si="0"/>
        <v>-0.41666666666666669</v>
      </c>
      <c r="G6" s="748"/>
      <c r="H6" s="748"/>
      <c r="I6" s="748"/>
      <c r="J6" s="315"/>
      <c r="K6" s="744"/>
      <c r="L6" s="746"/>
      <c r="M6" s="316"/>
      <c r="N6" s="316"/>
    </row>
    <row r="7" spans="1:14" x14ac:dyDescent="0.25">
      <c r="B7" s="309">
        <v>-9</v>
      </c>
      <c r="C7" s="358" t="s">
        <v>159</v>
      </c>
      <c r="D7" s="359" t="s">
        <v>134</v>
      </c>
      <c r="E7" s="310">
        <f t="shared" si="0"/>
        <v>-0.375</v>
      </c>
      <c r="G7" s="324"/>
      <c r="I7" s="314"/>
      <c r="J7" s="315"/>
      <c r="K7" s="315"/>
      <c r="L7" s="316"/>
      <c r="M7" s="316"/>
      <c r="N7" s="316"/>
    </row>
    <row r="8" spans="1:14" x14ac:dyDescent="0.25">
      <c r="B8" s="309">
        <v>-8</v>
      </c>
      <c r="C8" s="358" t="s">
        <v>160</v>
      </c>
      <c r="D8" s="359" t="s">
        <v>135</v>
      </c>
      <c r="E8" s="310">
        <f t="shared" si="0"/>
        <v>-0.33333333333333331</v>
      </c>
      <c r="I8" s="314"/>
      <c r="J8" s="315"/>
      <c r="K8" s="315"/>
      <c r="L8" s="316"/>
      <c r="M8" s="316"/>
      <c r="N8" s="316"/>
    </row>
    <row r="9" spans="1:14" x14ac:dyDescent="0.25">
      <c r="B9" s="309">
        <v>-7</v>
      </c>
      <c r="C9" s="358" t="s">
        <v>161</v>
      </c>
      <c r="D9" s="359" t="s">
        <v>136</v>
      </c>
      <c r="E9" s="310">
        <f t="shared" si="0"/>
        <v>-0.29166666666666669</v>
      </c>
      <c r="I9" s="314"/>
      <c r="J9" s="315"/>
      <c r="K9" s="315"/>
      <c r="L9" s="316"/>
      <c r="M9" s="316"/>
      <c r="N9" s="316"/>
    </row>
    <row r="10" spans="1:14" ht="15" customHeight="1" x14ac:dyDescent="0.25">
      <c r="B10" s="309">
        <v>-6</v>
      </c>
      <c r="C10" s="358" t="s">
        <v>162</v>
      </c>
      <c r="D10" s="359" t="s">
        <v>137</v>
      </c>
      <c r="E10" s="310">
        <f t="shared" si="0"/>
        <v>-0.25</v>
      </c>
      <c r="J10" s="315"/>
      <c r="K10" s="315"/>
      <c r="L10" s="316"/>
      <c r="M10" s="316"/>
      <c r="N10" s="316"/>
    </row>
    <row r="11" spans="1:14" x14ac:dyDescent="0.25">
      <c r="B11" s="309">
        <v>-5</v>
      </c>
      <c r="C11" s="358" t="s">
        <v>163</v>
      </c>
      <c r="D11" s="359" t="s">
        <v>138</v>
      </c>
      <c r="E11" s="310">
        <f t="shared" si="0"/>
        <v>-0.20833333333333334</v>
      </c>
      <c r="J11" s="314"/>
      <c r="K11" s="315"/>
      <c r="L11" s="316"/>
      <c r="M11" s="316"/>
      <c r="N11" s="316"/>
    </row>
    <row r="12" spans="1:14" x14ac:dyDescent="0.25">
      <c r="B12" s="309">
        <v>-4</v>
      </c>
      <c r="C12" s="358" t="s">
        <v>164</v>
      </c>
      <c r="D12" s="359" t="s">
        <v>139</v>
      </c>
      <c r="E12" s="310">
        <f t="shared" si="0"/>
        <v>-0.16666666666666666</v>
      </c>
      <c r="J12" s="315"/>
      <c r="K12" s="315"/>
      <c r="L12" s="316"/>
      <c r="M12" s="316"/>
      <c r="N12" s="316"/>
    </row>
    <row r="13" spans="1:14" x14ac:dyDescent="0.25">
      <c r="B13" s="309">
        <v>-3.5</v>
      </c>
      <c r="C13" s="358" t="s">
        <v>155</v>
      </c>
      <c r="D13" s="359" t="s">
        <v>140</v>
      </c>
      <c r="E13" s="310">
        <f t="shared" si="0"/>
        <v>-0.14583333333333334</v>
      </c>
      <c r="I13" s="314"/>
      <c r="J13" s="315"/>
      <c r="K13" s="315"/>
      <c r="L13" s="316"/>
      <c r="M13" s="316"/>
      <c r="N13" s="316"/>
    </row>
    <row r="14" spans="1:14" x14ac:dyDescent="0.25">
      <c r="B14" s="309">
        <v>-3</v>
      </c>
      <c r="C14" s="358" t="s">
        <v>165</v>
      </c>
      <c r="D14" s="359"/>
      <c r="E14" s="310">
        <f t="shared" si="0"/>
        <v>-0.125</v>
      </c>
      <c r="I14" s="314"/>
      <c r="J14" s="315"/>
      <c r="K14" s="315"/>
      <c r="L14" s="316"/>
      <c r="M14" s="316"/>
      <c r="N14" s="316"/>
    </row>
    <row r="15" spans="1:14" x14ac:dyDescent="0.25">
      <c r="B15" s="309">
        <v>-2</v>
      </c>
      <c r="C15" s="358" t="s">
        <v>166</v>
      </c>
      <c r="D15" s="359"/>
      <c r="E15" s="310">
        <f t="shared" si="0"/>
        <v>-8.3333333333333329E-2</v>
      </c>
      <c r="I15" s="314"/>
      <c r="J15" s="315"/>
      <c r="K15" s="315"/>
      <c r="L15" s="316"/>
      <c r="M15" s="316"/>
      <c r="N15" s="316"/>
    </row>
    <row r="16" spans="1:14" x14ac:dyDescent="0.25">
      <c r="B16" s="309">
        <v>-1</v>
      </c>
      <c r="C16" s="358" t="s">
        <v>167</v>
      </c>
      <c r="D16" s="359"/>
      <c r="E16" s="310">
        <f t="shared" si="0"/>
        <v>-4.1666666666666664E-2</v>
      </c>
      <c r="I16" s="314"/>
      <c r="J16" s="315"/>
      <c r="K16" s="315"/>
      <c r="L16" s="316"/>
      <c r="M16" s="316"/>
      <c r="N16" s="316"/>
    </row>
    <row r="17" spans="2:14" x14ac:dyDescent="0.25">
      <c r="B17" s="309">
        <v>0</v>
      </c>
      <c r="C17" s="358" t="s">
        <v>150</v>
      </c>
      <c r="D17" s="359" t="s">
        <v>141</v>
      </c>
      <c r="E17" s="310">
        <f t="shared" si="0"/>
        <v>0</v>
      </c>
      <c r="I17" s="314"/>
      <c r="J17" s="315"/>
      <c r="K17" s="315"/>
      <c r="L17" s="316"/>
      <c r="M17" s="316"/>
      <c r="N17" s="316"/>
    </row>
    <row r="18" spans="2:14" x14ac:dyDescent="0.25">
      <c r="B18" s="309">
        <v>1</v>
      </c>
      <c r="C18" s="358" t="s">
        <v>154</v>
      </c>
      <c r="D18" s="359" t="s">
        <v>729</v>
      </c>
      <c r="E18" s="310">
        <f t="shared" si="0"/>
        <v>4.1666666666666664E-2</v>
      </c>
      <c r="I18" s="312"/>
      <c r="J18" s="314"/>
      <c r="K18" s="315"/>
      <c r="L18" s="316"/>
      <c r="M18" s="316"/>
      <c r="N18" s="316"/>
    </row>
    <row r="19" spans="2:14" x14ac:dyDescent="0.25">
      <c r="B19" s="309">
        <v>2</v>
      </c>
      <c r="C19" s="358" t="s">
        <v>168</v>
      </c>
      <c r="D19" s="359" t="s">
        <v>727</v>
      </c>
      <c r="E19" s="310">
        <f t="shared" si="0"/>
        <v>8.3333333333333329E-2</v>
      </c>
      <c r="I19" s="314"/>
      <c r="J19" s="315"/>
      <c r="K19" s="315"/>
      <c r="L19" s="316"/>
      <c r="M19" s="316"/>
      <c r="N19" s="316"/>
    </row>
    <row r="20" spans="2:14" x14ac:dyDescent="0.25">
      <c r="B20" s="309">
        <v>3</v>
      </c>
      <c r="C20" s="358" t="s">
        <v>169</v>
      </c>
      <c r="D20" s="359" t="s">
        <v>142</v>
      </c>
      <c r="E20" s="310">
        <f t="shared" si="0"/>
        <v>0.125</v>
      </c>
      <c r="I20" s="314"/>
      <c r="J20" s="315"/>
      <c r="K20" s="315"/>
      <c r="L20" s="316"/>
      <c r="M20" s="316"/>
      <c r="N20" s="316"/>
    </row>
    <row r="21" spans="2:14" x14ac:dyDescent="0.25">
      <c r="B21" s="309">
        <v>3.5</v>
      </c>
      <c r="C21" s="626" t="s">
        <v>1085</v>
      </c>
      <c r="D21" s="359" t="s">
        <v>149</v>
      </c>
      <c r="E21" s="310">
        <f t="shared" si="0"/>
        <v>0.14583333333333334</v>
      </c>
      <c r="I21" s="314"/>
      <c r="J21" s="315"/>
      <c r="K21" s="315"/>
      <c r="L21" s="316"/>
      <c r="M21" s="316"/>
      <c r="N21" s="316"/>
    </row>
    <row r="22" spans="2:14" x14ac:dyDescent="0.25">
      <c r="B22" s="309">
        <v>4</v>
      </c>
      <c r="C22" s="626" t="s">
        <v>1086</v>
      </c>
      <c r="D22" s="359"/>
      <c r="E22" s="310">
        <f t="shared" si="0"/>
        <v>0.16666666666666666</v>
      </c>
      <c r="I22" s="314"/>
      <c r="J22" s="315"/>
      <c r="K22" s="315"/>
      <c r="L22" s="316"/>
      <c r="M22" s="316"/>
      <c r="N22" s="316"/>
    </row>
    <row r="23" spans="2:14" x14ac:dyDescent="0.25">
      <c r="B23" s="309">
        <v>4.5</v>
      </c>
      <c r="C23" s="626" t="s">
        <v>1087</v>
      </c>
      <c r="D23" s="359"/>
      <c r="E23" s="310">
        <f t="shared" si="0"/>
        <v>0.1875</v>
      </c>
      <c r="I23" s="314"/>
      <c r="J23" s="315"/>
      <c r="K23" s="315"/>
      <c r="L23" s="316"/>
      <c r="M23" s="316"/>
      <c r="N23" s="316"/>
    </row>
    <row r="24" spans="2:14" x14ac:dyDescent="0.25">
      <c r="B24" s="309">
        <v>5</v>
      </c>
      <c r="C24" s="626" t="s">
        <v>1088</v>
      </c>
      <c r="D24" s="359"/>
      <c r="E24" s="310">
        <f t="shared" si="0"/>
        <v>0.20833333333333334</v>
      </c>
      <c r="I24" s="314"/>
      <c r="J24" s="315"/>
      <c r="K24" s="315"/>
      <c r="L24" s="316"/>
      <c r="M24" s="316"/>
      <c r="N24" s="316"/>
    </row>
    <row r="25" spans="2:14" x14ac:dyDescent="0.25">
      <c r="B25" s="309">
        <v>5.5</v>
      </c>
      <c r="C25" s="626" t="s">
        <v>1089</v>
      </c>
      <c r="D25" s="359" t="s">
        <v>148</v>
      </c>
      <c r="E25" s="310">
        <f t="shared" si="0"/>
        <v>0.22916666666666666</v>
      </c>
      <c r="I25" s="312"/>
      <c r="J25" s="314"/>
      <c r="K25" s="315"/>
      <c r="L25" s="316"/>
      <c r="M25" s="316"/>
      <c r="N25" s="316"/>
    </row>
    <row r="26" spans="2:14" x14ac:dyDescent="0.25">
      <c r="B26" s="309">
        <v>5.75</v>
      </c>
      <c r="C26" s="626" t="s">
        <v>1090</v>
      </c>
      <c r="D26" s="359"/>
      <c r="E26" s="310">
        <f t="shared" si="0"/>
        <v>0.23958333333333334</v>
      </c>
      <c r="I26" s="314"/>
      <c r="J26" s="315"/>
      <c r="K26" s="315"/>
      <c r="L26" s="316"/>
      <c r="M26" s="316"/>
      <c r="N26" s="316"/>
    </row>
    <row r="27" spans="2:14" x14ac:dyDescent="0.25">
      <c r="B27" s="309">
        <v>6</v>
      </c>
      <c r="C27" s="626" t="s">
        <v>1091</v>
      </c>
      <c r="D27" s="359"/>
      <c r="E27" s="310">
        <f t="shared" si="0"/>
        <v>0.25</v>
      </c>
      <c r="I27" s="314"/>
      <c r="J27" s="315"/>
      <c r="K27" s="315"/>
      <c r="L27" s="316"/>
      <c r="M27" s="316"/>
      <c r="N27" s="316"/>
    </row>
    <row r="28" spans="2:14" x14ac:dyDescent="0.25">
      <c r="B28" s="309">
        <v>6.5</v>
      </c>
      <c r="C28" s="626" t="s">
        <v>1092</v>
      </c>
      <c r="D28" s="359"/>
      <c r="E28" s="310">
        <f t="shared" si="0"/>
        <v>0.27083333333333331</v>
      </c>
      <c r="I28" s="314"/>
      <c r="J28" s="315"/>
      <c r="K28" s="315"/>
      <c r="L28" s="316"/>
      <c r="M28" s="316"/>
      <c r="N28" s="316"/>
    </row>
    <row r="29" spans="2:14" x14ac:dyDescent="0.25">
      <c r="B29" s="309">
        <v>7</v>
      </c>
      <c r="C29" s="626" t="s">
        <v>1093</v>
      </c>
      <c r="D29" s="359" t="s">
        <v>143</v>
      </c>
      <c r="E29" s="310">
        <f t="shared" si="0"/>
        <v>0.29166666666666669</v>
      </c>
      <c r="I29" s="314"/>
      <c r="J29" s="315"/>
      <c r="K29" s="315"/>
      <c r="L29" s="316"/>
      <c r="M29" s="316"/>
      <c r="N29" s="316"/>
    </row>
    <row r="30" spans="2:14" x14ac:dyDescent="0.25">
      <c r="B30" s="309">
        <v>8</v>
      </c>
      <c r="C30" s="626" t="s">
        <v>1094</v>
      </c>
      <c r="D30" s="359" t="s">
        <v>144</v>
      </c>
      <c r="E30" s="310">
        <f t="shared" si="0"/>
        <v>0.33333333333333331</v>
      </c>
      <c r="I30" s="314"/>
      <c r="J30" s="315"/>
      <c r="K30" s="315"/>
      <c r="L30" s="316"/>
      <c r="M30" s="316"/>
      <c r="N30" s="316"/>
    </row>
    <row r="31" spans="2:14" x14ac:dyDescent="0.25">
      <c r="B31" s="309">
        <v>9</v>
      </c>
      <c r="C31" s="626" t="s">
        <v>1095</v>
      </c>
      <c r="D31" s="359" t="s">
        <v>145</v>
      </c>
      <c r="E31" s="310">
        <f t="shared" si="0"/>
        <v>0.375</v>
      </c>
      <c r="I31" s="314"/>
      <c r="J31" s="315"/>
      <c r="K31" s="315"/>
      <c r="L31" s="316"/>
      <c r="M31" s="316"/>
      <c r="N31" s="316"/>
    </row>
    <row r="32" spans="2:14" x14ac:dyDescent="0.25">
      <c r="B32" s="309">
        <v>9.5</v>
      </c>
      <c r="C32" s="626" t="s">
        <v>1096</v>
      </c>
      <c r="D32" s="359" t="s">
        <v>147</v>
      </c>
      <c r="E32" s="310">
        <f t="shared" si="0"/>
        <v>0.39583333333333331</v>
      </c>
      <c r="I32" s="312"/>
      <c r="J32" s="314"/>
      <c r="K32" s="315"/>
      <c r="L32" s="316"/>
      <c r="M32" s="316"/>
      <c r="N32" s="316"/>
    </row>
    <row r="33" spans="2:14" x14ac:dyDescent="0.25">
      <c r="B33" s="309">
        <v>10</v>
      </c>
      <c r="C33" s="626" t="s">
        <v>1097</v>
      </c>
      <c r="D33" s="359"/>
      <c r="E33" s="310">
        <f t="shared" si="0"/>
        <v>0.41666666666666669</v>
      </c>
      <c r="I33" s="314"/>
      <c r="J33" s="315"/>
      <c r="K33" s="315"/>
      <c r="L33" s="316"/>
      <c r="M33" s="316"/>
      <c r="N33" s="316"/>
    </row>
    <row r="34" spans="2:14" x14ac:dyDescent="0.25">
      <c r="B34" s="309">
        <v>10.5</v>
      </c>
      <c r="C34" s="626" t="s">
        <v>1098</v>
      </c>
      <c r="D34" s="359"/>
      <c r="E34" s="310">
        <f t="shared" si="0"/>
        <v>0.4375</v>
      </c>
      <c r="I34" s="314"/>
      <c r="J34" s="315"/>
      <c r="K34" s="315"/>
      <c r="L34" s="316"/>
      <c r="M34" s="316"/>
      <c r="N34" s="316"/>
    </row>
    <row r="35" spans="2:14" x14ac:dyDescent="0.25">
      <c r="B35" s="309">
        <v>11</v>
      </c>
      <c r="C35" s="626" t="s">
        <v>1099</v>
      </c>
      <c r="D35" s="359"/>
      <c r="E35" s="310">
        <f t="shared" si="0"/>
        <v>0.45833333333333331</v>
      </c>
      <c r="I35" s="314"/>
      <c r="J35" s="315"/>
      <c r="K35" s="315"/>
      <c r="L35" s="316"/>
      <c r="M35" s="316"/>
      <c r="N35" s="316"/>
    </row>
    <row r="36" spans="2:14" x14ac:dyDescent="0.25">
      <c r="B36" s="309">
        <v>12</v>
      </c>
      <c r="C36" s="626" t="s">
        <v>1100</v>
      </c>
      <c r="D36" s="359" t="s">
        <v>146</v>
      </c>
      <c r="E36" s="310">
        <f t="shared" si="0"/>
        <v>0.5</v>
      </c>
      <c r="I36" s="314"/>
      <c r="J36" s="315"/>
      <c r="K36" s="315"/>
      <c r="L36" s="316"/>
      <c r="M36" s="316"/>
      <c r="N36" s="316"/>
    </row>
    <row r="37" spans="2:14" x14ac:dyDescent="0.25">
      <c r="B37" s="309">
        <v>12.75</v>
      </c>
      <c r="C37" s="626" t="s">
        <v>1101</v>
      </c>
      <c r="D37" s="359"/>
      <c r="E37" s="310">
        <f t="shared" si="0"/>
        <v>0.53125</v>
      </c>
      <c r="I37" s="314"/>
      <c r="J37" s="315"/>
      <c r="K37" s="315"/>
      <c r="L37" s="316"/>
      <c r="M37" s="316"/>
      <c r="N37" s="316"/>
    </row>
    <row r="38" spans="2:14" x14ac:dyDescent="0.25">
      <c r="B38" s="309">
        <v>13</v>
      </c>
      <c r="C38" s="626" t="s">
        <v>1102</v>
      </c>
      <c r="D38" s="359"/>
      <c r="E38" s="310">
        <f t="shared" si="0"/>
        <v>0.54166666666666663</v>
      </c>
      <c r="I38" s="314"/>
      <c r="J38" s="315"/>
      <c r="K38" s="315"/>
      <c r="L38" s="316"/>
      <c r="M38" s="316"/>
      <c r="N38" s="316"/>
    </row>
    <row r="39" spans="2:14" x14ac:dyDescent="0.25">
      <c r="B39" s="309">
        <v>14</v>
      </c>
      <c r="C39" s="627" t="s">
        <v>1103</v>
      </c>
      <c r="D39" s="438"/>
      <c r="E39" s="310">
        <f t="shared" si="0"/>
        <v>0.58333333333333337</v>
      </c>
      <c r="I39" s="312"/>
      <c r="J39" s="315"/>
      <c r="K39" s="315"/>
      <c r="L39" s="316"/>
      <c r="M39" s="316"/>
      <c r="N39" s="316"/>
    </row>
    <row r="40" spans="2:14" x14ac:dyDescent="0.25">
      <c r="I40" s="314"/>
      <c r="J40" s="315"/>
      <c r="K40" s="315"/>
      <c r="L40" s="316"/>
      <c r="M40" s="316"/>
      <c r="N40" s="316"/>
    </row>
    <row r="41" spans="2:14" hidden="1" x14ac:dyDescent="0.25">
      <c r="I41" s="314"/>
      <c r="J41" s="315"/>
      <c r="K41" s="315"/>
      <c r="L41" s="316"/>
      <c r="M41" s="316"/>
      <c r="N41" s="316"/>
    </row>
    <row r="42" spans="2:14" hidden="1" x14ac:dyDescent="0.25">
      <c r="I42" s="314"/>
      <c r="J42" s="315"/>
      <c r="K42" s="315"/>
      <c r="L42" s="316"/>
      <c r="M42" s="316"/>
      <c r="N42" s="316"/>
    </row>
    <row r="43" spans="2:14" hidden="1" x14ac:dyDescent="0.25">
      <c r="I43" s="314"/>
      <c r="J43" s="315"/>
      <c r="K43" s="315"/>
      <c r="L43" s="316"/>
      <c r="M43" s="316"/>
      <c r="N43" s="316"/>
    </row>
    <row r="44" spans="2:14" hidden="1" x14ac:dyDescent="0.25">
      <c r="I44" s="314"/>
      <c r="J44" s="315"/>
      <c r="K44" s="315"/>
      <c r="L44" s="316"/>
      <c r="M44" s="316"/>
      <c r="N44" s="316"/>
    </row>
    <row r="45" spans="2:14" hidden="1" x14ac:dyDescent="0.25">
      <c r="I45" s="314"/>
      <c r="J45" s="315"/>
      <c r="K45" s="315"/>
      <c r="L45" s="316"/>
      <c r="M45" s="316"/>
      <c r="N45" s="316"/>
    </row>
    <row r="46" spans="2:14" hidden="1" x14ac:dyDescent="0.25">
      <c r="I46" s="312"/>
      <c r="J46" s="314"/>
      <c r="K46" s="315"/>
      <c r="L46" s="316"/>
      <c r="M46" s="316"/>
      <c r="N46" s="316"/>
    </row>
    <row r="47" spans="2:14" hidden="1" x14ac:dyDescent="0.25">
      <c r="I47" s="314"/>
      <c r="J47" s="315"/>
      <c r="K47" s="315"/>
      <c r="L47" s="316"/>
      <c r="M47" s="316"/>
      <c r="N47" s="316"/>
    </row>
    <row r="48" spans="2:14" hidden="1" x14ac:dyDescent="0.25">
      <c r="I48" s="314"/>
      <c r="J48" s="315"/>
      <c r="K48" s="315"/>
      <c r="L48" s="316"/>
      <c r="M48" s="316"/>
      <c r="N48" s="316"/>
    </row>
    <row r="49" spans="9:14" hidden="1" x14ac:dyDescent="0.25">
      <c r="I49" s="314"/>
      <c r="J49" s="315"/>
      <c r="K49" s="315"/>
      <c r="L49" s="316"/>
      <c r="M49" s="316"/>
      <c r="N49" s="316"/>
    </row>
    <row r="50" spans="9:14" hidden="1" x14ac:dyDescent="0.25">
      <c r="I50" s="314"/>
      <c r="J50" s="315"/>
      <c r="K50" s="315"/>
      <c r="L50" s="316"/>
      <c r="M50" s="316"/>
      <c r="N50" s="316"/>
    </row>
    <row r="51" spans="9:14" hidden="1" x14ac:dyDescent="0.25">
      <c r="I51" s="314"/>
      <c r="J51" s="315"/>
      <c r="K51" s="315"/>
      <c r="L51" s="316"/>
      <c r="M51" s="316"/>
      <c r="N51" s="316"/>
    </row>
    <row r="52" spans="9:14" hidden="1" x14ac:dyDescent="0.25">
      <c r="I52" s="314"/>
      <c r="J52" s="315"/>
      <c r="K52" s="315"/>
      <c r="L52" s="316"/>
      <c r="M52" s="316"/>
      <c r="N52" s="316"/>
    </row>
    <row r="53" spans="9:14" hidden="1" x14ac:dyDescent="0.25">
      <c r="I53" s="312"/>
      <c r="J53" s="314"/>
      <c r="K53" s="315"/>
      <c r="L53" s="316"/>
      <c r="M53" s="316"/>
      <c r="N53" s="316"/>
    </row>
    <row r="54" spans="9:14" hidden="1" x14ac:dyDescent="0.25">
      <c r="I54" s="314"/>
      <c r="J54" s="315"/>
      <c r="K54" s="315"/>
      <c r="L54" s="316"/>
      <c r="M54" s="316"/>
      <c r="N54" s="316"/>
    </row>
    <row r="55" spans="9:14" hidden="1" x14ac:dyDescent="0.25">
      <c r="I55" s="314"/>
      <c r="J55" s="315"/>
      <c r="K55" s="315"/>
      <c r="L55" s="316"/>
      <c r="M55" s="316"/>
      <c r="N55" s="316"/>
    </row>
    <row r="56" spans="9:14" hidden="1" x14ac:dyDescent="0.25">
      <c r="I56" s="314"/>
      <c r="J56" s="315"/>
      <c r="K56" s="315"/>
      <c r="L56" s="316"/>
      <c r="M56" s="316"/>
      <c r="N56" s="316"/>
    </row>
    <row r="57" spans="9:14" hidden="1" x14ac:dyDescent="0.25">
      <c r="I57" s="314"/>
      <c r="J57" s="315"/>
      <c r="K57" s="315"/>
      <c r="L57" s="316"/>
      <c r="M57" s="316"/>
      <c r="N57" s="316"/>
    </row>
    <row r="58" spans="9:14" hidden="1" x14ac:dyDescent="0.25">
      <c r="I58" s="314"/>
      <c r="J58" s="315"/>
      <c r="K58" s="315"/>
      <c r="L58" s="316"/>
      <c r="M58" s="316"/>
      <c r="N58" s="316"/>
    </row>
    <row r="59" spans="9:14" hidden="1" x14ac:dyDescent="0.25">
      <c r="I59" s="314"/>
      <c r="J59" s="315"/>
      <c r="K59" s="315"/>
      <c r="L59" s="316"/>
      <c r="M59" s="316"/>
      <c r="N59" s="316"/>
    </row>
    <row r="60" spans="9:14" hidden="1" x14ac:dyDescent="0.25">
      <c r="I60" s="317"/>
      <c r="J60" s="314"/>
      <c r="K60" s="315"/>
      <c r="L60" s="316"/>
      <c r="M60" s="316"/>
      <c r="N60" s="316"/>
    </row>
    <row r="61" spans="9:14" hidden="1" x14ac:dyDescent="0.25">
      <c r="I61" s="314"/>
      <c r="J61" s="315"/>
      <c r="K61" s="315"/>
      <c r="L61" s="316"/>
      <c r="M61" s="316"/>
      <c r="N61" s="316"/>
    </row>
    <row r="62" spans="9:14" hidden="1" x14ac:dyDescent="0.25">
      <c r="I62" s="314"/>
      <c r="J62" s="315"/>
      <c r="K62" s="315"/>
      <c r="L62" s="316"/>
      <c r="M62" s="316"/>
      <c r="N62" s="316"/>
    </row>
    <row r="63" spans="9:14" hidden="1" x14ac:dyDescent="0.25">
      <c r="I63" s="314"/>
      <c r="J63" s="315"/>
      <c r="K63" s="315"/>
      <c r="L63" s="316"/>
      <c r="M63" s="316"/>
      <c r="N63" s="316"/>
    </row>
    <row r="64" spans="9:14" hidden="1" x14ac:dyDescent="0.25">
      <c r="I64" s="314"/>
      <c r="J64" s="315"/>
      <c r="K64" s="315"/>
      <c r="L64" s="316"/>
      <c r="M64" s="316"/>
      <c r="N64" s="316"/>
    </row>
    <row r="65" spans="9:14" hidden="1" x14ac:dyDescent="0.25">
      <c r="I65" s="314"/>
      <c r="J65" s="315"/>
      <c r="K65" s="315"/>
      <c r="L65" s="316"/>
      <c r="M65" s="316"/>
      <c r="N65" s="316"/>
    </row>
    <row r="66" spans="9:14" hidden="1" x14ac:dyDescent="0.25">
      <c r="I66" s="314"/>
      <c r="J66" s="315"/>
      <c r="K66" s="315"/>
      <c r="L66" s="316"/>
      <c r="M66" s="316"/>
      <c r="N66" s="316"/>
    </row>
    <row r="67" spans="9:14" hidden="1" x14ac:dyDescent="0.25">
      <c r="I67" s="314"/>
      <c r="J67" s="315"/>
      <c r="K67" s="315"/>
      <c r="L67" s="316"/>
      <c r="M67" s="316"/>
      <c r="N67" s="316"/>
    </row>
    <row r="68" spans="9:14" hidden="1" x14ac:dyDescent="0.25">
      <c r="I68" s="314"/>
      <c r="J68" s="315"/>
      <c r="K68" s="315"/>
      <c r="L68" s="316"/>
      <c r="M68" s="316"/>
      <c r="N68" s="316"/>
    </row>
    <row r="69" spans="9:14" hidden="1" x14ac:dyDescent="0.25">
      <c r="I69" s="317"/>
      <c r="J69" s="314"/>
      <c r="K69" s="315"/>
      <c r="L69" s="316"/>
      <c r="M69" s="316"/>
      <c r="N69" s="316"/>
    </row>
    <row r="70" spans="9:14" hidden="1" x14ac:dyDescent="0.25">
      <c r="I70" s="314"/>
      <c r="J70" s="315"/>
      <c r="K70" s="315"/>
      <c r="L70" s="316"/>
      <c r="M70" s="316"/>
      <c r="N70" s="316"/>
    </row>
    <row r="71" spans="9:14" hidden="1" x14ac:dyDescent="0.25">
      <c r="I71" s="314"/>
      <c r="J71" s="315"/>
      <c r="K71" s="315"/>
      <c r="L71" s="316"/>
      <c r="M71" s="316"/>
      <c r="N71" s="316"/>
    </row>
    <row r="72" spans="9:14" hidden="1" x14ac:dyDescent="0.25">
      <c r="I72" s="314"/>
      <c r="J72" s="315"/>
      <c r="K72" s="315"/>
      <c r="L72" s="316"/>
      <c r="M72" s="316"/>
      <c r="N72" s="316"/>
    </row>
    <row r="73" spans="9:14" hidden="1" x14ac:dyDescent="0.25">
      <c r="I73" s="314"/>
      <c r="J73" s="315"/>
      <c r="K73" s="315"/>
      <c r="L73" s="316"/>
      <c r="M73" s="316"/>
      <c r="N73" s="316"/>
    </row>
    <row r="74" spans="9:14" hidden="1" x14ac:dyDescent="0.25">
      <c r="I74" s="317"/>
      <c r="J74" s="314"/>
      <c r="K74" s="315"/>
      <c r="L74" s="316"/>
      <c r="M74" s="316"/>
      <c r="N74" s="316"/>
    </row>
    <row r="75" spans="9:14" hidden="1" x14ac:dyDescent="0.25">
      <c r="I75" s="314"/>
      <c r="J75" s="315"/>
      <c r="K75" s="315"/>
      <c r="L75" s="316"/>
      <c r="M75" s="316"/>
      <c r="N75" s="316"/>
    </row>
    <row r="76" spans="9:14" hidden="1" x14ac:dyDescent="0.25">
      <c r="I76" s="314"/>
      <c r="J76" s="315"/>
      <c r="K76" s="315"/>
      <c r="L76" s="316"/>
      <c r="M76" s="316"/>
      <c r="N76" s="316"/>
    </row>
    <row r="77" spans="9:14" hidden="1" x14ac:dyDescent="0.25">
      <c r="I77" s="317"/>
      <c r="J77" s="314"/>
      <c r="K77" s="315"/>
      <c r="L77" s="316"/>
      <c r="M77" s="316"/>
      <c r="N77" s="316"/>
    </row>
    <row r="78" spans="9:14" hidden="1" x14ac:dyDescent="0.25">
      <c r="I78" s="314"/>
      <c r="J78" s="315"/>
      <c r="K78" s="315"/>
      <c r="L78" s="316"/>
      <c r="M78" s="316"/>
      <c r="N78" s="316"/>
    </row>
    <row r="79" spans="9:14" hidden="1" x14ac:dyDescent="0.25">
      <c r="I79" s="317"/>
      <c r="J79" s="314"/>
      <c r="K79" s="315"/>
      <c r="L79" s="316"/>
      <c r="M79" s="316"/>
      <c r="N79" s="316"/>
    </row>
    <row r="80" spans="9:14" hidden="1" x14ac:dyDescent="0.25">
      <c r="I80" s="314"/>
      <c r="J80" s="315"/>
      <c r="K80" s="315"/>
      <c r="L80" s="316"/>
      <c r="M80" s="316"/>
      <c r="N80" s="316"/>
    </row>
  </sheetData>
  <sheetProtection sheet="1" objects="1" scenarios="1" selectLockedCells="1"/>
  <mergeCells count="4">
    <mergeCell ref="K5:K6"/>
    <mergeCell ref="L5:L6"/>
    <mergeCell ref="A1:F1"/>
    <mergeCell ref="G4:I6"/>
  </mergeCells>
  <conditionalFormatting sqref="C18:D18">
    <cfRule type="expression" dxfId="47" priority="39">
      <formula>$H$1=$C18</formula>
    </cfRule>
  </conditionalFormatting>
  <conditionalFormatting sqref="C4:D4">
    <cfRule type="expression" dxfId="46" priority="37">
      <formula>$H$1=$C4</formula>
    </cfRule>
  </conditionalFormatting>
  <conditionalFormatting sqref="C5:D5">
    <cfRule type="expression" dxfId="45" priority="36">
      <formula>$H$1=$C5</formula>
    </cfRule>
  </conditionalFormatting>
  <conditionalFormatting sqref="C6:D6">
    <cfRule type="expression" dxfId="44" priority="35">
      <formula>$H$1=$C6</formula>
    </cfRule>
  </conditionalFormatting>
  <conditionalFormatting sqref="C7:D7">
    <cfRule type="expression" dxfId="43" priority="34">
      <formula>$H$1=$C7</formula>
    </cfRule>
  </conditionalFormatting>
  <conditionalFormatting sqref="C8:D8">
    <cfRule type="expression" dxfId="42" priority="33">
      <formula>$H$1=$C8</formula>
    </cfRule>
  </conditionalFormatting>
  <conditionalFormatting sqref="C9:D9">
    <cfRule type="expression" dxfId="41" priority="32">
      <formula>$H$1=$C9</formula>
    </cfRule>
  </conditionalFormatting>
  <conditionalFormatting sqref="C10:D10">
    <cfRule type="expression" dxfId="40" priority="31">
      <formula>$H$1=$C10</formula>
    </cfRule>
  </conditionalFormatting>
  <conditionalFormatting sqref="C11:D11">
    <cfRule type="expression" dxfId="39" priority="30">
      <formula>$H$1=$C11</formula>
    </cfRule>
  </conditionalFormatting>
  <conditionalFormatting sqref="C12:D12">
    <cfRule type="expression" dxfId="38" priority="29">
      <formula>$H$1=$C12</formula>
    </cfRule>
  </conditionalFormatting>
  <conditionalFormatting sqref="C13:D13">
    <cfRule type="expression" dxfId="37" priority="28">
      <formula>$H$1=$C13</formula>
    </cfRule>
  </conditionalFormatting>
  <conditionalFormatting sqref="C14:D14">
    <cfRule type="expression" dxfId="36" priority="27">
      <formula>$H$1=$C14</formula>
    </cfRule>
  </conditionalFormatting>
  <conditionalFormatting sqref="C15:D15">
    <cfRule type="expression" dxfId="35" priority="26">
      <formula>$H$1=$C15</formula>
    </cfRule>
  </conditionalFormatting>
  <conditionalFormatting sqref="C16:D16">
    <cfRule type="expression" dxfId="34" priority="25">
      <formula>$H$1=$C16</formula>
    </cfRule>
  </conditionalFormatting>
  <conditionalFormatting sqref="C17:D17">
    <cfRule type="expression" dxfId="33" priority="24">
      <formula>$H$1=$C17</formula>
    </cfRule>
  </conditionalFormatting>
  <conditionalFormatting sqref="C19:D19">
    <cfRule type="expression" dxfId="32" priority="23">
      <formula>$H$1=$C19</formula>
    </cfRule>
  </conditionalFormatting>
  <conditionalFormatting sqref="D21">
    <cfRule type="expression" dxfId="31" priority="22">
      <formula>$H$1=$C21</formula>
    </cfRule>
  </conditionalFormatting>
  <conditionalFormatting sqref="C20:D20">
    <cfRule type="expression" dxfId="30" priority="20">
      <formula>$H$1=$C20</formula>
    </cfRule>
  </conditionalFormatting>
  <conditionalFormatting sqref="D22">
    <cfRule type="expression" dxfId="29" priority="19">
      <formula>$H$1=$C22</formula>
    </cfRule>
  </conditionalFormatting>
  <conditionalFormatting sqref="D23">
    <cfRule type="expression" dxfId="28" priority="18">
      <formula>$H$1=$C23</formula>
    </cfRule>
  </conditionalFormatting>
  <conditionalFormatting sqref="D24">
    <cfRule type="expression" dxfId="27" priority="17">
      <formula>$H$1=$C24</formula>
    </cfRule>
  </conditionalFormatting>
  <conditionalFormatting sqref="D25">
    <cfRule type="expression" dxfId="26" priority="16">
      <formula>$H$1=$C25</formula>
    </cfRule>
  </conditionalFormatting>
  <conditionalFormatting sqref="D26">
    <cfRule type="expression" dxfId="25" priority="15">
      <formula>$H$1=$C26</formula>
    </cfRule>
  </conditionalFormatting>
  <conditionalFormatting sqref="D27">
    <cfRule type="expression" dxfId="24" priority="14">
      <formula>$H$1=$C27</formula>
    </cfRule>
  </conditionalFormatting>
  <conditionalFormatting sqref="D28">
    <cfRule type="expression" dxfId="23" priority="13">
      <formula>$H$1=$C28</formula>
    </cfRule>
  </conditionalFormatting>
  <conditionalFormatting sqref="D29">
    <cfRule type="expression" dxfId="22" priority="12">
      <formula>$H$1=$C29</formula>
    </cfRule>
  </conditionalFormatting>
  <conditionalFormatting sqref="D30">
    <cfRule type="expression" dxfId="21" priority="11">
      <formula>$H$1=$C30</formula>
    </cfRule>
  </conditionalFormatting>
  <conditionalFormatting sqref="D31">
    <cfRule type="expression" dxfId="20" priority="10">
      <formula>$H$1=$C31</formula>
    </cfRule>
  </conditionalFormatting>
  <conditionalFormatting sqref="D32">
    <cfRule type="expression" dxfId="19" priority="9">
      <formula>$H$1=$C32</formula>
    </cfRule>
  </conditionalFormatting>
  <conditionalFormatting sqref="D33">
    <cfRule type="expression" dxfId="18" priority="8">
      <formula>$H$1=$C33</formula>
    </cfRule>
  </conditionalFormatting>
  <conditionalFormatting sqref="D34">
    <cfRule type="expression" dxfId="17" priority="7">
      <formula>$H$1=$C34</formula>
    </cfRule>
  </conditionalFormatting>
  <conditionalFormatting sqref="D35">
    <cfRule type="expression" dxfId="16" priority="6">
      <formula>$H$1=$C35</formula>
    </cfRule>
  </conditionalFormatting>
  <conditionalFormatting sqref="D36">
    <cfRule type="expression" dxfId="15" priority="5">
      <formula>$H$1=$C36</formula>
    </cfRule>
  </conditionalFormatting>
  <conditionalFormatting sqref="D37">
    <cfRule type="expression" dxfId="14" priority="4">
      <formula>$H$1=$C37</formula>
    </cfRule>
  </conditionalFormatting>
  <conditionalFormatting sqref="D38">
    <cfRule type="expression" dxfId="13" priority="3">
      <formula>$H$1=$C38</formula>
    </cfRule>
  </conditionalFormatting>
  <conditionalFormatting sqref="D39">
    <cfRule type="expression" dxfId="12" priority="2">
      <formula>$H$1=$C39</formula>
    </cfRule>
  </conditionalFormatting>
  <conditionalFormatting sqref="C21:C39">
    <cfRule type="expression" dxfId="11" priority="1">
      <formula>$H$1=$C21</formula>
    </cfRule>
  </conditionalFormatting>
  <dataValidations count="2">
    <dataValidation type="list" allowBlank="1" showErrorMessage="1" sqref="H1" xr:uid="{00000000-0002-0000-0800-000000000000}">
      <formula1>$C$4:$C$39</formula1>
    </dataValidation>
    <dataValidation type="list" allowBlank="1" showInputMessage="1" showErrorMessage="1" sqref="L5" xr:uid="{00000000-0002-0000-0800-000001000000}">
      <formula1>$C$4:$C$39</formula1>
    </dataValidation>
  </dataValidation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12</vt:i4>
      </vt:variant>
    </vt:vector>
  </HeadingPairs>
  <TitlesOfParts>
    <vt:vector size="36" baseType="lpstr">
      <vt:lpstr>World Cup</vt:lpstr>
      <vt:lpstr>Predictions_1</vt:lpstr>
      <vt:lpstr>Predictions_Ranking_1</vt:lpstr>
      <vt:lpstr>Predictions_2</vt:lpstr>
      <vt:lpstr>Predictions_Ranking_2</vt:lpstr>
      <vt:lpstr>PrSettings</vt:lpstr>
      <vt:lpstr>Fair play and lot</vt:lpstr>
      <vt:lpstr>Direct comparisons</vt:lpstr>
      <vt:lpstr>TimeZone</vt:lpstr>
      <vt:lpstr>Language</vt:lpstr>
      <vt:lpstr>Groups</vt:lpstr>
      <vt:lpstr>Matches</vt:lpstr>
      <vt:lpstr>Help</vt:lpstr>
      <vt:lpstr>Factors</vt:lpstr>
      <vt:lpstr>Distinctness</vt:lpstr>
      <vt:lpstr>References</vt:lpstr>
      <vt:lpstr>GrpA</vt:lpstr>
      <vt:lpstr>GrpB</vt:lpstr>
      <vt:lpstr>GrpC</vt:lpstr>
      <vt:lpstr>GrpD</vt:lpstr>
      <vt:lpstr>GrpE</vt:lpstr>
      <vt:lpstr>GrpF</vt:lpstr>
      <vt:lpstr>GrpG</vt:lpstr>
      <vt:lpstr>GrpH</vt:lpstr>
      <vt:lpstr>FactorDirC2</vt:lpstr>
      <vt:lpstr>FactorDirC3</vt:lpstr>
      <vt:lpstr>FactorFairPlay</vt:lpstr>
      <vt:lpstr>FactorFor</vt:lpstr>
      <vt:lpstr>FactorGD</vt:lpstr>
      <vt:lpstr>FactorPts</vt:lpstr>
      <vt:lpstr>FactorRow</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dcterms:created xsi:type="dcterms:W3CDTF">2018-06-13T10:24:55Z</dcterms:created>
  <dcterms:modified xsi:type="dcterms:W3CDTF">2023-03-03T16:38:57Z</dcterms:modified>
</cp:coreProperties>
</file>